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.bozorov\Desktop\GERSEN\PF-6247\"/>
    </mc:Choice>
  </mc:AlternateContent>
  <xr:revisionPtr revIDLastSave="0" documentId="8_{AEA23DE2-A7FD-4C5E-9E18-C96EEE2C176A}" xr6:coauthVersionLast="47" xr6:coauthVersionMax="47" xr10:uidLastSave="{00000000-0000-0000-0000-000000000000}"/>
  <bookViews>
    <workbookView xWindow="-120" yWindow="-120" windowWidth="29040" windowHeight="15840" xr2:uid="{DFF7BEB1-A42A-469C-AAB0-A8C876C2B27F}"/>
  </bookViews>
  <sheets>
    <sheet name="6-ИЛОВА" sheetId="1" r:id="rId1"/>
  </sheets>
  <definedNames>
    <definedName name="_xlnm.Print_Area" localSheetId="0">'6-ИЛОВА'!$A$1:$K$73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" l="1"/>
  <c r="G9" i="1"/>
  <c r="D10" i="1"/>
  <c r="G10" i="1"/>
  <c r="G11" i="1"/>
  <c r="G12" i="1"/>
  <c r="G13" i="1"/>
  <c r="G14" i="1"/>
  <c r="G15" i="1"/>
  <c r="G16" i="1"/>
  <c r="G17" i="1"/>
  <c r="G18" i="1"/>
  <c r="G19" i="1"/>
  <c r="G20" i="1"/>
  <c r="I20" i="1"/>
  <c r="I21" i="1"/>
  <c r="G21" i="1" s="1"/>
  <c r="G22" i="1"/>
  <c r="I22" i="1"/>
  <c r="I23" i="1"/>
  <c r="G23" i="1" s="1"/>
  <c r="D24" i="1"/>
  <c r="I24" i="1"/>
  <c r="G24" i="1" s="1"/>
  <c r="H25" i="1"/>
  <c r="H65" i="1" s="1"/>
  <c r="H66" i="1" s="1"/>
  <c r="I25" i="1"/>
  <c r="I26" i="1"/>
  <c r="G26" i="1" s="1"/>
  <c r="G27" i="1"/>
  <c r="I27" i="1"/>
  <c r="G28" i="1"/>
  <c r="G29" i="1"/>
  <c r="G30" i="1"/>
  <c r="G31" i="1"/>
  <c r="I32" i="1"/>
  <c r="G32" i="1" s="1"/>
  <c r="D33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H49" i="1"/>
  <c r="G49" i="1" s="1"/>
  <c r="I49" i="1"/>
  <c r="G50" i="1"/>
  <c r="I50" i="1"/>
  <c r="I51" i="1"/>
  <c r="G51" i="1" s="1"/>
  <c r="G52" i="1"/>
  <c r="I52" i="1"/>
  <c r="G53" i="1"/>
  <c r="G54" i="1"/>
  <c r="G55" i="1"/>
  <c r="G56" i="1"/>
  <c r="G57" i="1"/>
  <c r="D58" i="1"/>
  <c r="G58" i="1"/>
  <c r="G59" i="1"/>
  <c r="I60" i="1"/>
  <c r="G60" i="1" s="1"/>
  <c r="G61" i="1"/>
  <c r="I61" i="1"/>
  <c r="J61" i="1"/>
  <c r="I62" i="1"/>
  <c r="G62" i="1" s="1"/>
  <c r="G63" i="1"/>
  <c r="I64" i="1"/>
  <c r="G64" i="1" s="1"/>
  <c r="J65" i="1"/>
  <c r="K65" i="1"/>
  <c r="K66" i="1" s="1"/>
  <c r="J66" i="1"/>
  <c r="G25" i="1" l="1"/>
  <c r="G65" i="1" s="1"/>
  <c r="G66" i="1" s="1"/>
  <c r="I65" i="1"/>
  <c r="I66" i="1" s="1"/>
</calcChain>
</file>

<file path=xl/sharedStrings.xml><?xml version="1.0" encoding="utf-8"?>
<sst xmlns="http://schemas.openxmlformats.org/spreadsheetml/2006/main" count="241" uniqueCount="38">
  <si>
    <t>Hisobot yilining o‘tgan davri bo‘yicha jami:</t>
  </si>
  <si>
    <t>Ma’lumotlar e’lon qilinayotgan davr bo‘yicha jami:</t>
  </si>
  <si>
    <t>Byudjet mablag‘lari</t>
  </si>
  <si>
    <t>Maxkamov Otabek Muxtarovich</t>
  </si>
  <si>
    <t>Qashqadaryo viloyati</t>
  </si>
  <si>
    <t xml:space="preserve">Ta’lim muassasalari faoliyatini o‘rganish va mavjud muammolar yechimi yuzasidan taklif va tavsiyalar berish </t>
  </si>
  <si>
    <t>Andijon viloyati</t>
  </si>
  <si>
    <t>Qoraqalpog‘iston Respublikasi</t>
  </si>
  <si>
    <t>Samarqand viloyati</t>
  </si>
  <si>
    <t>Xalqaro konferensiya ishini muvofiqlashtirish yuzasidan</t>
  </si>
  <si>
    <t>Surxondaryo viloyati</t>
  </si>
  <si>
    <t>Buzrukxonov Sarvarxon Munavarxonovich</t>
  </si>
  <si>
    <t>Bash tashabbus olimpiadasi doirasida ommoviy sport musobaqalari final bosqichini tashkil etish</t>
  </si>
  <si>
    <t>Xorazm viloyati</t>
  </si>
  <si>
    <t>Buxoro viloyati</t>
  </si>
  <si>
    <t>Farg‘ona viloyati</t>
  </si>
  <si>
    <t>Futzal bo‘yicha jaxon chempionatiga tayyorgarlik ko‘rish va o‘tkazish</t>
  </si>
  <si>
    <t>Navoiy viloyati</t>
  </si>
  <si>
    <t>Namangan viloyati</t>
  </si>
  <si>
    <t>Daliyev Shaxrux Xojakbarovich</t>
  </si>
  <si>
    <t>Kasbiy ta’lim muassasalari dirktorlari uchun o‘quv seminarlarini tashkil etish</t>
  </si>
  <si>
    <t>Sharipov Kongratbay Avezimbetovich</t>
  </si>
  <si>
    <t>Jizzax viloyati</t>
  </si>
  <si>
    <t>2024-yil 1-4 choragi</t>
  </si>
  <si>
    <t>Boshqa xarajat­lari</t>
  </si>
  <si>
    <t>Kundalik xarajatlar</t>
  </si>
  <si>
    <t>Yo‘l xarajat­lari</t>
  </si>
  <si>
    <r>
      <t xml:space="preserve">Turar joy bilan bog‘liq </t>
    </r>
    <r>
      <rPr>
        <i/>
        <sz val="11"/>
        <color rgb="FF000000"/>
        <rFont val="Times New Roman"/>
        <family val="1"/>
        <charset val="204"/>
      </rPr>
      <t>(mehmonxona yoki turar joy ijarasi) xarajatlar</t>
    </r>
  </si>
  <si>
    <r>
      <t>Shundan, xarajat turlari</t>
    </r>
    <r>
      <rPr>
        <b/>
        <sz val="11"/>
        <color rgb="FF000000"/>
        <rFont val="Times New Roman"/>
        <family val="1"/>
        <charset val="204"/>
      </rPr>
      <t xml:space="preserve"> </t>
    </r>
    <r>
      <rPr>
        <i/>
        <sz val="11"/>
        <color rgb="FF000000"/>
        <rFont val="Times New Roman"/>
        <family val="1"/>
        <charset val="204"/>
      </rPr>
      <t>(ming so‘mda)</t>
    </r>
  </si>
  <si>
    <t xml:space="preserve">Jami xarajat </t>
  </si>
  <si>
    <t>Moliya­lash­tirish manbasi</t>
  </si>
  <si>
    <t xml:space="preserve">Xizmat safarini amalga oshirgan xodimning familiyasi va ismi </t>
  </si>
  <si>
    <r>
      <t xml:space="preserve">Xizmat safarining davomiylik muddati
</t>
    </r>
    <r>
      <rPr>
        <sz val="11"/>
        <color rgb="FF000000"/>
        <rFont val="Times New Roman"/>
        <family val="1"/>
        <charset val="204"/>
      </rPr>
      <t>(sutkada)</t>
    </r>
  </si>
  <si>
    <t>Xizmat safari amalga oshirilgan hudud</t>
  </si>
  <si>
    <t>Xizmat safarining qisqacha maqsadi</t>
  </si>
  <si>
    <t>T/r</t>
  </si>
  <si>
    <t>01.01.2024-31.12.2024</t>
  </si>
  <si>
    <t>Oliy ta’lim, fan va innovatsiyalar vazirligi rahbariyatining mahalliy xizmat safarlari xarajatlari to‘g‘risidagi
MA’LUMOTLAR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</si>
</sst>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\ _с_ў_м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sz val="11"/>
      <name val="Calibri"/>
      <family val="2"/>
      <charset val="204"/>
    </font>
    <font>
      <b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EEAF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justify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3" fontId="0" fillId="0" borderId="2" xfId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</cellXfs>
  <cellStyles count="2">
    <cellStyle name="Обычный" xfId="0" builtinId="0"/>
    <cellStyle name="Финансовый 2" xfId="1" xr:uid="{FE9F06FB-6030-4C15-B91E-D0212B0B64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8E8DA-5CBD-4950-AE25-CD534361C38E}">
  <dimension ref="A3:K73"/>
  <sheetViews>
    <sheetView tabSelected="1" zoomScale="85" zoomScaleNormal="85" workbookViewId="0">
      <selection activeCell="A3" sqref="A3:K3"/>
    </sheetView>
  </sheetViews>
  <sheetFormatPr defaultRowHeight="15" x14ac:dyDescent="0.25"/>
  <cols>
    <col min="1" max="1" width="6.5703125" style="1" bestFit="1" customWidth="1"/>
    <col min="2" max="2" width="43.42578125" style="1" customWidth="1"/>
    <col min="3" max="3" width="19.140625" style="1" customWidth="1"/>
    <col min="4" max="4" width="14.28515625" style="1" customWidth="1"/>
    <col min="5" max="5" width="23.140625" style="1" customWidth="1"/>
    <col min="6" max="6" width="29" style="1" bestFit="1" customWidth="1"/>
    <col min="7" max="7" width="14.85546875" style="1" bestFit="1" customWidth="1"/>
    <col min="8" max="11" width="14.28515625" style="1" customWidth="1"/>
    <col min="12" max="16384" width="9.140625" style="1"/>
  </cols>
  <sheetData>
    <row r="3" spans="1:11" ht="32.25" customHeight="1" x14ac:dyDescent="0.3">
      <c r="A3" s="17" t="s">
        <v>37</v>
      </c>
      <c r="B3" s="16"/>
      <c r="C3" s="16"/>
      <c r="D3" s="16"/>
      <c r="E3" s="16"/>
      <c r="F3" s="16"/>
      <c r="G3" s="16"/>
      <c r="H3" s="16"/>
      <c r="I3" s="16"/>
      <c r="J3" s="16"/>
      <c r="K3" s="16"/>
    </row>
    <row r="4" spans="1:11" x14ac:dyDescent="0.25">
      <c r="J4" s="15" t="s">
        <v>36</v>
      </c>
      <c r="K4" s="15"/>
    </row>
    <row r="5" spans="1:11" ht="33" customHeight="1" x14ac:dyDescent="0.25">
      <c r="A5" s="13" t="s">
        <v>35</v>
      </c>
      <c r="B5" s="12" t="s">
        <v>34</v>
      </c>
      <c r="C5" s="12" t="s">
        <v>33</v>
      </c>
      <c r="D5" s="12" t="s">
        <v>32</v>
      </c>
      <c r="E5" s="12" t="s">
        <v>31</v>
      </c>
      <c r="F5" s="12" t="s">
        <v>30</v>
      </c>
      <c r="G5" s="12" t="s">
        <v>29</v>
      </c>
      <c r="H5" s="14" t="s">
        <v>28</v>
      </c>
      <c r="I5" s="14"/>
      <c r="J5" s="14"/>
      <c r="K5" s="14"/>
    </row>
    <row r="6" spans="1:11" ht="88.5" customHeight="1" x14ac:dyDescent="0.25">
      <c r="A6" s="13"/>
      <c r="B6" s="12"/>
      <c r="C6" s="12"/>
      <c r="D6" s="12"/>
      <c r="E6" s="12"/>
      <c r="F6" s="12"/>
      <c r="G6" s="12"/>
      <c r="H6" s="11" t="s">
        <v>27</v>
      </c>
      <c r="I6" s="11" t="s">
        <v>26</v>
      </c>
      <c r="J6" s="11" t="s">
        <v>25</v>
      </c>
      <c r="K6" s="11" t="s">
        <v>24</v>
      </c>
    </row>
    <row r="7" spans="1:11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  <c r="J7" s="10">
        <v>10</v>
      </c>
      <c r="K7" s="10">
        <v>11</v>
      </c>
    </row>
    <row r="8" spans="1:11" x14ac:dyDescent="0.25">
      <c r="A8" s="9" t="s">
        <v>23</v>
      </c>
      <c r="B8" s="9"/>
      <c r="C8" s="9"/>
      <c r="D8" s="9"/>
      <c r="E8" s="9"/>
      <c r="F8" s="9"/>
      <c r="G8" s="9"/>
      <c r="H8" s="9"/>
      <c r="I8" s="9"/>
      <c r="J8" s="9"/>
      <c r="K8" s="9"/>
    </row>
    <row r="9" spans="1:11" ht="45" x14ac:dyDescent="0.25">
      <c r="A9" s="8">
        <v>1</v>
      </c>
      <c r="B9" s="8" t="s">
        <v>5</v>
      </c>
      <c r="C9" s="8" t="s">
        <v>13</v>
      </c>
      <c r="D9" s="8">
        <f>170000/34000</f>
        <v>5</v>
      </c>
      <c r="E9" s="8" t="s">
        <v>21</v>
      </c>
      <c r="F9" s="8" t="s">
        <v>2</v>
      </c>
      <c r="G9" s="7">
        <f>+H9+I9+J9+K9</f>
        <v>4355522</v>
      </c>
      <c r="H9" s="7">
        <v>1780000</v>
      </c>
      <c r="I9" s="7">
        <v>2405522</v>
      </c>
      <c r="J9" s="7">
        <v>170000</v>
      </c>
      <c r="K9" s="7"/>
    </row>
    <row r="10" spans="1:11" ht="45" x14ac:dyDescent="0.25">
      <c r="A10" s="8">
        <v>2</v>
      </c>
      <c r="B10" s="8" t="s">
        <v>5</v>
      </c>
      <c r="C10" s="8" t="s">
        <v>6</v>
      </c>
      <c r="D10" s="8">
        <f>136000/34000</f>
        <v>4</v>
      </c>
      <c r="E10" s="8" t="s">
        <v>21</v>
      </c>
      <c r="F10" s="8" t="s">
        <v>2</v>
      </c>
      <c r="G10" s="7">
        <f>+H10+I10+J10+K10</f>
        <v>2356930</v>
      </c>
      <c r="H10" s="7">
        <v>1500000</v>
      </c>
      <c r="I10" s="7">
        <v>720930</v>
      </c>
      <c r="J10" s="7">
        <v>136000</v>
      </c>
      <c r="K10" s="7"/>
    </row>
    <row r="11" spans="1:11" ht="45" x14ac:dyDescent="0.25">
      <c r="A11" s="8">
        <v>3</v>
      </c>
      <c r="B11" s="8" t="s">
        <v>5</v>
      </c>
      <c r="C11" s="8" t="s">
        <v>18</v>
      </c>
      <c r="D11" s="8">
        <v>5</v>
      </c>
      <c r="E11" s="8" t="s">
        <v>21</v>
      </c>
      <c r="F11" s="8" t="s">
        <v>2</v>
      </c>
      <c r="G11" s="7">
        <f>+H11+I11+J11+K11</f>
        <v>2570000</v>
      </c>
      <c r="H11" s="7">
        <v>2400000</v>
      </c>
      <c r="I11" s="7"/>
      <c r="J11" s="7">
        <v>170000</v>
      </c>
      <c r="K11" s="7"/>
    </row>
    <row r="12" spans="1:11" ht="45" x14ac:dyDescent="0.25">
      <c r="A12" s="8">
        <v>4</v>
      </c>
      <c r="B12" s="8" t="s">
        <v>5</v>
      </c>
      <c r="C12" s="8" t="s">
        <v>22</v>
      </c>
      <c r="D12" s="8">
        <v>4</v>
      </c>
      <c r="E12" s="8" t="s">
        <v>21</v>
      </c>
      <c r="F12" s="8" t="s">
        <v>2</v>
      </c>
      <c r="G12" s="7">
        <f>+H12+I12+J12+K12</f>
        <v>1536000</v>
      </c>
      <c r="H12" s="7">
        <v>1400000</v>
      </c>
      <c r="I12" s="7"/>
      <c r="J12" s="7">
        <v>136000</v>
      </c>
      <c r="K12" s="7"/>
    </row>
    <row r="13" spans="1:11" ht="45" x14ac:dyDescent="0.25">
      <c r="A13" s="8">
        <v>5</v>
      </c>
      <c r="B13" s="8" t="s">
        <v>5</v>
      </c>
      <c r="C13" s="8" t="s">
        <v>10</v>
      </c>
      <c r="D13" s="8">
        <v>1</v>
      </c>
      <c r="E13" s="8" t="s">
        <v>21</v>
      </c>
      <c r="F13" s="8" t="s">
        <v>2</v>
      </c>
      <c r="G13" s="7">
        <f>+H13+I13+J13+K13</f>
        <v>1024923</v>
      </c>
      <c r="H13" s="7"/>
      <c r="I13" s="7">
        <v>990923</v>
      </c>
      <c r="J13" s="7">
        <v>34000</v>
      </c>
      <c r="K13" s="7"/>
    </row>
    <row r="14" spans="1:11" ht="45" x14ac:dyDescent="0.25">
      <c r="A14" s="8">
        <v>6</v>
      </c>
      <c r="B14" s="8" t="s">
        <v>5</v>
      </c>
      <c r="C14" s="8" t="s">
        <v>7</v>
      </c>
      <c r="D14" s="8">
        <v>4</v>
      </c>
      <c r="E14" s="8" t="s">
        <v>21</v>
      </c>
      <c r="F14" s="8" t="s">
        <v>2</v>
      </c>
      <c r="G14" s="7">
        <f>+H14+I14+J14+K14</f>
        <v>5445989</v>
      </c>
      <c r="H14" s="7">
        <v>2200000</v>
      </c>
      <c r="I14" s="7">
        <v>3109989</v>
      </c>
      <c r="J14" s="7">
        <v>136000</v>
      </c>
      <c r="K14" s="7"/>
    </row>
    <row r="15" spans="1:11" ht="45" x14ac:dyDescent="0.25">
      <c r="A15" s="8">
        <v>7</v>
      </c>
      <c r="B15" s="8" t="s">
        <v>5</v>
      </c>
      <c r="C15" s="8" t="s">
        <v>8</v>
      </c>
      <c r="D15" s="8">
        <v>2</v>
      </c>
      <c r="E15" s="8" t="s">
        <v>21</v>
      </c>
      <c r="F15" s="8" t="s">
        <v>2</v>
      </c>
      <c r="G15" s="7">
        <f>+H15+I15+J15+K15</f>
        <v>2848000</v>
      </c>
      <c r="H15" s="7">
        <v>2040000</v>
      </c>
      <c r="I15" s="7">
        <v>740000</v>
      </c>
      <c r="J15" s="7">
        <v>68000</v>
      </c>
      <c r="K15" s="7"/>
    </row>
    <row r="16" spans="1:11" ht="45" x14ac:dyDescent="0.25">
      <c r="A16" s="8">
        <v>8</v>
      </c>
      <c r="B16" s="8" t="s">
        <v>5</v>
      </c>
      <c r="C16" s="8" t="s">
        <v>7</v>
      </c>
      <c r="D16" s="8">
        <v>4</v>
      </c>
      <c r="E16" s="8" t="s">
        <v>21</v>
      </c>
      <c r="F16" s="8" t="s">
        <v>2</v>
      </c>
      <c r="G16" s="7">
        <f>+H16+I16+J16+K16</f>
        <v>4697226</v>
      </c>
      <c r="H16" s="7">
        <v>2400000</v>
      </c>
      <c r="I16" s="7">
        <v>2161226</v>
      </c>
      <c r="J16" s="7">
        <v>136000</v>
      </c>
      <c r="K16" s="7"/>
    </row>
    <row r="17" spans="1:11" ht="45" x14ac:dyDescent="0.25">
      <c r="A17" s="8">
        <v>9</v>
      </c>
      <c r="B17" s="8" t="s">
        <v>5</v>
      </c>
      <c r="C17" s="8" t="s">
        <v>15</v>
      </c>
      <c r="D17" s="8">
        <v>2</v>
      </c>
      <c r="E17" s="8" t="s">
        <v>21</v>
      </c>
      <c r="F17" s="8" t="s">
        <v>2</v>
      </c>
      <c r="G17" s="7">
        <f>+H17+I17+J17+K17</f>
        <v>668000</v>
      </c>
      <c r="H17" s="7">
        <v>600000</v>
      </c>
      <c r="I17" s="7"/>
      <c r="J17" s="7">
        <v>68000</v>
      </c>
      <c r="K17" s="7"/>
    </row>
    <row r="18" spans="1:11" ht="45" x14ac:dyDescent="0.25">
      <c r="A18" s="8">
        <v>10</v>
      </c>
      <c r="B18" s="8" t="s">
        <v>5</v>
      </c>
      <c r="C18" s="8" t="s">
        <v>7</v>
      </c>
      <c r="D18" s="8">
        <v>3</v>
      </c>
      <c r="E18" s="8" t="s">
        <v>21</v>
      </c>
      <c r="F18" s="8" t="s">
        <v>2</v>
      </c>
      <c r="G18" s="7">
        <f>+H18+I18+J18+K18</f>
        <v>4343968</v>
      </c>
      <c r="H18" s="7">
        <v>1200000</v>
      </c>
      <c r="I18" s="7">
        <v>3041968</v>
      </c>
      <c r="J18" s="7">
        <v>102000</v>
      </c>
      <c r="K18" s="7"/>
    </row>
    <row r="19" spans="1:11" ht="45" x14ac:dyDescent="0.25">
      <c r="A19" s="8">
        <v>11</v>
      </c>
      <c r="B19" s="8" t="s">
        <v>5</v>
      </c>
      <c r="C19" s="8" t="s">
        <v>4</v>
      </c>
      <c r="D19" s="8">
        <v>2</v>
      </c>
      <c r="E19" s="8" t="s">
        <v>21</v>
      </c>
      <c r="F19" s="8" t="s">
        <v>2</v>
      </c>
      <c r="G19" s="7">
        <f>+H19+I19+J19+K19</f>
        <v>1471621</v>
      </c>
      <c r="H19" s="7">
        <v>500000</v>
      </c>
      <c r="I19" s="7">
        <v>903621</v>
      </c>
      <c r="J19" s="7">
        <v>68000</v>
      </c>
      <c r="K19" s="7"/>
    </row>
    <row r="20" spans="1:11" ht="45" x14ac:dyDescent="0.25">
      <c r="A20" s="8">
        <v>12</v>
      </c>
      <c r="B20" s="8" t="s">
        <v>5</v>
      </c>
      <c r="C20" s="8" t="s">
        <v>4</v>
      </c>
      <c r="D20" s="8">
        <v>2</v>
      </c>
      <c r="E20" s="8" t="s">
        <v>21</v>
      </c>
      <c r="F20" s="8" t="s">
        <v>2</v>
      </c>
      <c r="G20" s="7">
        <f>+H20+I20+J20+K20</f>
        <v>2941000</v>
      </c>
      <c r="H20" s="7">
        <v>1500000</v>
      </c>
      <c r="I20" s="7">
        <f>683000+683000</f>
        <v>1366000</v>
      </c>
      <c r="J20" s="7">
        <v>75000</v>
      </c>
      <c r="K20" s="7"/>
    </row>
    <row r="21" spans="1:11" ht="45" x14ac:dyDescent="0.25">
      <c r="A21" s="8">
        <v>13</v>
      </c>
      <c r="B21" s="8" t="s">
        <v>5</v>
      </c>
      <c r="C21" s="8" t="s">
        <v>7</v>
      </c>
      <c r="D21" s="8">
        <v>3</v>
      </c>
      <c r="E21" s="8" t="s">
        <v>21</v>
      </c>
      <c r="F21" s="8" t="s">
        <v>2</v>
      </c>
      <c r="G21" s="7">
        <f>+H21+I21+J21+K21</f>
        <v>3197024</v>
      </c>
      <c r="H21" s="7">
        <v>900000</v>
      </c>
      <c r="I21" s="7">
        <f>1088598+1095926</f>
        <v>2184524</v>
      </c>
      <c r="J21" s="7">
        <v>112500</v>
      </c>
      <c r="K21" s="7"/>
    </row>
    <row r="22" spans="1:11" ht="45" x14ac:dyDescent="0.25">
      <c r="A22" s="8">
        <v>14</v>
      </c>
      <c r="B22" s="8" t="s">
        <v>5</v>
      </c>
      <c r="C22" s="8" t="s">
        <v>7</v>
      </c>
      <c r="D22" s="8">
        <v>3</v>
      </c>
      <c r="E22" s="8" t="s">
        <v>21</v>
      </c>
      <c r="F22" s="8" t="s">
        <v>2</v>
      </c>
      <c r="G22" s="7">
        <f>+H22+I22+J22+K22</f>
        <v>3252227</v>
      </c>
      <c r="H22" s="7">
        <v>1800000</v>
      </c>
      <c r="I22" s="7">
        <f>651318+688409</f>
        <v>1339727</v>
      </c>
      <c r="J22" s="7">
        <v>112500</v>
      </c>
      <c r="K22" s="7"/>
    </row>
    <row r="23" spans="1:11" ht="45" x14ac:dyDescent="0.25">
      <c r="A23" s="8">
        <v>15</v>
      </c>
      <c r="B23" s="8" t="s">
        <v>5</v>
      </c>
      <c r="C23" s="8" t="s">
        <v>7</v>
      </c>
      <c r="D23" s="8">
        <v>2</v>
      </c>
      <c r="E23" s="8" t="s">
        <v>21</v>
      </c>
      <c r="F23" s="8" t="s">
        <v>2</v>
      </c>
      <c r="G23" s="7">
        <f>+H23+I23+J23+K23</f>
        <v>3967966</v>
      </c>
      <c r="H23" s="7">
        <v>1000000</v>
      </c>
      <c r="I23" s="7">
        <f>1959247+933719</f>
        <v>2892966</v>
      </c>
      <c r="J23" s="7">
        <v>75000</v>
      </c>
      <c r="K23" s="7"/>
    </row>
    <row r="24" spans="1:11" ht="45" x14ac:dyDescent="0.25">
      <c r="A24" s="8">
        <v>16</v>
      </c>
      <c r="B24" s="8" t="s">
        <v>5</v>
      </c>
      <c r="C24" s="8" t="s">
        <v>10</v>
      </c>
      <c r="D24" s="8">
        <f>187500/37500</f>
        <v>5</v>
      </c>
      <c r="E24" s="8" t="s">
        <v>21</v>
      </c>
      <c r="F24" s="8" t="s">
        <v>2</v>
      </c>
      <c r="G24" s="7">
        <f>+H24+I24+J24+K24</f>
        <v>4805439</v>
      </c>
      <c r="H24" s="7">
        <v>3200000</v>
      </c>
      <c r="I24" s="7">
        <f>571304+846635</f>
        <v>1417939</v>
      </c>
      <c r="J24" s="7">
        <v>187500</v>
      </c>
      <c r="K24" s="7"/>
    </row>
    <row r="25" spans="1:11" ht="45" x14ac:dyDescent="0.25">
      <c r="A25" s="8">
        <v>17</v>
      </c>
      <c r="B25" s="8" t="s">
        <v>5</v>
      </c>
      <c r="C25" s="8" t="s">
        <v>13</v>
      </c>
      <c r="D25" s="8">
        <v>3</v>
      </c>
      <c r="E25" s="8" t="s">
        <v>21</v>
      </c>
      <c r="F25" s="8" t="s">
        <v>2</v>
      </c>
      <c r="G25" s="7">
        <f>+H25+I25+J25+K25</f>
        <v>4379112</v>
      </c>
      <c r="H25" s="7">
        <f>750000+500000</f>
        <v>1250000</v>
      </c>
      <c r="I25" s="7">
        <f>1952718+1063894</f>
        <v>3016612</v>
      </c>
      <c r="J25" s="7">
        <v>112500</v>
      </c>
      <c r="K25" s="7"/>
    </row>
    <row r="26" spans="1:11" ht="45" x14ac:dyDescent="0.25">
      <c r="A26" s="8">
        <v>18</v>
      </c>
      <c r="B26" s="8" t="s">
        <v>5</v>
      </c>
      <c r="C26" s="8" t="s">
        <v>8</v>
      </c>
      <c r="D26" s="8">
        <v>2</v>
      </c>
      <c r="E26" s="8" t="s">
        <v>21</v>
      </c>
      <c r="F26" s="8" t="s">
        <v>2</v>
      </c>
      <c r="G26" s="7">
        <f>+H26+I26+J26+K26</f>
        <v>1920000</v>
      </c>
      <c r="H26" s="7">
        <v>1125000</v>
      </c>
      <c r="I26" s="7">
        <f>360000+360000</f>
        <v>720000</v>
      </c>
      <c r="J26" s="7">
        <v>75000</v>
      </c>
      <c r="K26" s="7"/>
    </row>
    <row r="27" spans="1:11" ht="45" x14ac:dyDescent="0.25">
      <c r="A27" s="8">
        <v>19</v>
      </c>
      <c r="B27" s="8" t="s">
        <v>5</v>
      </c>
      <c r="C27" s="8" t="s">
        <v>17</v>
      </c>
      <c r="D27" s="8">
        <v>4</v>
      </c>
      <c r="E27" s="8" t="s">
        <v>21</v>
      </c>
      <c r="F27" s="8" t="s">
        <v>2</v>
      </c>
      <c r="G27" s="7">
        <f>+H27+I27+J27+K27</f>
        <v>4287109</v>
      </c>
      <c r="H27" s="7">
        <v>2000000</v>
      </c>
      <c r="I27" s="7">
        <f>683000+1454109</f>
        <v>2137109</v>
      </c>
      <c r="J27" s="7">
        <v>150000</v>
      </c>
      <c r="K27" s="7"/>
    </row>
    <row r="28" spans="1:11" ht="45" x14ac:dyDescent="0.25">
      <c r="A28" s="8">
        <v>20</v>
      </c>
      <c r="B28" s="8" t="s">
        <v>5</v>
      </c>
      <c r="C28" s="8" t="s">
        <v>10</v>
      </c>
      <c r="D28" s="8">
        <v>2</v>
      </c>
      <c r="E28" s="8" t="s">
        <v>19</v>
      </c>
      <c r="F28" s="8" t="s">
        <v>2</v>
      </c>
      <c r="G28" s="7">
        <f>+H28+I28+J28+K28</f>
        <v>2278000</v>
      </c>
      <c r="H28" s="7">
        <v>680000</v>
      </c>
      <c r="I28" s="7">
        <v>1530000</v>
      </c>
      <c r="J28" s="7">
        <v>68000</v>
      </c>
      <c r="K28" s="7"/>
    </row>
    <row r="29" spans="1:11" ht="45" x14ac:dyDescent="0.25">
      <c r="A29" s="8">
        <v>21</v>
      </c>
      <c r="B29" s="8" t="s">
        <v>5</v>
      </c>
      <c r="C29" s="8" t="s">
        <v>7</v>
      </c>
      <c r="D29" s="8">
        <v>2</v>
      </c>
      <c r="E29" s="8" t="s">
        <v>19</v>
      </c>
      <c r="F29" s="8" t="s">
        <v>2</v>
      </c>
      <c r="G29" s="7">
        <f>+H29+I29+J29+K29</f>
        <v>4344904</v>
      </c>
      <c r="H29" s="7">
        <v>1360000</v>
      </c>
      <c r="I29" s="7">
        <v>2916904</v>
      </c>
      <c r="J29" s="7">
        <v>68000</v>
      </c>
      <c r="K29" s="7"/>
    </row>
    <row r="30" spans="1:11" ht="45" x14ac:dyDescent="0.25">
      <c r="A30" s="8">
        <v>22</v>
      </c>
      <c r="B30" s="8" t="s">
        <v>5</v>
      </c>
      <c r="C30" s="8" t="s">
        <v>8</v>
      </c>
      <c r="D30" s="8">
        <v>1</v>
      </c>
      <c r="E30" s="8" t="s">
        <v>19</v>
      </c>
      <c r="F30" s="8" t="s">
        <v>2</v>
      </c>
      <c r="G30" s="7">
        <f>+H30+I30+J30+K30</f>
        <v>990000</v>
      </c>
      <c r="H30" s="7"/>
      <c r="I30" s="7">
        <v>990000</v>
      </c>
      <c r="J30" s="7"/>
      <c r="K30" s="7"/>
    </row>
    <row r="31" spans="1:11" ht="45" x14ac:dyDescent="0.25">
      <c r="A31" s="8">
        <v>23</v>
      </c>
      <c r="B31" s="8" t="s">
        <v>5</v>
      </c>
      <c r="C31" s="8" t="s">
        <v>14</v>
      </c>
      <c r="D31" s="8">
        <v>3</v>
      </c>
      <c r="E31" s="8" t="s">
        <v>19</v>
      </c>
      <c r="F31" s="8" t="s">
        <v>2</v>
      </c>
      <c r="G31" s="7">
        <f>+H31+I31+J31+K31</f>
        <v>3206165</v>
      </c>
      <c r="H31" s="7">
        <v>1950000</v>
      </c>
      <c r="I31" s="7">
        <v>1154165</v>
      </c>
      <c r="J31" s="7">
        <v>102000</v>
      </c>
      <c r="K31" s="7"/>
    </row>
    <row r="32" spans="1:11" ht="30" x14ac:dyDescent="0.25">
      <c r="A32" s="8">
        <v>24</v>
      </c>
      <c r="B32" s="8" t="s">
        <v>20</v>
      </c>
      <c r="C32" s="8" t="s">
        <v>7</v>
      </c>
      <c r="D32" s="8">
        <v>2</v>
      </c>
      <c r="E32" s="8" t="s">
        <v>19</v>
      </c>
      <c r="F32" s="8" t="s">
        <v>2</v>
      </c>
      <c r="G32" s="7">
        <f>+H32+I32+J32+K32</f>
        <v>2972999</v>
      </c>
      <c r="H32" s="7">
        <v>900000</v>
      </c>
      <c r="I32" s="7">
        <f>949847+1048152</f>
        <v>1997999</v>
      </c>
      <c r="J32" s="7">
        <v>75000</v>
      </c>
      <c r="K32" s="7"/>
    </row>
    <row r="33" spans="1:11" ht="45" x14ac:dyDescent="0.25">
      <c r="A33" s="8">
        <v>25</v>
      </c>
      <c r="B33" s="8" t="s">
        <v>5</v>
      </c>
      <c r="C33" s="8" t="s">
        <v>13</v>
      </c>
      <c r="D33" s="8">
        <f>170000/34000</f>
        <v>5</v>
      </c>
      <c r="E33" s="8" t="s">
        <v>11</v>
      </c>
      <c r="F33" s="8" t="s">
        <v>2</v>
      </c>
      <c r="G33" s="7">
        <f>+H33+I33+J33+K33</f>
        <v>3735522</v>
      </c>
      <c r="H33" s="7">
        <v>1160000</v>
      </c>
      <c r="I33" s="7">
        <v>2405522</v>
      </c>
      <c r="J33" s="7">
        <v>170000</v>
      </c>
      <c r="K33" s="7"/>
    </row>
    <row r="34" spans="1:11" ht="45" x14ac:dyDescent="0.25">
      <c r="A34" s="8">
        <v>26</v>
      </c>
      <c r="B34" s="8" t="s">
        <v>5</v>
      </c>
      <c r="C34" s="8" t="s">
        <v>13</v>
      </c>
      <c r="D34" s="8">
        <v>2</v>
      </c>
      <c r="E34" s="8" t="s">
        <v>11</v>
      </c>
      <c r="F34" s="8" t="s">
        <v>2</v>
      </c>
      <c r="G34" s="7">
        <f>+H34+I34+J34+K34</f>
        <v>1925877</v>
      </c>
      <c r="H34" s="7">
        <v>420000</v>
      </c>
      <c r="I34" s="7">
        <v>1437877</v>
      </c>
      <c r="J34" s="7">
        <v>68000</v>
      </c>
      <c r="K34" s="7"/>
    </row>
    <row r="35" spans="1:11" ht="45" x14ac:dyDescent="0.25">
      <c r="A35" s="8">
        <v>27</v>
      </c>
      <c r="B35" s="8" t="s">
        <v>5</v>
      </c>
      <c r="C35" s="8" t="s">
        <v>6</v>
      </c>
      <c r="D35" s="8">
        <v>4</v>
      </c>
      <c r="E35" s="8" t="s">
        <v>11</v>
      </c>
      <c r="F35" s="8" t="s">
        <v>2</v>
      </c>
      <c r="G35" s="7">
        <f>+H35+I35+J35+K35</f>
        <v>1832530</v>
      </c>
      <c r="H35" s="7">
        <v>1000000</v>
      </c>
      <c r="I35" s="7">
        <v>696530</v>
      </c>
      <c r="J35" s="7">
        <v>136000</v>
      </c>
      <c r="K35" s="7"/>
    </row>
    <row r="36" spans="1:11" ht="45" x14ac:dyDescent="0.25">
      <c r="A36" s="8">
        <v>28</v>
      </c>
      <c r="B36" s="8" t="s">
        <v>5</v>
      </c>
      <c r="C36" s="8" t="s">
        <v>18</v>
      </c>
      <c r="D36" s="8">
        <v>4</v>
      </c>
      <c r="E36" s="8" t="s">
        <v>11</v>
      </c>
      <c r="F36" s="8" t="s">
        <v>2</v>
      </c>
      <c r="G36" s="7">
        <f>+H36+I36+J36+K36</f>
        <v>2129800</v>
      </c>
      <c r="H36" s="7">
        <v>1800000</v>
      </c>
      <c r="I36" s="7">
        <v>193800</v>
      </c>
      <c r="J36" s="7">
        <v>136000</v>
      </c>
      <c r="K36" s="7"/>
    </row>
    <row r="37" spans="1:11" ht="45" x14ac:dyDescent="0.25">
      <c r="A37" s="8">
        <v>29</v>
      </c>
      <c r="B37" s="8" t="s">
        <v>5</v>
      </c>
      <c r="C37" s="8" t="s">
        <v>15</v>
      </c>
      <c r="D37" s="8">
        <v>2</v>
      </c>
      <c r="E37" s="8" t="s">
        <v>11</v>
      </c>
      <c r="F37" s="8" t="s">
        <v>2</v>
      </c>
      <c r="G37" s="7">
        <f>+H37+I37+J37+K37</f>
        <v>792534</v>
      </c>
      <c r="H37" s="7">
        <v>0</v>
      </c>
      <c r="I37" s="7">
        <v>724534</v>
      </c>
      <c r="J37" s="7">
        <v>68000</v>
      </c>
      <c r="K37" s="7"/>
    </row>
    <row r="38" spans="1:11" ht="45" x14ac:dyDescent="0.25">
      <c r="A38" s="8">
        <v>30</v>
      </c>
      <c r="B38" s="8" t="s">
        <v>5</v>
      </c>
      <c r="C38" s="8" t="s">
        <v>8</v>
      </c>
      <c r="D38" s="8">
        <v>4</v>
      </c>
      <c r="E38" s="8" t="s">
        <v>11</v>
      </c>
      <c r="F38" s="8" t="s">
        <v>2</v>
      </c>
      <c r="G38" s="7">
        <f>+H38+I38+J38+K38</f>
        <v>1917000</v>
      </c>
      <c r="H38" s="7">
        <v>1400000</v>
      </c>
      <c r="I38" s="7">
        <v>381000</v>
      </c>
      <c r="J38" s="7">
        <v>136000</v>
      </c>
      <c r="K38" s="7"/>
    </row>
    <row r="39" spans="1:11" ht="45" x14ac:dyDescent="0.25">
      <c r="A39" s="8">
        <v>31</v>
      </c>
      <c r="B39" s="8" t="s">
        <v>5</v>
      </c>
      <c r="C39" s="8" t="s">
        <v>17</v>
      </c>
      <c r="D39" s="8">
        <v>2</v>
      </c>
      <c r="E39" s="8" t="s">
        <v>11</v>
      </c>
      <c r="F39" s="8" t="s">
        <v>2</v>
      </c>
      <c r="G39" s="7">
        <f>+H39+I39+J39+K39</f>
        <v>1937136</v>
      </c>
      <c r="H39" s="7">
        <v>680000</v>
      </c>
      <c r="I39" s="7">
        <v>1189136</v>
      </c>
      <c r="J39" s="7">
        <v>68000</v>
      </c>
      <c r="K39" s="7"/>
    </row>
    <row r="40" spans="1:11" ht="45" x14ac:dyDescent="0.25">
      <c r="A40" s="8">
        <v>32</v>
      </c>
      <c r="B40" s="8" t="s">
        <v>5</v>
      </c>
      <c r="C40" s="8" t="s">
        <v>8</v>
      </c>
      <c r="D40" s="8">
        <v>2</v>
      </c>
      <c r="E40" s="8" t="s">
        <v>11</v>
      </c>
      <c r="F40" s="8" t="s">
        <v>2</v>
      </c>
      <c r="G40" s="7">
        <f>+H40+I40+J40+K40</f>
        <v>860000</v>
      </c>
      <c r="H40" s="7"/>
      <c r="I40" s="7">
        <v>792000</v>
      </c>
      <c r="J40" s="7">
        <v>68000</v>
      </c>
      <c r="K40" s="7"/>
    </row>
    <row r="41" spans="1:11" ht="45" x14ac:dyDescent="0.25">
      <c r="A41" s="8">
        <v>33</v>
      </c>
      <c r="B41" s="8" t="s">
        <v>5</v>
      </c>
      <c r="C41" s="8" t="s">
        <v>8</v>
      </c>
      <c r="D41" s="8">
        <v>1</v>
      </c>
      <c r="E41" s="8" t="s">
        <v>11</v>
      </c>
      <c r="F41" s="8" t="s">
        <v>2</v>
      </c>
      <c r="G41" s="7">
        <f>+H41+I41+J41+K41</f>
        <v>1024000</v>
      </c>
      <c r="H41" s="7"/>
      <c r="I41" s="7">
        <v>990000</v>
      </c>
      <c r="J41" s="7">
        <v>34000</v>
      </c>
      <c r="K41" s="7"/>
    </row>
    <row r="42" spans="1:11" ht="45" x14ac:dyDescent="0.25">
      <c r="A42" s="8">
        <v>34</v>
      </c>
      <c r="B42" s="8" t="s">
        <v>5</v>
      </c>
      <c r="C42" s="8" t="s">
        <v>7</v>
      </c>
      <c r="D42" s="8">
        <v>2</v>
      </c>
      <c r="E42" s="8" t="s">
        <v>11</v>
      </c>
      <c r="F42" s="8" t="s">
        <v>2</v>
      </c>
      <c r="G42" s="7">
        <f>+H42+I42+J42+K42</f>
        <v>3200337</v>
      </c>
      <c r="H42" s="7">
        <v>500000</v>
      </c>
      <c r="I42" s="7">
        <v>2632337</v>
      </c>
      <c r="J42" s="7">
        <v>68000</v>
      </c>
      <c r="K42" s="7"/>
    </row>
    <row r="43" spans="1:11" ht="45" x14ac:dyDescent="0.25">
      <c r="A43" s="8">
        <v>35</v>
      </c>
      <c r="B43" s="8" t="s">
        <v>5</v>
      </c>
      <c r="C43" s="8" t="s">
        <v>15</v>
      </c>
      <c r="D43" s="8">
        <v>4</v>
      </c>
      <c r="E43" s="8" t="s">
        <v>11</v>
      </c>
      <c r="F43" s="8" t="s">
        <v>2</v>
      </c>
      <c r="G43" s="7">
        <f>+H43+I43+J43+K43</f>
        <v>2120000</v>
      </c>
      <c r="H43" s="7">
        <v>1950000</v>
      </c>
      <c r="I43" s="7"/>
      <c r="J43" s="7">
        <v>170000</v>
      </c>
      <c r="K43" s="7"/>
    </row>
    <row r="44" spans="1:11" ht="45" x14ac:dyDescent="0.25">
      <c r="A44" s="8">
        <v>36</v>
      </c>
      <c r="B44" s="8" t="s">
        <v>5</v>
      </c>
      <c r="C44" s="8" t="s">
        <v>8</v>
      </c>
      <c r="D44" s="8">
        <v>2</v>
      </c>
      <c r="E44" s="8" t="s">
        <v>11</v>
      </c>
      <c r="F44" s="8" t="s">
        <v>2</v>
      </c>
      <c r="G44" s="7">
        <f>+H44+I44+J44+K44</f>
        <v>1058000</v>
      </c>
      <c r="H44" s="7"/>
      <c r="I44" s="7">
        <v>990000</v>
      </c>
      <c r="J44" s="7">
        <v>68000</v>
      </c>
      <c r="K44" s="7"/>
    </row>
    <row r="45" spans="1:11" ht="45" x14ac:dyDescent="0.25">
      <c r="A45" s="8">
        <v>37</v>
      </c>
      <c r="B45" s="8" t="s">
        <v>5</v>
      </c>
      <c r="C45" s="8" t="s">
        <v>8</v>
      </c>
      <c r="D45" s="8">
        <v>2</v>
      </c>
      <c r="E45" s="8" t="s">
        <v>11</v>
      </c>
      <c r="F45" s="8" t="s">
        <v>2</v>
      </c>
      <c r="G45" s="7">
        <f>+H45+I45+J45+K45</f>
        <v>2203501</v>
      </c>
      <c r="H45" s="7">
        <v>800000</v>
      </c>
      <c r="I45" s="7">
        <v>1335501</v>
      </c>
      <c r="J45" s="7">
        <v>68000</v>
      </c>
      <c r="K45" s="7"/>
    </row>
    <row r="46" spans="1:11" ht="45" x14ac:dyDescent="0.25">
      <c r="A46" s="8">
        <v>38</v>
      </c>
      <c r="B46" s="8" t="s">
        <v>16</v>
      </c>
      <c r="C46" s="8" t="s">
        <v>15</v>
      </c>
      <c r="D46" s="8">
        <v>3</v>
      </c>
      <c r="E46" s="8" t="s">
        <v>11</v>
      </c>
      <c r="F46" s="8" t="s">
        <v>2</v>
      </c>
      <c r="G46" s="7">
        <f>+H46+I46+J46+K46</f>
        <v>1409034</v>
      </c>
      <c r="H46" s="7">
        <v>500000</v>
      </c>
      <c r="I46" s="7">
        <v>807034</v>
      </c>
      <c r="J46" s="7">
        <v>102000</v>
      </c>
      <c r="K46" s="7"/>
    </row>
    <row r="47" spans="1:11" ht="45" x14ac:dyDescent="0.25">
      <c r="A47" s="8">
        <v>39</v>
      </c>
      <c r="B47" s="8" t="s">
        <v>5</v>
      </c>
      <c r="C47" s="8" t="s">
        <v>15</v>
      </c>
      <c r="D47" s="8">
        <v>4</v>
      </c>
      <c r="E47" s="8" t="s">
        <v>11</v>
      </c>
      <c r="F47" s="8" t="s">
        <v>2</v>
      </c>
      <c r="G47" s="7">
        <f>+H47+I47+J47+K47</f>
        <v>2180800</v>
      </c>
      <c r="H47" s="7">
        <v>1800000</v>
      </c>
      <c r="I47" s="7">
        <v>210800</v>
      </c>
      <c r="J47" s="7">
        <v>170000</v>
      </c>
      <c r="K47" s="7"/>
    </row>
    <row r="48" spans="1:11" ht="45" x14ac:dyDescent="0.25">
      <c r="A48" s="8">
        <v>40</v>
      </c>
      <c r="B48" s="8" t="s">
        <v>5</v>
      </c>
      <c r="C48" s="8" t="s">
        <v>15</v>
      </c>
      <c r="D48" s="8">
        <v>4</v>
      </c>
      <c r="E48" s="8" t="s">
        <v>11</v>
      </c>
      <c r="F48" s="8" t="s">
        <v>2</v>
      </c>
      <c r="G48" s="7">
        <f>+H48+I48+J48+K48</f>
        <v>365000</v>
      </c>
      <c r="H48" s="7">
        <v>195000</v>
      </c>
      <c r="I48" s="7"/>
      <c r="J48" s="7">
        <v>170000</v>
      </c>
      <c r="K48" s="7"/>
    </row>
    <row r="49" spans="1:11" ht="45" x14ac:dyDescent="0.25">
      <c r="A49" s="8">
        <v>41</v>
      </c>
      <c r="B49" s="8" t="s">
        <v>5</v>
      </c>
      <c r="C49" s="8" t="s">
        <v>14</v>
      </c>
      <c r="D49" s="8">
        <v>8</v>
      </c>
      <c r="E49" s="8" t="s">
        <v>11</v>
      </c>
      <c r="F49" s="8" t="s">
        <v>2</v>
      </c>
      <c r="G49" s="7">
        <f>+H49+I49+J49+K49</f>
        <v>5215380</v>
      </c>
      <c r="H49" s="7">
        <f>1350000+1500000</f>
        <v>2850000</v>
      </c>
      <c r="I49" s="7">
        <f>507000+42375+845523+608607+61875</f>
        <v>2065380</v>
      </c>
      <c r="J49" s="7">
        <v>300000</v>
      </c>
      <c r="K49" s="7"/>
    </row>
    <row r="50" spans="1:11" ht="45" x14ac:dyDescent="0.25">
      <c r="A50" s="8">
        <v>42</v>
      </c>
      <c r="B50" s="8" t="s">
        <v>5</v>
      </c>
      <c r="C50" s="8" t="s">
        <v>13</v>
      </c>
      <c r="D50" s="8">
        <v>3</v>
      </c>
      <c r="E50" s="8" t="s">
        <v>11</v>
      </c>
      <c r="F50" s="8" t="s">
        <v>2</v>
      </c>
      <c r="G50" s="7">
        <f>+H50+I50+J50+K50</f>
        <v>4238569</v>
      </c>
      <c r="H50" s="7">
        <v>1500000</v>
      </c>
      <c r="I50" s="7">
        <f>1750713+875356</f>
        <v>2626069</v>
      </c>
      <c r="J50" s="7">
        <v>112500</v>
      </c>
      <c r="K50" s="7"/>
    </row>
    <row r="51" spans="1:11" ht="45" x14ac:dyDescent="0.25">
      <c r="A51" s="8">
        <v>43</v>
      </c>
      <c r="B51" s="8" t="s">
        <v>5</v>
      </c>
      <c r="C51" s="8" t="s">
        <v>7</v>
      </c>
      <c r="D51" s="8">
        <v>3</v>
      </c>
      <c r="E51" s="8" t="s">
        <v>11</v>
      </c>
      <c r="F51" s="8" t="s">
        <v>2</v>
      </c>
      <c r="G51" s="7">
        <f>+H51+I51+J51+K51</f>
        <v>4066954</v>
      </c>
      <c r="H51" s="7">
        <v>1000000</v>
      </c>
      <c r="I51" s="7">
        <f>2020735+933719</f>
        <v>2954454</v>
      </c>
      <c r="J51" s="7">
        <v>112500</v>
      </c>
      <c r="K51" s="7"/>
    </row>
    <row r="52" spans="1:11" ht="45" x14ac:dyDescent="0.25">
      <c r="A52" s="8">
        <v>44</v>
      </c>
      <c r="B52" s="8" t="s">
        <v>12</v>
      </c>
      <c r="C52" s="8" t="s">
        <v>4</v>
      </c>
      <c r="D52" s="8">
        <v>2</v>
      </c>
      <c r="E52" s="8" t="s">
        <v>11</v>
      </c>
      <c r="F52" s="8" t="s">
        <v>2</v>
      </c>
      <c r="G52" s="7">
        <f>+H52+I52+J52+K52</f>
        <v>2337468</v>
      </c>
      <c r="H52" s="7">
        <v>700000</v>
      </c>
      <c r="I52" s="7">
        <f>611794+950674</f>
        <v>1562468</v>
      </c>
      <c r="J52" s="7">
        <v>75000</v>
      </c>
      <c r="K52" s="7"/>
    </row>
    <row r="53" spans="1:11" ht="45" x14ac:dyDescent="0.25">
      <c r="A53" s="8">
        <v>45</v>
      </c>
      <c r="B53" s="8" t="s">
        <v>5</v>
      </c>
      <c r="C53" s="8" t="s">
        <v>8</v>
      </c>
      <c r="D53" s="8">
        <v>1</v>
      </c>
      <c r="E53" s="8" t="s">
        <v>3</v>
      </c>
      <c r="F53" s="8" t="s">
        <v>2</v>
      </c>
      <c r="G53" s="7">
        <f>+H53+I53+J53+K53</f>
        <v>586000</v>
      </c>
      <c r="H53" s="7"/>
      <c r="I53" s="7">
        <v>552000</v>
      </c>
      <c r="J53" s="7">
        <v>34000</v>
      </c>
      <c r="K53" s="7"/>
    </row>
    <row r="54" spans="1:11" ht="45" x14ac:dyDescent="0.25">
      <c r="A54" s="8">
        <v>46</v>
      </c>
      <c r="B54" s="8" t="s">
        <v>5</v>
      </c>
      <c r="C54" s="8" t="s">
        <v>4</v>
      </c>
      <c r="D54" s="8">
        <v>1</v>
      </c>
      <c r="E54" s="8" t="s">
        <v>3</v>
      </c>
      <c r="F54" s="8" t="s">
        <v>2</v>
      </c>
      <c r="G54" s="7">
        <f>+H54+I54+J54+K54</f>
        <v>672600</v>
      </c>
      <c r="H54" s="7"/>
      <c r="I54" s="7">
        <v>639600</v>
      </c>
      <c r="J54" s="7">
        <v>33000</v>
      </c>
      <c r="K54" s="7"/>
    </row>
    <row r="55" spans="1:11" ht="45" x14ac:dyDescent="0.25">
      <c r="A55" s="8">
        <v>47</v>
      </c>
      <c r="B55" s="8" t="s">
        <v>5</v>
      </c>
      <c r="C55" s="8" t="s">
        <v>7</v>
      </c>
      <c r="D55" s="8">
        <v>1</v>
      </c>
      <c r="E55" s="8" t="s">
        <v>3</v>
      </c>
      <c r="F55" s="8" t="s">
        <v>2</v>
      </c>
      <c r="G55" s="7">
        <f>+H55+I55+J55+K55</f>
        <v>2300178</v>
      </c>
      <c r="H55" s="7"/>
      <c r="I55" s="7">
        <v>2263178</v>
      </c>
      <c r="J55" s="7">
        <v>37000</v>
      </c>
      <c r="K55" s="7"/>
    </row>
    <row r="56" spans="1:11" ht="45" x14ac:dyDescent="0.25">
      <c r="A56" s="8">
        <v>48</v>
      </c>
      <c r="B56" s="8" t="s">
        <v>5</v>
      </c>
      <c r="C56" s="8" t="s">
        <v>8</v>
      </c>
      <c r="D56" s="8">
        <v>2</v>
      </c>
      <c r="E56" s="8" t="s">
        <v>3</v>
      </c>
      <c r="F56" s="8" t="s">
        <v>2</v>
      </c>
      <c r="G56" s="7">
        <f>+H56+I56+J56+K56</f>
        <v>1649800</v>
      </c>
      <c r="H56" s="7"/>
      <c r="I56" s="7">
        <v>1575000</v>
      </c>
      <c r="J56" s="7">
        <v>74800</v>
      </c>
      <c r="K56" s="7"/>
    </row>
    <row r="57" spans="1:11" ht="45" x14ac:dyDescent="0.25">
      <c r="A57" s="8">
        <v>49</v>
      </c>
      <c r="B57" s="8" t="s">
        <v>5</v>
      </c>
      <c r="C57" s="8" t="s">
        <v>8</v>
      </c>
      <c r="D57" s="8">
        <v>1</v>
      </c>
      <c r="E57" s="8" t="s">
        <v>3</v>
      </c>
      <c r="F57" s="8" t="s">
        <v>2</v>
      </c>
      <c r="G57" s="7">
        <f>+H57+I57+J57+K57</f>
        <v>1023000</v>
      </c>
      <c r="H57" s="7"/>
      <c r="I57" s="7">
        <v>990000</v>
      </c>
      <c r="J57" s="7">
        <v>33000</v>
      </c>
      <c r="K57" s="7"/>
    </row>
    <row r="58" spans="1:11" ht="45" x14ac:dyDescent="0.25">
      <c r="A58" s="8">
        <v>50</v>
      </c>
      <c r="B58" s="8" t="s">
        <v>5</v>
      </c>
      <c r="C58" s="8" t="s">
        <v>7</v>
      </c>
      <c r="D58" s="8">
        <f>272000/34000</f>
        <v>8</v>
      </c>
      <c r="E58" s="8" t="s">
        <v>3</v>
      </c>
      <c r="F58" s="8" t="s">
        <v>2</v>
      </c>
      <c r="G58" s="7">
        <f>+H58+I58+J58+K58</f>
        <v>2436790</v>
      </c>
      <c r="H58" s="7"/>
      <c r="I58" s="7">
        <v>2164790</v>
      </c>
      <c r="J58" s="7">
        <v>272000</v>
      </c>
      <c r="K58" s="7"/>
    </row>
    <row r="59" spans="1:11" ht="45" x14ac:dyDescent="0.25">
      <c r="A59" s="8">
        <v>51</v>
      </c>
      <c r="B59" s="8" t="s">
        <v>5</v>
      </c>
      <c r="C59" s="8" t="s">
        <v>10</v>
      </c>
      <c r="D59" s="8">
        <v>1</v>
      </c>
      <c r="E59" s="8" t="s">
        <v>3</v>
      </c>
      <c r="F59" s="8" t="s">
        <v>2</v>
      </c>
      <c r="G59" s="7">
        <f>+H59+I59+J59+K59</f>
        <v>1790248</v>
      </c>
      <c r="H59" s="7"/>
      <c r="I59" s="7">
        <v>1756248</v>
      </c>
      <c r="J59" s="7">
        <v>34000</v>
      </c>
      <c r="K59" s="7"/>
    </row>
    <row r="60" spans="1:11" ht="45" x14ac:dyDescent="0.25">
      <c r="A60" s="8">
        <v>52</v>
      </c>
      <c r="B60" s="8" t="s">
        <v>5</v>
      </c>
      <c r="C60" s="8" t="s">
        <v>7</v>
      </c>
      <c r="D60" s="8">
        <v>1</v>
      </c>
      <c r="E60" s="8" t="s">
        <v>3</v>
      </c>
      <c r="F60" s="8" t="s">
        <v>2</v>
      </c>
      <c r="G60" s="7">
        <f>+H60+I60+J60+K60</f>
        <v>2300178</v>
      </c>
      <c r="H60" s="7">
        <v>0</v>
      </c>
      <c r="I60" s="7">
        <f>1113178+1150000</f>
        <v>2263178</v>
      </c>
      <c r="J60" s="7">
        <v>37000</v>
      </c>
      <c r="K60" s="7"/>
    </row>
    <row r="61" spans="1:11" ht="30" x14ac:dyDescent="0.25">
      <c r="A61" s="8">
        <v>53</v>
      </c>
      <c r="B61" s="8" t="s">
        <v>9</v>
      </c>
      <c r="C61" s="8" t="s">
        <v>8</v>
      </c>
      <c r="D61" s="8">
        <v>2</v>
      </c>
      <c r="E61" s="8" t="s">
        <v>3</v>
      </c>
      <c r="F61" s="8" t="s">
        <v>2</v>
      </c>
      <c r="G61" s="7">
        <f>+H61+I61+J61+K61</f>
        <v>1650000</v>
      </c>
      <c r="H61" s="7"/>
      <c r="I61" s="7">
        <f>720000+855000</f>
        <v>1575000</v>
      </c>
      <c r="J61" s="7">
        <f>37500*2</f>
        <v>75000</v>
      </c>
      <c r="K61" s="7"/>
    </row>
    <row r="62" spans="1:11" ht="45" x14ac:dyDescent="0.25">
      <c r="A62" s="8">
        <v>54</v>
      </c>
      <c r="B62" s="8" t="s">
        <v>5</v>
      </c>
      <c r="C62" s="8" t="s">
        <v>7</v>
      </c>
      <c r="D62" s="8">
        <v>3</v>
      </c>
      <c r="E62" s="8" t="s">
        <v>3</v>
      </c>
      <c r="F62" s="8" t="s">
        <v>2</v>
      </c>
      <c r="G62" s="7">
        <f>+H62+I62+J62+K62</f>
        <v>3270014</v>
      </c>
      <c r="H62" s="7">
        <v>1250000</v>
      </c>
      <c r="I62" s="7">
        <f>847540+1059974</f>
        <v>1907514</v>
      </c>
      <c r="J62" s="7">
        <v>112500</v>
      </c>
      <c r="K62" s="7"/>
    </row>
    <row r="63" spans="1:11" ht="45" x14ac:dyDescent="0.25">
      <c r="A63" s="8">
        <v>55</v>
      </c>
      <c r="B63" s="8" t="s">
        <v>5</v>
      </c>
      <c r="C63" s="8" t="s">
        <v>6</v>
      </c>
      <c r="D63" s="8">
        <v>2</v>
      </c>
      <c r="E63" s="8" t="s">
        <v>3</v>
      </c>
      <c r="F63" s="8" t="s">
        <v>2</v>
      </c>
      <c r="G63" s="7">
        <f>+H63+I63+J63+K63</f>
        <v>574000</v>
      </c>
      <c r="H63" s="7">
        <v>500000</v>
      </c>
      <c r="I63" s="7"/>
      <c r="J63" s="7">
        <v>74000</v>
      </c>
      <c r="K63" s="7"/>
    </row>
    <row r="64" spans="1:11" ht="45" x14ac:dyDescent="0.25">
      <c r="A64" s="8">
        <v>56</v>
      </c>
      <c r="B64" s="8" t="s">
        <v>5</v>
      </c>
      <c r="C64" s="8" t="s">
        <v>4</v>
      </c>
      <c r="D64" s="8">
        <v>2</v>
      </c>
      <c r="E64" s="8" t="s">
        <v>3</v>
      </c>
      <c r="F64" s="8" t="s">
        <v>2</v>
      </c>
      <c r="G64" s="7">
        <f>+H64+I64+J64+K64</f>
        <v>1996296</v>
      </c>
      <c r="H64" s="7">
        <v>700000</v>
      </c>
      <c r="I64" s="7">
        <f>611148+611148</f>
        <v>1222296</v>
      </c>
      <c r="J64" s="7">
        <v>74000</v>
      </c>
      <c r="K64" s="7"/>
    </row>
    <row r="65" spans="1:11" x14ac:dyDescent="0.25">
      <c r="A65" s="6" t="s">
        <v>1</v>
      </c>
      <c r="B65" s="6"/>
      <c r="C65" s="6"/>
      <c r="D65" s="6"/>
      <c r="E65" s="6"/>
      <c r="F65" s="6"/>
      <c r="G65" s="5">
        <f>SUM(G9:G64)</f>
        <v>138658670</v>
      </c>
      <c r="H65" s="5">
        <f>SUM(H9:H64)</f>
        <v>54390000</v>
      </c>
      <c r="I65" s="5">
        <f>SUM(I9:I64)</f>
        <v>78641370</v>
      </c>
      <c r="J65" s="5">
        <f>SUM(J9:J64)</f>
        <v>5627300</v>
      </c>
      <c r="K65" s="5">
        <f>SUM(K9:K64)</f>
        <v>0</v>
      </c>
    </row>
    <row r="66" spans="1:11" x14ac:dyDescent="0.25">
      <c r="A66" s="6" t="s">
        <v>0</v>
      </c>
      <c r="B66" s="6"/>
      <c r="C66" s="6"/>
      <c r="D66" s="6"/>
      <c r="E66" s="6"/>
      <c r="F66" s="6"/>
      <c r="G66" s="5">
        <f>+G65</f>
        <v>138658670</v>
      </c>
      <c r="H66" s="5">
        <f>+H65</f>
        <v>54390000</v>
      </c>
      <c r="I66" s="5">
        <f>+I65</f>
        <v>78641370</v>
      </c>
      <c r="J66" s="5">
        <f>+J65</f>
        <v>5627300</v>
      </c>
      <c r="K66" s="5">
        <f>+K65</f>
        <v>0</v>
      </c>
    </row>
    <row r="68" spans="1:11" x14ac:dyDescent="0.25">
      <c r="A68" s="4"/>
    </row>
    <row r="69" spans="1:11" ht="49.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1:11" ht="28.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</row>
    <row r="71" spans="1:11" ht="28.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1:11" ht="28.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1:11" ht="28.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</row>
  </sheetData>
  <mergeCells count="18">
    <mergeCell ref="A72:K72"/>
    <mergeCell ref="A73:K73"/>
    <mergeCell ref="G5:G6"/>
    <mergeCell ref="H5:K5"/>
    <mergeCell ref="J4:K4"/>
    <mergeCell ref="A69:K69"/>
    <mergeCell ref="A70:K70"/>
    <mergeCell ref="A71:K71"/>
    <mergeCell ref="A8:K8"/>
    <mergeCell ref="A65:F65"/>
    <mergeCell ref="A66:F66"/>
    <mergeCell ref="A3:K3"/>
    <mergeCell ref="B5:B6"/>
    <mergeCell ref="D5:D6"/>
    <mergeCell ref="A5:A6"/>
    <mergeCell ref="C5:C6"/>
    <mergeCell ref="E5:E6"/>
    <mergeCell ref="F5:F6"/>
  </mergeCells>
  <pageMargins left="0.7" right="0.7" top="0.75" bottom="0.75" header="0.3" footer="0.3"/>
  <pageSetup paperSize="9" scale="6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6-ИЛОВА</vt:lpstr>
      <vt:lpstr>'6-ИЛОВА'!Область_печати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Бозоров Элдор Эркинович</dc:creator>
  <cp:lastModifiedBy>Бозоров Элдор Эркинович</cp:lastModifiedBy>
  <dcterms:created xsi:type="dcterms:W3CDTF">2025-01-09T13:37:03Z</dcterms:created>
  <dcterms:modified xsi:type="dcterms:W3CDTF">2025-01-09T13:38:19Z</dcterms:modified>
</cp:coreProperties>
</file>