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 2 0 2 5 йил\+ И Ж Р О 2025\+ А П П 2025\ПҚ-454 и ПҚ-465\01.12.2025й\"/>
    </mc:Choice>
  </mc:AlternateContent>
  <bookViews>
    <workbookView xWindow="0" yWindow="0" windowWidth="28800" windowHeight="12030"/>
  </bookViews>
  <sheets>
    <sheet name="1-илова" sheetId="1" r:id="rId1"/>
    <sheet name="2-илова" sheetId="2" r:id="rId2"/>
    <sheet name="3-илова" sheetId="3" r:id="rId3"/>
    <sheet name="4-илова" sheetId="4" r:id="rId4"/>
  </sheets>
  <definedNames>
    <definedName name="_xlnm.Print_Area" localSheetId="0">'1-илова'!$A$1:$I$17</definedName>
    <definedName name="_xlnm.Print_Area" localSheetId="1">'2-илова'!$A$1:$I$17</definedName>
    <definedName name="_xlnm.Print_Area" localSheetId="2">'3-илова'!$A$1:$I$9</definedName>
    <definedName name="_xlnm.Print_Area" localSheetId="3">'4-илова'!$A$1:$I$24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1" l="1"/>
  <c r="F17" i="1"/>
  <c r="G4" i="1" l="1"/>
  <c r="H4" i="1"/>
  <c r="F4" i="1"/>
  <c r="F19" i="1" s="1"/>
  <c r="H4" i="4" l="1"/>
  <c r="G4" i="4"/>
  <c r="F4" i="4"/>
  <c r="A11" i="4"/>
  <c r="A12" i="4" s="1"/>
  <c r="A13" i="4" s="1"/>
  <c r="A14" i="4" s="1"/>
  <c r="A16" i="4" s="1"/>
  <c r="A18" i="4" s="1"/>
  <c r="A19" i="4" s="1"/>
  <c r="A20" i="4" s="1"/>
  <c r="A22" i="4" s="1"/>
  <c r="A24" i="4" s="1"/>
  <c r="G5" i="3"/>
  <c r="H5" i="3"/>
  <c r="F5" i="3"/>
  <c r="A7" i="3"/>
  <c r="A8" i="3" s="1"/>
  <c r="A9" i="3" s="1"/>
  <c r="G5" i="2"/>
  <c r="H5" i="2"/>
  <c r="F5" i="2"/>
  <c r="A17" i="2"/>
  <c r="F26" i="4"/>
  <c r="D26" i="4"/>
  <c r="C26" i="4"/>
  <c r="J20" i="4"/>
  <c r="L14" i="4"/>
  <c r="L19" i="4" s="1"/>
  <c r="J8" i="4"/>
  <c r="J7" i="4"/>
  <c r="J6" i="4"/>
  <c r="F11" i="3"/>
  <c r="D11" i="3"/>
  <c r="C11" i="3"/>
  <c r="J8" i="3"/>
  <c r="L7" i="3"/>
  <c r="L17" i="2"/>
  <c r="J8" i="2"/>
  <c r="J7" i="2"/>
  <c r="J6" i="2"/>
  <c r="J9" i="4" l="1"/>
  <c r="J9" i="2"/>
  <c r="K14" i="4"/>
  <c r="K17" i="2"/>
  <c r="D19" i="1"/>
  <c r="C19" i="1"/>
  <c r="J7" i="1"/>
  <c r="J6" i="1"/>
  <c r="J5" i="1"/>
  <c r="J8" i="1" l="1"/>
</calcChain>
</file>

<file path=xl/sharedStrings.xml><?xml version="1.0" encoding="utf-8"?>
<sst xmlns="http://schemas.openxmlformats.org/spreadsheetml/2006/main" count="221" uniqueCount="63">
  <si>
    <t>млн.сўм</t>
  </si>
  <si>
    <t>№</t>
  </si>
  <si>
    <t>Амалга ошириш муддати</t>
  </si>
  <si>
    <t>Лойиҳа қуввати, бирлик</t>
  </si>
  <si>
    <t>Лойиҳа қуввати</t>
  </si>
  <si>
    <t>Аниқлаштирилган
 лимит</t>
  </si>
  <si>
    <t>Ҳисобот даврида бажарилган иш хажми</t>
  </si>
  <si>
    <t>Ҳисобот даврида молиялаштириш</t>
  </si>
  <si>
    <t>Изоҳ</t>
  </si>
  <si>
    <t>ЖАМИ</t>
  </si>
  <si>
    <t>Жиззах шаҳрида "Инно" инновацион ўқув-ишлаб чиқариш технопаркини ташкил етиш</t>
  </si>
  <si>
    <t>2023-2025 йй.</t>
  </si>
  <si>
    <t>Ўзбекистон миллий университети Жиззах филиалининг 1000 ўринли ўқув биносини қуриш</t>
  </si>
  <si>
    <t>ўқув ўрни</t>
  </si>
  <si>
    <t>Қурилиш-тиклаш ишлари якунланган</t>
  </si>
  <si>
    <t>2024-2025 йй.</t>
  </si>
  <si>
    <t>2022-2026 йй.</t>
  </si>
  <si>
    <t>ётоқ ўрни</t>
  </si>
  <si>
    <t>Қурилиш-тиклаш ишлари якунига етказилмоқда.</t>
  </si>
  <si>
    <t>2021-2025 йй.</t>
  </si>
  <si>
    <t>2024-2026 йй.</t>
  </si>
  <si>
    <t>Термиз давлат университети педагогика институтининг 1500 ўринли ўқув биносини қуриш</t>
  </si>
  <si>
    <t>2025 й.</t>
  </si>
  <si>
    <t>Урганч шаҳар касб-ҳунарга ўқитиш маркази ҳудуди ва олд қиисмини ободонлаштириш</t>
  </si>
  <si>
    <t>2026 й.</t>
  </si>
  <si>
    <t>2025-йил</t>
  </si>
  <si>
    <t>Кредитор қарздорликларни қоплаш учун</t>
  </si>
  <si>
    <t>Тақсимланмаган лимит</t>
  </si>
  <si>
    <t>Тошкент давлат шарқшунослик университетининг Миробод тумани Амир Темур шоҳ кўчаси 26-уй манзилида жойлашган ўқув биносини (Конфуций номидаги ўзбек-хитой институти) реконструкция қилиш</t>
  </si>
  <si>
    <t>Тошкент шаҳар, Мирзо Улуғбек тумани, Зиёлилар кўчаси 13-уй манзилида жойлашган мактаб ва кутубхона биносини реконструкция қилиш ва жиҳозлаш</t>
  </si>
  <si>
    <t>Хива тумани политехникумини реконструкция қилиш</t>
  </si>
  <si>
    <t>Жаҳон иқтисодиёти ва дипломатия университети ҳузуридаги Академик лицейнинг ўқув ва ёрдамчи бино-иншоотларини мукаммал таъмирлаш</t>
  </si>
  <si>
    <t>Лойиҳа (объект) номи</t>
  </si>
  <si>
    <t>Қурилиш-тиклаш ишлари давом этмоқда.</t>
  </si>
  <si>
    <t>Қурилиш-тиклаш ишлари якунланиб, жиҳозлаш ишлари олиб борилмоқда.</t>
  </si>
  <si>
    <t>Ободонлаштириш ишлари давом этмоқда.</t>
  </si>
  <si>
    <t>Реконструкция қилиш ишлари давом этмоқда.</t>
  </si>
  <si>
    <t>Мукаммал таъмирлаш ишлари давом этмоқда.</t>
  </si>
  <si>
    <t>Самарқанд давлат университетининг Интеллектуал тизимлар ва комьпютер технологиялари факултетининг 1000 ўринли ўқув биносини қуриш</t>
  </si>
  <si>
    <t>Тошкент шаҳрида “А.И. Герсен номидаги Россия давлат педагогика университети” Федерал давлат буджети олий таълим муассасаси филиалининг (Ўзбекистон давлат жаҳон тиллари университети қошидаги академик лицей биноси) Тошкент шаҳри Яккасарой тумани, Бобур кўчасида жойлашган бино ва иншоотларини реконструкция қилиш</t>
  </si>
  <si>
    <t xml:space="preserve">Н.И. Пирогов номидаги Россия миллий тадқиқот тиббиёт университетининг Тошкент шаҳридаги филиалининг бино ва иншоотларини қуриш ва реконструкция қилиш </t>
  </si>
  <si>
    <t>2025-2026 йй.</t>
  </si>
  <si>
    <t>Олийгоҳ</t>
  </si>
  <si>
    <t>Техникум</t>
  </si>
  <si>
    <t>Академик лицей</t>
  </si>
  <si>
    <t>Мактаб</t>
  </si>
  <si>
    <t>2025 йил Инвестиция дастури доирасида олий таълим муассасалари объектларининг қурилиш-тиклаш ишлари бўйича буюртмачиси Қорақалпоғистон Республикаси Вазирлар Кенгаши, вилоятлар ва Тошкент шаҳар ҳокимликлари ҳузуридаги «Ягона буюртмачи хизмати» инжиниринг компаниялари томонидан амалга оширилган ишлар тўғрисида 
МАЪЛУМОТ
(01.09.2025 йил)</t>
  </si>
  <si>
    <r>
      <t>Қарши давлат техника университетининг 1000 ўринли ўқув биносини қуриш (</t>
    </r>
    <r>
      <rPr>
        <i/>
        <sz val="11"/>
        <rFont val="Times New Roman"/>
        <family val="1"/>
        <charset val="204"/>
      </rPr>
      <t>Тошкент кимё-технология институти Шаҳрисабз филиалининг 1000 ўринли ўқув биносини қуриш)</t>
    </r>
  </si>
  <si>
    <r>
      <t xml:space="preserve">Фарғона шаҳар имкониятлари чекланган шахслар учун ихтисослаштирилган махсус техникум </t>
    </r>
    <r>
      <rPr>
        <i/>
        <sz val="11"/>
        <rFont val="Times New Roman"/>
        <family val="1"/>
        <charset val="204"/>
      </rPr>
      <t xml:space="preserve">(Фарғона имконияти чекланган шахслар учун ихтисослаштирилган касб-ҳунар мактабини реконструкция қилиш) </t>
    </r>
  </si>
  <si>
    <r>
      <t xml:space="preserve">Самарқанд имконияти чекланган шахслар учун ихтисослаштирилган махсус техникум </t>
    </r>
    <r>
      <rPr>
        <i/>
        <sz val="11"/>
        <rFont val="Times New Roman"/>
        <family val="1"/>
        <charset val="204"/>
      </rPr>
      <t>(Самарқанд имконияти чекланган шахслар учун ихтисослаштирилган касб-ҳунар мактабини мукаммал таъмирлаш)</t>
    </r>
  </si>
  <si>
    <t>Самарқанд давлат архитектура қурилиш университетига қўшимча янги ўқув биносини қуриш ҳамда мавжуд биноларини реконструкция қилиш</t>
  </si>
  <si>
    <t>2-илова</t>
  </si>
  <si>
    <t>3-илова</t>
  </si>
  <si>
    <t>2025 йил Инвестиция дастури доирасида олий таълим муассасалари объектларининг қурилиш-тиклаш ишлари бўйича буюртмачиси Қорақалпоғистон Республикаси Вазирлар Кенгаши, вилоятлар ва Тошкент шаҳар ҳокимликлари ҳузуридаги «Ягона буюртмачи хизмати» инжиниринг компаниялари томонидан амалга оширилган ишлар тўғрисида 
МАЪЛУМОТ
(11.09.2025 йил)</t>
  </si>
  <si>
    <t>объект</t>
  </si>
  <si>
    <t xml:space="preserve">2025 йил Инвестиция дастури доирасида олий таълим муассасалари объектларининг қурилиш-тиклаш ишлари бўйича буюртмачиси Қорақалпоғистон Республикаси Вазирлар Кенгаши, вилоятлар ва Тошкент шаҳар ҳокимликлари ҳузуридаги «Ягона буюртмачи хизмати» инжиниринг компаниялари томонидан амалга оширилган ишлар тўғрисида 
МАЪЛУМОТ
</t>
  </si>
  <si>
    <t>Самарқанд имконияти чекланган шахслар учун ихтисослаштирилган махсус техникум</t>
  </si>
  <si>
    <t>Фарғона шаҳар имкониятлари чекланган шахслар учун ихтисослаштирилган махсус техникум</t>
  </si>
  <si>
    <t>Қарши давлат техника университетининг 1000 ўринли ўқув биносини қуриш</t>
  </si>
  <si>
    <t>Объект фойдаланишга 
топширилди</t>
  </si>
  <si>
    <t>Қурилиш-тиклаш ишлари 
давом этмоқда.</t>
  </si>
  <si>
    <t>Қурилиш-тиклаш ишларининг ободонлаштириш ишлари қолган.</t>
  </si>
  <si>
    <t>Фойдаланишга топширилиш арафасида.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</si>
</sst>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2" x14ac:knownFonts="1">
    <font>
      <sz val="10"/>
      <color rgb="FF000000"/>
      <name val="Times New Roman"/>
      <charset val="204"/>
    </font>
    <font>
      <sz val="11"/>
      <color rgb="FF000000"/>
      <name val="Times New Roman"/>
      <family val="1"/>
      <charset val="204"/>
    </font>
    <font>
      <b/>
      <sz val="11"/>
      <name val="Times New Roman"/>
      <family val="1"/>
      <charset val="204"/>
    </font>
    <font>
      <b/>
      <sz val="11"/>
      <color rgb="FF000000"/>
      <name val="Times New Roman"/>
      <family val="1"/>
      <charset val="204"/>
    </font>
    <font>
      <sz val="11"/>
      <name val="Times New Roman"/>
      <family val="1"/>
      <charset val="204"/>
    </font>
    <font>
      <b/>
      <sz val="12"/>
      <name val="Times New Roman"/>
      <family val="1"/>
      <charset val="204"/>
    </font>
    <font>
      <sz val="12"/>
      <color rgb="FF000000"/>
      <name val="Times New Roman"/>
      <family val="1"/>
      <charset val="204"/>
    </font>
    <font>
      <b/>
      <i/>
      <u/>
      <sz val="11"/>
      <name val="Times New Roman"/>
      <family val="1"/>
      <charset val="204"/>
    </font>
    <font>
      <i/>
      <sz val="11"/>
      <name val="Times New Roman"/>
      <family val="1"/>
      <charset val="204"/>
    </font>
    <font>
      <b/>
      <i/>
      <sz val="12"/>
      <color rgb="FF000000"/>
      <name val="Times New Roman"/>
      <family val="1"/>
      <charset val="204"/>
    </font>
    <font>
      <b/>
      <sz val="12"/>
      <color rgb="FF000000"/>
      <name val="Times New Roman"/>
      <family val="1"/>
      <charset val="204"/>
    </font>
    <font>
      <sz val="12"/>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0">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theme="4"/>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applyAlignment="1">
      <alignment horizontal="left" vertical="top"/>
    </xf>
    <xf numFmtId="0" fontId="1" fillId="2" borderId="0" xfId="0" applyFont="1" applyFill="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3" fillId="2" borderId="2" xfId="0" applyNumberFormat="1" applyFont="1" applyFill="1" applyBorder="1" applyAlignment="1">
      <alignment horizontal="center" vertical="center" shrinkToFit="1"/>
    </xf>
    <xf numFmtId="3" fontId="1" fillId="2" borderId="2" xfId="0" applyNumberFormat="1" applyFont="1" applyFill="1" applyBorder="1" applyAlignment="1">
      <alignment horizontal="center" vertical="center" shrinkToFit="1"/>
    </xf>
    <xf numFmtId="0" fontId="1" fillId="2" borderId="0" xfId="0" applyFont="1" applyFill="1" applyAlignment="1">
      <alignment horizontal="left" vertical="center"/>
    </xf>
    <xf numFmtId="0" fontId="3" fillId="2" borderId="0" xfId="0" applyFont="1" applyFill="1" applyAlignment="1">
      <alignment horizontal="center" vertical="center"/>
    </xf>
    <xf numFmtId="0" fontId="3" fillId="2" borderId="1" xfId="0" applyFont="1" applyFill="1" applyBorder="1" applyAlignment="1">
      <alignment horizontal="center" vertical="center" wrapText="1"/>
    </xf>
    <xf numFmtId="0" fontId="6" fillId="2" borderId="0" xfId="0" applyFont="1" applyFill="1" applyAlignment="1">
      <alignment horizontal="center" vertical="center"/>
    </xf>
    <xf numFmtId="0" fontId="4" fillId="2" borderId="2" xfId="0" applyFont="1" applyFill="1" applyBorder="1" applyAlignment="1">
      <alignment horizontal="left" vertical="center" wrapText="1"/>
    </xf>
    <xf numFmtId="1" fontId="3" fillId="2" borderId="2" xfId="0" applyNumberFormat="1" applyFont="1" applyFill="1" applyBorder="1" applyAlignment="1">
      <alignment horizontal="center" vertical="center" shrinkToFit="1"/>
    </xf>
    <xf numFmtId="0" fontId="2" fillId="2" borderId="2" xfId="0" applyFont="1" applyFill="1" applyBorder="1" applyAlignment="1">
      <alignment horizontal="center" vertical="center" wrapText="1"/>
    </xf>
    <xf numFmtId="1" fontId="1" fillId="2" borderId="2" xfId="0" applyNumberFormat="1" applyFont="1" applyFill="1" applyBorder="1" applyAlignment="1">
      <alignment horizontal="center" vertical="center" shrinkToFit="1"/>
    </xf>
    <xf numFmtId="0" fontId="4" fillId="2" borderId="2" xfId="0" applyFont="1" applyFill="1" applyBorder="1" applyAlignment="1">
      <alignment horizontal="center" vertical="center" wrapText="1"/>
    </xf>
    <xf numFmtId="164" fontId="1" fillId="2" borderId="2" xfId="0" applyNumberFormat="1" applyFont="1" applyFill="1" applyBorder="1" applyAlignment="1">
      <alignment horizontal="center" vertical="center" shrinkToFit="1"/>
    </xf>
    <xf numFmtId="164" fontId="1" fillId="2" borderId="0" xfId="0" applyNumberFormat="1" applyFont="1" applyFill="1" applyAlignment="1">
      <alignment horizontal="center" vertical="center"/>
    </xf>
    <xf numFmtId="0" fontId="0" fillId="2" borderId="4" xfId="0" applyFill="1" applyBorder="1" applyAlignment="1">
      <alignment horizontal="center" vertical="center" wrapText="1"/>
    </xf>
    <xf numFmtId="1" fontId="1" fillId="2" borderId="6" xfId="0" applyNumberFormat="1" applyFont="1" applyFill="1" applyBorder="1" applyAlignment="1">
      <alignment horizontal="center" vertical="center" shrinkToFit="1"/>
    </xf>
    <xf numFmtId="0" fontId="4" fillId="2" borderId="6" xfId="0" applyFont="1" applyFill="1" applyBorder="1" applyAlignment="1">
      <alignment horizontal="left" vertical="center" wrapText="1"/>
    </xf>
    <xf numFmtId="0" fontId="4" fillId="2" borderId="6" xfId="0" applyFont="1" applyFill="1" applyBorder="1" applyAlignment="1">
      <alignment horizontal="center" vertical="center" wrapText="1"/>
    </xf>
    <xf numFmtId="164" fontId="1" fillId="2" borderId="6" xfId="0" applyNumberFormat="1" applyFont="1" applyFill="1" applyBorder="1" applyAlignment="1">
      <alignment horizontal="center" vertical="center" shrinkToFit="1"/>
    </xf>
    <xf numFmtId="0" fontId="2" fillId="2" borderId="2" xfId="0" applyFont="1" applyFill="1" applyBorder="1" applyAlignment="1">
      <alignment horizontal="left" vertical="center" wrapText="1"/>
    </xf>
    <xf numFmtId="1" fontId="3" fillId="3" borderId="2" xfId="0" applyNumberFormat="1" applyFont="1" applyFill="1" applyBorder="1" applyAlignment="1">
      <alignment horizontal="center" vertical="center" shrinkToFit="1"/>
    </xf>
    <xf numFmtId="0" fontId="7" fillId="3" borderId="2" xfId="0" applyFont="1" applyFill="1" applyBorder="1" applyAlignment="1">
      <alignment horizontal="left" vertical="center" wrapText="1"/>
    </xf>
    <xf numFmtId="0" fontId="2" fillId="3" borderId="2" xfId="0" applyFont="1" applyFill="1" applyBorder="1" applyAlignment="1">
      <alignment horizontal="center" vertical="center" wrapText="1"/>
    </xf>
    <xf numFmtId="164" fontId="3" fillId="3" borderId="2" xfId="0" applyNumberFormat="1" applyFont="1" applyFill="1" applyBorder="1" applyAlignment="1">
      <alignment horizontal="center" vertical="center" shrinkToFit="1"/>
    </xf>
    <xf numFmtId="0" fontId="3" fillId="3" borderId="0" xfId="0" applyFont="1" applyFill="1" applyAlignment="1">
      <alignment horizontal="center" vertical="center"/>
    </xf>
    <xf numFmtId="0" fontId="9" fillId="3" borderId="0" xfId="0" applyFont="1" applyFill="1" applyAlignment="1">
      <alignment horizontal="center" vertical="center"/>
    </xf>
    <xf numFmtId="1" fontId="1" fillId="2" borderId="7" xfId="0" applyNumberFormat="1" applyFont="1" applyFill="1" applyBorder="1" applyAlignment="1">
      <alignment horizontal="center" vertical="center" shrinkToFit="1"/>
    </xf>
    <xf numFmtId="0" fontId="4"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164" fontId="1" fillId="2" borderId="7" xfId="0" applyNumberFormat="1" applyFont="1" applyFill="1" applyBorder="1" applyAlignment="1">
      <alignment horizontal="center" vertical="center" shrinkToFit="1"/>
    </xf>
    <xf numFmtId="0" fontId="4" fillId="2" borderId="8" xfId="0" applyFont="1" applyFill="1" applyBorder="1" applyAlignment="1">
      <alignment horizontal="left" vertical="center" wrapText="1"/>
    </xf>
    <xf numFmtId="1" fontId="1" fillId="2" borderId="3" xfId="0" applyNumberFormat="1" applyFont="1" applyFill="1" applyBorder="1" applyAlignment="1">
      <alignment horizontal="center" vertical="center" shrinkToFit="1"/>
    </xf>
    <xf numFmtId="0" fontId="0" fillId="2" borderId="7" xfId="0" applyFill="1" applyBorder="1" applyAlignment="1">
      <alignment horizontal="center" vertical="center" wrapText="1"/>
    </xf>
    <xf numFmtId="0" fontId="6" fillId="2" borderId="0" xfId="0" applyFont="1" applyFill="1" applyAlignment="1">
      <alignment horizontal="center" vertical="center"/>
    </xf>
    <xf numFmtId="164" fontId="10" fillId="2" borderId="2" xfId="0" applyNumberFormat="1" applyFont="1" applyFill="1" applyBorder="1" applyAlignment="1">
      <alignment horizontal="center" vertical="center" shrinkToFit="1"/>
    </xf>
    <xf numFmtId="1" fontId="6" fillId="2" borderId="2" xfId="0" applyNumberFormat="1" applyFont="1" applyFill="1" applyBorder="1" applyAlignment="1">
      <alignment horizontal="center" vertical="center" shrinkToFit="1"/>
    </xf>
    <xf numFmtId="0" fontId="11" fillId="2" borderId="2" xfId="0" applyFont="1" applyFill="1" applyBorder="1" applyAlignment="1">
      <alignment horizontal="left" vertical="center" wrapText="1"/>
    </xf>
    <xf numFmtId="0" fontId="11" fillId="2" borderId="2" xfId="0" applyFont="1" applyFill="1" applyBorder="1" applyAlignment="1">
      <alignment horizontal="center" vertical="center" wrapText="1"/>
    </xf>
    <xf numFmtId="164" fontId="6" fillId="2" borderId="2" xfId="0" applyNumberFormat="1" applyFont="1" applyFill="1" applyBorder="1" applyAlignment="1">
      <alignment horizontal="center" vertical="center" shrinkToFit="1"/>
    </xf>
    <xf numFmtId="164" fontId="6" fillId="2" borderId="0" xfId="0" applyNumberFormat="1" applyFont="1" applyFill="1" applyAlignment="1">
      <alignment horizontal="center" vertical="center"/>
    </xf>
    <xf numFmtId="3" fontId="6" fillId="2" borderId="2" xfId="0" applyNumberFormat="1" applyFont="1" applyFill="1" applyBorder="1" applyAlignment="1">
      <alignment horizontal="center" vertical="center" shrinkToFit="1"/>
    </xf>
    <xf numFmtId="0" fontId="11" fillId="2" borderId="6" xfId="0" applyFont="1" applyFill="1" applyBorder="1" applyAlignment="1">
      <alignment horizontal="left" vertical="center" wrapText="1"/>
    </xf>
    <xf numFmtId="0" fontId="11" fillId="2" borderId="6" xfId="0" applyFont="1" applyFill="1" applyBorder="1" applyAlignment="1">
      <alignment horizontal="center" vertical="center" wrapText="1"/>
    </xf>
    <xf numFmtId="164" fontId="6" fillId="2" borderId="6" xfId="0" applyNumberFormat="1" applyFont="1" applyFill="1" applyBorder="1" applyAlignment="1">
      <alignment horizontal="center" vertical="center" shrinkToFit="1"/>
    </xf>
    <xf numFmtId="0" fontId="6" fillId="2" borderId="0" xfId="0" applyFont="1" applyFill="1" applyAlignment="1">
      <alignment horizontal="left" vertical="center"/>
    </xf>
    <xf numFmtId="0" fontId="6" fillId="2" borderId="0"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1" fontId="6" fillId="2" borderId="9" xfId="0" applyNumberFormat="1" applyFont="1" applyFill="1" applyBorder="1" applyAlignment="1">
      <alignment horizontal="center" vertical="center" shrinkToFit="1"/>
    </xf>
    <xf numFmtId="0" fontId="11" fillId="2" borderId="10" xfId="0" applyFont="1" applyFill="1" applyBorder="1" applyAlignment="1">
      <alignment horizontal="center" vertical="center" wrapText="1"/>
    </xf>
    <xf numFmtId="1" fontId="6" fillId="2" borderId="11" xfId="0" applyNumberFormat="1" applyFont="1" applyFill="1" applyBorder="1" applyAlignment="1">
      <alignment horizontal="center" vertical="center" shrinkToFit="1"/>
    </xf>
    <xf numFmtId="1" fontId="6" fillId="2" borderId="12" xfId="0" applyNumberFormat="1" applyFont="1" applyFill="1" applyBorder="1" applyAlignment="1">
      <alignment horizontal="center" vertical="center" shrinkToFit="1"/>
    </xf>
    <xf numFmtId="0" fontId="11" fillId="2" borderId="13" xfId="0" applyFont="1" applyFill="1" applyBorder="1" applyAlignment="1">
      <alignment horizontal="left" vertical="center" wrapText="1"/>
    </xf>
    <xf numFmtId="0" fontId="11" fillId="2" borderId="13" xfId="0" applyFont="1" applyFill="1" applyBorder="1" applyAlignment="1">
      <alignment horizontal="center" vertical="center" wrapText="1"/>
    </xf>
    <xf numFmtId="1" fontId="6" fillId="2" borderId="13" xfId="0" applyNumberFormat="1" applyFont="1" applyFill="1" applyBorder="1" applyAlignment="1">
      <alignment horizontal="center" vertical="center" shrinkToFit="1"/>
    </xf>
    <xf numFmtId="164" fontId="10" fillId="2" borderId="13" xfId="0" applyNumberFormat="1" applyFont="1" applyFill="1" applyBorder="1" applyAlignment="1">
      <alignment horizontal="center" vertical="center" shrinkToFit="1"/>
    </xf>
    <xf numFmtId="164" fontId="6" fillId="2" borderId="13" xfId="0" applyNumberFormat="1" applyFont="1" applyFill="1" applyBorder="1" applyAlignment="1">
      <alignment horizontal="center" vertical="center" shrinkToFit="1"/>
    </xf>
    <xf numFmtId="0" fontId="11"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164" fontId="10" fillId="2" borderId="5" xfId="0" applyNumberFormat="1" applyFont="1" applyFill="1" applyBorder="1" applyAlignment="1">
      <alignment horizontal="center" vertical="center" shrinkToFit="1"/>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0" xfId="0" applyFont="1" applyFill="1" applyAlignment="1">
      <alignment horizontal="center" vertical="center" wrapText="1"/>
    </xf>
    <xf numFmtId="0" fontId="6" fillId="2" borderId="0" xfId="0" applyFont="1" applyFill="1" applyAlignment="1">
      <alignment horizontal="center" vertical="center"/>
    </xf>
    <xf numFmtId="1" fontId="1" fillId="2" borderId="7" xfId="0" applyNumberFormat="1" applyFont="1" applyFill="1" applyBorder="1" applyAlignment="1">
      <alignment horizontal="center" vertical="center" shrinkToFit="1"/>
    </xf>
    <xf numFmtId="0" fontId="0" fillId="2" borderId="7" xfId="0" applyFill="1" applyBorder="1"/>
    <xf numFmtId="0" fontId="4"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164" fontId="1" fillId="2" borderId="7" xfId="0" applyNumberFormat="1" applyFont="1" applyFill="1" applyBorder="1" applyAlignment="1">
      <alignment horizontal="center" vertical="center" shrinkToFit="1"/>
    </xf>
    <xf numFmtId="0" fontId="4" fillId="2" borderId="6" xfId="0" applyFont="1" applyFill="1" applyBorder="1" applyAlignment="1">
      <alignment horizontal="left" vertical="center" wrapText="1"/>
    </xf>
    <xf numFmtId="0" fontId="4" fillId="2" borderId="5" xfId="0" applyFont="1" applyFill="1" applyBorder="1" applyAlignment="1">
      <alignment horizontal="left" vertical="center" wrapText="1"/>
    </xf>
    <xf numFmtId="1" fontId="1" fillId="2" borderId="6" xfId="0" applyNumberFormat="1" applyFont="1" applyFill="1" applyBorder="1" applyAlignment="1">
      <alignment horizontal="center" vertical="center" shrinkToFit="1"/>
    </xf>
    <xf numFmtId="1" fontId="1" fillId="2" borderId="5" xfId="0" applyNumberFormat="1" applyFont="1" applyFill="1" applyBorder="1" applyAlignment="1">
      <alignment horizontal="center" vertical="center" shrinkToFit="1"/>
    </xf>
    <xf numFmtId="164" fontId="1" fillId="2" borderId="6" xfId="0" applyNumberFormat="1" applyFont="1" applyFill="1" applyBorder="1" applyAlignment="1">
      <alignment horizontal="center" vertical="center" shrinkToFit="1"/>
    </xf>
    <xf numFmtId="164" fontId="1" fillId="2" borderId="5" xfId="0" applyNumberFormat="1" applyFont="1" applyFill="1" applyBorder="1" applyAlignment="1">
      <alignment horizontal="center" vertical="center" shrinkToFit="1"/>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
  <sheetViews>
    <sheetView tabSelected="1" view="pageBreakPreview" zoomScaleNormal="100" zoomScaleSheetLayoutView="100" workbookViewId="0">
      <pane ySplit="3" topLeftCell="A4" activePane="bottomLeft" state="frozen"/>
      <selection activeCell="B24" sqref="B24"/>
      <selection pane="bottomLeft" activeCell="L8" sqref="L8"/>
    </sheetView>
  </sheetViews>
  <sheetFormatPr defaultRowHeight="15.75" x14ac:dyDescent="0.2"/>
  <cols>
    <col min="1" max="1" width="4.33203125" style="37" customWidth="1"/>
    <col min="2" max="2" width="62.33203125" style="48" customWidth="1"/>
    <col min="3" max="3" width="17.5" style="37" bestFit="1" customWidth="1"/>
    <col min="4" max="4" width="12.5" style="37" bestFit="1" customWidth="1"/>
    <col min="5" max="5" width="12.1640625" style="37" customWidth="1"/>
    <col min="6" max="6" width="24" style="37" bestFit="1" customWidth="1"/>
    <col min="7" max="7" width="25.1640625" style="37" customWidth="1"/>
    <col min="8" max="8" width="21.83203125" style="37" bestFit="1" customWidth="1"/>
    <col min="9" max="9" width="42.6640625" style="37" bestFit="1" customWidth="1"/>
    <col min="10" max="10" width="11.33203125" style="37" customWidth="1"/>
    <col min="11" max="11" width="11.83203125" style="37" bestFit="1" customWidth="1"/>
    <col min="12" max="12" width="15" style="37" bestFit="1" customWidth="1"/>
    <col min="13" max="13" width="9.33203125" style="37" customWidth="1"/>
    <col min="14" max="16384" width="9.33203125" style="37"/>
  </cols>
  <sheetData>
    <row r="1" spans="1:10" ht="87" customHeight="1" thickBot="1" x14ac:dyDescent="0.25">
      <c r="A1" s="70" t="s">
        <v>55</v>
      </c>
      <c r="B1" s="71"/>
      <c r="C1" s="71"/>
      <c r="D1" s="71"/>
      <c r="E1" s="71"/>
      <c r="F1" s="71"/>
      <c r="G1" s="71"/>
      <c r="H1" s="71"/>
      <c r="I1" s="71"/>
    </row>
    <row r="2" spans="1:10" ht="16.5" hidden="1" thickBot="1" x14ac:dyDescent="0.25">
      <c r="A2" s="49"/>
      <c r="B2" s="50"/>
      <c r="C2" s="49"/>
      <c r="D2" s="49"/>
      <c r="E2" s="49"/>
      <c r="F2" s="49"/>
      <c r="G2" s="49"/>
      <c r="H2" s="49"/>
      <c r="I2" s="51" t="s">
        <v>0</v>
      </c>
    </row>
    <row r="3" spans="1:10" ht="48.75" customHeight="1" thickBot="1" x14ac:dyDescent="0.25">
      <c r="A3" s="67" t="s">
        <v>1</v>
      </c>
      <c r="B3" s="68" t="s">
        <v>32</v>
      </c>
      <c r="C3" s="68" t="s">
        <v>2</v>
      </c>
      <c r="D3" s="68" t="s">
        <v>3</v>
      </c>
      <c r="E3" s="68" t="s">
        <v>4</v>
      </c>
      <c r="F3" s="68" t="s">
        <v>5</v>
      </c>
      <c r="G3" s="68" t="s">
        <v>6</v>
      </c>
      <c r="H3" s="68" t="s">
        <v>7</v>
      </c>
      <c r="I3" s="69" t="s">
        <v>8</v>
      </c>
    </row>
    <row r="4" spans="1:10" ht="27.75" customHeight="1" x14ac:dyDescent="0.2">
      <c r="A4" s="62"/>
      <c r="B4" s="63" t="s">
        <v>9</v>
      </c>
      <c r="C4" s="64"/>
      <c r="D4" s="64"/>
      <c r="E4" s="64"/>
      <c r="F4" s="65">
        <f>+F5+F6+F7+F8+F9+F10+F11+F12+F13+F14+F15+F16+F17</f>
        <v>149999.97992808683</v>
      </c>
      <c r="G4" s="65">
        <f t="shared" ref="G4:H4" si="0">+G5+G6+G7+G8+G9+G10+G11+G12+G13+G14+G15+G16+G17</f>
        <v>205317.96972564998</v>
      </c>
      <c r="H4" s="65">
        <f t="shared" si="0"/>
        <v>102798.55448299999</v>
      </c>
      <c r="I4" s="66"/>
    </row>
    <row r="5" spans="1:10" ht="45.75" customHeight="1" x14ac:dyDescent="0.2">
      <c r="A5" s="52">
        <v>1</v>
      </c>
      <c r="B5" s="40" t="s">
        <v>10</v>
      </c>
      <c r="C5" s="41" t="s">
        <v>11</v>
      </c>
      <c r="D5" s="41" t="s">
        <v>54</v>
      </c>
      <c r="E5" s="39">
        <v>1</v>
      </c>
      <c r="F5" s="42">
        <v>11552.654840842109</v>
      </c>
      <c r="G5" s="42">
        <v>12500</v>
      </c>
      <c r="H5" s="42">
        <v>11552.7</v>
      </c>
      <c r="I5" s="53" t="s">
        <v>61</v>
      </c>
      <c r="J5" s="43" t="e">
        <f>+F5+F6+F7+F8+#REF!</f>
        <v>#REF!</v>
      </c>
    </row>
    <row r="6" spans="1:10" ht="48.75" customHeight="1" x14ac:dyDescent="0.2">
      <c r="A6" s="52">
        <v>2</v>
      </c>
      <c r="B6" s="40" t="s">
        <v>12</v>
      </c>
      <c r="C6" s="41" t="s">
        <v>11</v>
      </c>
      <c r="D6" s="41" t="s">
        <v>13</v>
      </c>
      <c r="E6" s="44">
        <v>1000</v>
      </c>
      <c r="F6" s="42">
        <v>1396.816</v>
      </c>
      <c r="G6" s="42">
        <v>1800</v>
      </c>
      <c r="H6" s="42">
        <v>1170</v>
      </c>
      <c r="I6" s="53" t="s">
        <v>61</v>
      </c>
      <c r="J6" s="43" t="e">
        <f>+F9+F11+F12+F13+F14+F15+#REF!</f>
        <v>#REF!</v>
      </c>
    </row>
    <row r="7" spans="1:10" ht="42" customHeight="1" x14ac:dyDescent="0.2">
      <c r="A7" s="52">
        <v>3</v>
      </c>
      <c r="B7" s="40" t="s">
        <v>58</v>
      </c>
      <c r="C7" s="41" t="s">
        <v>11</v>
      </c>
      <c r="D7" s="41" t="s">
        <v>13</v>
      </c>
      <c r="E7" s="44">
        <v>1000</v>
      </c>
      <c r="F7" s="42">
        <v>3593.818949</v>
      </c>
      <c r="G7" s="42">
        <v>5357</v>
      </c>
      <c r="H7" s="42">
        <v>1640.382359</v>
      </c>
      <c r="I7" s="53" t="s">
        <v>59</v>
      </c>
      <c r="J7" s="43" t="e">
        <f>+F10+#REF!+#REF!</f>
        <v>#REF!</v>
      </c>
    </row>
    <row r="8" spans="1:10" ht="60.75" customHeight="1" x14ac:dyDescent="0.2">
      <c r="A8" s="52">
        <v>4</v>
      </c>
      <c r="B8" s="40" t="s">
        <v>38</v>
      </c>
      <c r="C8" s="41" t="s">
        <v>15</v>
      </c>
      <c r="D8" s="41" t="s">
        <v>13</v>
      </c>
      <c r="E8" s="44">
        <v>1000</v>
      </c>
      <c r="F8" s="42">
        <v>2943.4</v>
      </c>
      <c r="G8" s="42">
        <v>4451.6689580000002</v>
      </c>
      <c r="H8" s="42">
        <v>2893.5848209999999</v>
      </c>
      <c r="I8" s="53" t="s">
        <v>59</v>
      </c>
      <c r="J8" s="43" t="e">
        <f>+J7+J6+J5</f>
        <v>#REF!</v>
      </c>
    </row>
    <row r="9" spans="1:10" ht="63" customHeight="1" x14ac:dyDescent="0.2">
      <c r="A9" s="52">
        <v>5</v>
      </c>
      <c r="B9" s="40" t="s">
        <v>50</v>
      </c>
      <c r="C9" s="41" t="s">
        <v>16</v>
      </c>
      <c r="D9" s="41" t="s">
        <v>54</v>
      </c>
      <c r="E9" s="39">
        <v>1</v>
      </c>
      <c r="F9" s="42">
        <v>43988.022534244701</v>
      </c>
      <c r="G9" s="42">
        <v>44864.212909000002</v>
      </c>
      <c r="H9" s="42">
        <v>22197.757788999999</v>
      </c>
      <c r="I9" s="53" t="s">
        <v>60</v>
      </c>
    </row>
    <row r="10" spans="1:10" ht="54" customHeight="1" x14ac:dyDescent="0.2">
      <c r="A10" s="54">
        <v>6</v>
      </c>
      <c r="B10" s="45" t="s">
        <v>56</v>
      </c>
      <c r="C10" s="46" t="s">
        <v>15</v>
      </c>
      <c r="D10" s="41" t="s">
        <v>13</v>
      </c>
      <c r="E10" s="39">
        <v>360</v>
      </c>
      <c r="F10" s="47">
        <v>5488.64</v>
      </c>
      <c r="G10" s="47">
        <v>5404.2030000000004</v>
      </c>
      <c r="H10" s="47">
        <v>5092.1584389999998</v>
      </c>
      <c r="I10" s="53" t="s">
        <v>62</v>
      </c>
    </row>
    <row r="11" spans="1:10" ht="50.25" customHeight="1" x14ac:dyDescent="0.2">
      <c r="A11" s="52">
        <v>7</v>
      </c>
      <c r="B11" s="40" t="s">
        <v>57</v>
      </c>
      <c r="C11" s="41" t="s">
        <v>15</v>
      </c>
      <c r="D11" s="41" t="s">
        <v>13</v>
      </c>
      <c r="E11" s="39">
        <v>450</v>
      </c>
      <c r="F11" s="42">
        <v>6895.085</v>
      </c>
      <c r="G11" s="42">
        <v>20461.009371699998</v>
      </c>
      <c r="H11" s="42">
        <v>6736.389827</v>
      </c>
      <c r="I11" s="53" t="s">
        <v>62</v>
      </c>
    </row>
    <row r="12" spans="1:10" ht="122.25" customHeight="1" x14ac:dyDescent="0.2">
      <c r="A12" s="52">
        <v>8</v>
      </c>
      <c r="B12" s="40" t="s">
        <v>39</v>
      </c>
      <c r="C12" s="41" t="s">
        <v>19</v>
      </c>
      <c r="D12" s="41" t="s">
        <v>13</v>
      </c>
      <c r="E12" s="39">
        <v>720</v>
      </c>
      <c r="F12" s="42">
        <v>29300</v>
      </c>
      <c r="G12" s="42">
        <v>40684.041848000001</v>
      </c>
      <c r="H12" s="42">
        <v>29299.983747999999</v>
      </c>
      <c r="I12" s="53" t="s">
        <v>60</v>
      </c>
    </row>
    <row r="13" spans="1:10" ht="84.75" customHeight="1" x14ac:dyDescent="0.2">
      <c r="A13" s="52">
        <v>9</v>
      </c>
      <c r="B13" s="40" t="s">
        <v>40</v>
      </c>
      <c r="C13" s="41" t="s">
        <v>16</v>
      </c>
      <c r="D13" s="41" t="s">
        <v>54</v>
      </c>
      <c r="E13" s="39">
        <v>1</v>
      </c>
      <c r="F13" s="42">
        <v>11468.778</v>
      </c>
      <c r="G13" s="42">
        <v>47752.965122000001</v>
      </c>
      <c r="H13" s="42">
        <v>11443.76</v>
      </c>
      <c r="I13" s="53" t="s">
        <v>60</v>
      </c>
    </row>
    <row r="14" spans="1:10" ht="88.5" customHeight="1" x14ac:dyDescent="0.2">
      <c r="A14" s="52">
        <v>10</v>
      </c>
      <c r="B14" s="40" t="s">
        <v>28</v>
      </c>
      <c r="C14" s="41" t="s">
        <v>11</v>
      </c>
      <c r="D14" s="41" t="s">
        <v>54</v>
      </c>
      <c r="E14" s="39">
        <v>1</v>
      </c>
      <c r="F14" s="42">
        <v>6375.5220000000008</v>
      </c>
      <c r="G14" s="42">
        <v>6375.5559799499997</v>
      </c>
      <c r="H14" s="42">
        <v>6375.5</v>
      </c>
      <c r="I14" s="53" t="s">
        <v>60</v>
      </c>
    </row>
    <row r="15" spans="1:10" ht="73.5" customHeight="1" x14ac:dyDescent="0.2">
      <c r="A15" s="52">
        <v>11</v>
      </c>
      <c r="B15" s="40" t="s">
        <v>29</v>
      </c>
      <c r="C15" s="41" t="s">
        <v>41</v>
      </c>
      <c r="D15" s="41" t="s">
        <v>54</v>
      </c>
      <c r="E15" s="39">
        <v>1</v>
      </c>
      <c r="F15" s="42">
        <v>5000</v>
      </c>
      <c r="G15" s="42">
        <v>15667.312537</v>
      </c>
      <c r="H15" s="42">
        <v>4396.3374999999996</v>
      </c>
      <c r="I15" s="53" t="s">
        <v>60</v>
      </c>
    </row>
    <row r="16" spans="1:10" ht="27" customHeight="1" x14ac:dyDescent="0.2">
      <c r="A16" s="52"/>
      <c r="B16" s="40" t="s">
        <v>26</v>
      </c>
      <c r="C16" s="41"/>
      <c r="D16" s="41"/>
      <c r="E16" s="39"/>
      <c r="F16" s="38">
        <f>33964.177553-27168.4+7856</f>
        <v>14651.777553</v>
      </c>
      <c r="G16" s="42"/>
      <c r="H16" s="42"/>
      <c r="I16" s="53"/>
    </row>
    <row r="17" spans="1:9" ht="27" customHeight="1" thickBot="1" x14ac:dyDescent="0.25">
      <c r="A17" s="55"/>
      <c r="B17" s="56" t="s">
        <v>27</v>
      </c>
      <c r="C17" s="57"/>
      <c r="D17" s="57"/>
      <c r="E17" s="58"/>
      <c r="F17" s="59">
        <f>2483.4+12718.065051-7856</f>
        <v>7345.4650509999992</v>
      </c>
      <c r="G17" s="60"/>
      <c r="H17" s="60"/>
      <c r="I17" s="61"/>
    </row>
    <row r="19" spans="1:9" x14ac:dyDescent="0.2">
      <c r="C19" s="43" t="e">
        <f>+#REF!+#REF!+#REF!+F15</f>
        <v>#REF!</v>
      </c>
      <c r="D19" s="37">
        <f>119.2-21.7</f>
        <v>97.5</v>
      </c>
      <c r="F19" s="43">
        <f>150000-F4</f>
        <v>2.0071913168067113E-2</v>
      </c>
    </row>
  </sheetData>
  <mergeCells count="1">
    <mergeCell ref="A1:I1"/>
  </mergeCells>
  <pageMargins left="0.70866141732283472" right="0.70866141732283472" top="0.74803149606299213" bottom="0.74803149606299213" header="0.31496062992125978" footer="0.31496062992125978"/>
  <pageSetup paperSize="9" scale="65" fitToHeight="100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
  <sheetViews>
    <sheetView view="pageBreakPreview" zoomScale="85" zoomScaleNormal="100" zoomScaleSheetLayoutView="85" workbookViewId="0">
      <pane ySplit="4" topLeftCell="A11" activePane="bottomLeft" state="frozen"/>
      <selection pane="bottomLeft" activeCell="B8" sqref="B8"/>
    </sheetView>
  </sheetViews>
  <sheetFormatPr defaultRowHeight="15" x14ac:dyDescent="0.2"/>
  <cols>
    <col min="1" max="1" width="4.33203125" style="1" customWidth="1"/>
    <col min="2" max="2" width="49.83203125" style="7" customWidth="1"/>
    <col min="3" max="3" width="20" style="1" customWidth="1"/>
    <col min="4" max="4" width="15.83203125" style="1" customWidth="1"/>
    <col min="5" max="5" width="12.1640625" style="1" customWidth="1"/>
    <col min="6" max="6" width="24.33203125" style="1" customWidth="1"/>
    <col min="7" max="7" width="26.33203125" style="1" customWidth="1"/>
    <col min="8" max="8" width="30" style="1" customWidth="1"/>
    <col min="9" max="9" width="43.1640625" style="1" customWidth="1"/>
    <col min="10" max="10" width="11.33203125" style="1" customWidth="1"/>
    <col min="11" max="12" width="10.5" style="1" bestFit="1" customWidth="1"/>
    <col min="13" max="13" width="9.33203125" style="1" customWidth="1"/>
    <col min="14" max="16384" width="9.33203125" style="1"/>
  </cols>
  <sheetData>
    <row r="1" spans="1:10" ht="15.75" x14ac:dyDescent="0.2">
      <c r="I1" s="29" t="s">
        <v>51</v>
      </c>
    </row>
    <row r="2" spans="1:10" s="10" customFormat="1" ht="87" customHeight="1" x14ac:dyDescent="0.2">
      <c r="A2" s="70" t="s">
        <v>53</v>
      </c>
      <c r="B2" s="71"/>
      <c r="C2" s="71"/>
      <c r="D2" s="71"/>
      <c r="E2" s="71"/>
      <c r="F2" s="71"/>
      <c r="G2" s="71"/>
      <c r="H2" s="71"/>
      <c r="I2" s="71"/>
    </row>
    <row r="3" spans="1:10" hidden="1" x14ac:dyDescent="0.2">
      <c r="A3" s="2"/>
      <c r="B3" s="9"/>
      <c r="C3" s="2"/>
      <c r="D3" s="2"/>
      <c r="E3" s="2"/>
      <c r="F3" s="2"/>
      <c r="G3" s="2"/>
      <c r="H3" s="2"/>
      <c r="I3" s="3" t="s">
        <v>0</v>
      </c>
    </row>
    <row r="4" spans="1:10" ht="48.75" customHeight="1" x14ac:dyDescent="0.2">
      <c r="A4" s="13" t="s">
        <v>1</v>
      </c>
      <c r="B4" s="13" t="s">
        <v>32</v>
      </c>
      <c r="C4" s="13" t="s">
        <v>2</v>
      </c>
      <c r="D4" s="13" t="s">
        <v>3</v>
      </c>
      <c r="E4" s="13" t="s">
        <v>4</v>
      </c>
      <c r="F4" s="13" t="s">
        <v>5</v>
      </c>
      <c r="G4" s="13" t="s">
        <v>6</v>
      </c>
      <c r="H4" s="13" t="s">
        <v>7</v>
      </c>
      <c r="I4" s="13" t="s">
        <v>8</v>
      </c>
    </row>
    <row r="5" spans="1:10" ht="21" customHeight="1" x14ac:dyDescent="0.2">
      <c r="A5" s="4"/>
      <c r="B5" s="13" t="s">
        <v>9</v>
      </c>
      <c r="C5" s="4"/>
      <c r="D5" s="4"/>
      <c r="E5" s="4"/>
      <c r="F5" s="5">
        <f>+F6+F7+F8+F9+F10+F11+F13+F14+F15+F16+F17</f>
        <v>97547.537324086821</v>
      </c>
      <c r="G5" s="5">
        <f t="shared" ref="G5:H5" si="0">+G6+G7+G8+G9+G10+G11+G13+G14+G15+G16+G17</f>
        <v>129544.8331365</v>
      </c>
      <c r="H5" s="5">
        <f t="shared" si="0"/>
        <v>66953.342359000002</v>
      </c>
      <c r="I5" s="4"/>
    </row>
    <row r="6" spans="1:10" ht="50.25" customHeight="1" x14ac:dyDescent="0.2">
      <c r="A6" s="14">
        <v>1</v>
      </c>
      <c r="B6" s="11" t="s">
        <v>10</v>
      </c>
      <c r="C6" s="15" t="s">
        <v>11</v>
      </c>
      <c r="D6" s="15" t="s">
        <v>54</v>
      </c>
      <c r="E6" s="14">
        <v>1</v>
      </c>
      <c r="F6" s="16">
        <v>9384.2548408421098</v>
      </c>
      <c r="G6" s="16">
        <v>6866.3331365000004</v>
      </c>
      <c r="H6" s="16">
        <v>1860</v>
      </c>
      <c r="I6" s="11" t="s">
        <v>33</v>
      </c>
      <c r="J6" s="17">
        <f>+F6+F7+F8+F9+F17</f>
        <v>19254.489789842111</v>
      </c>
    </row>
    <row r="7" spans="1:10" ht="50.25" customHeight="1" x14ac:dyDescent="0.2">
      <c r="A7" s="14">
        <v>2</v>
      </c>
      <c r="B7" s="11" t="s">
        <v>12</v>
      </c>
      <c r="C7" s="15" t="s">
        <v>11</v>
      </c>
      <c r="D7" s="15" t="s">
        <v>13</v>
      </c>
      <c r="E7" s="6">
        <v>1000</v>
      </c>
      <c r="F7" s="16">
        <v>1396.816</v>
      </c>
      <c r="G7" s="16">
        <v>740</v>
      </c>
      <c r="H7" s="16">
        <v>560</v>
      </c>
      <c r="I7" s="11" t="s">
        <v>33</v>
      </c>
      <c r="J7" s="17" t="e">
        <f>+F10+F13+F14+F15+F16+#REF!+#REF!</f>
        <v>#REF!</v>
      </c>
    </row>
    <row r="8" spans="1:10" ht="70.5" customHeight="1" x14ac:dyDescent="0.2">
      <c r="A8" s="14">
        <v>3</v>
      </c>
      <c r="B8" s="11" t="s">
        <v>47</v>
      </c>
      <c r="C8" s="15" t="s">
        <v>11</v>
      </c>
      <c r="D8" s="15" t="s">
        <v>13</v>
      </c>
      <c r="E8" s="6">
        <v>1000</v>
      </c>
      <c r="F8" s="16">
        <v>3593.818949</v>
      </c>
      <c r="G8" s="16">
        <v>3618.8</v>
      </c>
      <c r="H8" s="16">
        <v>1640.382359</v>
      </c>
      <c r="I8" s="11" t="s">
        <v>14</v>
      </c>
      <c r="J8" s="17" t="e">
        <f>+F11+#REF!+#REF!</f>
        <v>#REF!</v>
      </c>
    </row>
    <row r="9" spans="1:10" ht="69.75" customHeight="1" x14ac:dyDescent="0.2">
      <c r="A9" s="14">
        <v>4</v>
      </c>
      <c r="B9" s="11" t="s">
        <v>38</v>
      </c>
      <c r="C9" s="15" t="s">
        <v>15</v>
      </c>
      <c r="D9" s="15" t="s">
        <v>13</v>
      </c>
      <c r="E9" s="6">
        <v>1000</v>
      </c>
      <c r="F9" s="16">
        <v>2943.4</v>
      </c>
      <c r="G9" s="16">
        <v>3910</v>
      </c>
      <c r="H9" s="16">
        <v>2240.8000000000002</v>
      </c>
      <c r="I9" s="11" t="s">
        <v>14</v>
      </c>
      <c r="J9" s="17" t="e">
        <f>+J8+J7+J6</f>
        <v>#REF!</v>
      </c>
    </row>
    <row r="10" spans="1:10" ht="67.5" customHeight="1" x14ac:dyDescent="0.2">
      <c r="A10" s="19">
        <v>5</v>
      </c>
      <c r="B10" s="20" t="s">
        <v>50</v>
      </c>
      <c r="C10" s="21" t="s">
        <v>16</v>
      </c>
      <c r="D10" s="21" t="s">
        <v>54</v>
      </c>
      <c r="E10" s="19">
        <v>1</v>
      </c>
      <c r="F10" s="22">
        <v>18988.022534244701</v>
      </c>
      <c r="G10" s="22">
        <v>21971.7</v>
      </c>
      <c r="H10" s="22">
        <v>13936.8</v>
      </c>
      <c r="I10" s="20" t="s">
        <v>33</v>
      </c>
    </row>
    <row r="11" spans="1:10" ht="26.25" customHeight="1" x14ac:dyDescent="0.2">
      <c r="A11" s="72">
        <v>6</v>
      </c>
      <c r="B11" s="74" t="s">
        <v>49</v>
      </c>
      <c r="C11" s="75" t="s">
        <v>15</v>
      </c>
      <c r="D11" s="32" t="s">
        <v>13</v>
      </c>
      <c r="E11" s="30">
        <v>360</v>
      </c>
      <c r="F11" s="76">
        <v>5265.64</v>
      </c>
      <c r="G11" s="76">
        <v>4887.2</v>
      </c>
      <c r="H11" s="76">
        <v>4860.1000000000004</v>
      </c>
      <c r="I11" s="74" t="s">
        <v>33</v>
      </c>
    </row>
    <row r="12" spans="1:10" ht="55.5" customHeight="1" x14ac:dyDescent="0.2">
      <c r="A12" s="73"/>
      <c r="B12" s="74"/>
      <c r="C12" s="73"/>
      <c r="D12" s="32" t="s">
        <v>17</v>
      </c>
      <c r="E12" s="30">
        <v>170</v>
      </c>
      <c r="F12" s="73"/>
      <c r="G12" s="73"/>
      <c r="H12" s="73"/>
      <c r="I12" s="73"/>
    </row>
    <row r="13" spans="1:10" ht="82.5" customHeight="1" x14ac:dyDescent="0.2">
      <c r="A13" s="30">
        <v>7</v>
      </c>
      <c r="B13" s="31" t="s">
        <v>48</v>
      </c>
      <c r="C13" s="32" t="s">
        <v>15</v>
      </c>
      <c r="D13" s="32" t="s">
        <v>13</v>
      </c>
      <c r="E13" s="30">
        <v>450</v>
      </c>
      <c r="F13" s="33">
        <v>6895.085</v>
      </c>
      <c r="G13" s="33">
        <v>17116.400000000001</v>
      </c>
      <c r="H13" s="33">
        <v>6700.6</v>
      </c>
      <c r="I13" s="31" t="s">
        <v>18</v>
      </c>
    </row>
    <row r="14" spans="1:10" ht="120" customHeight="1" x14ac:dyDescent="0.2">
      <c r="A14" s="30">
        <v>8</v>
      </c>
      <c r="B14" s="31" t="s">
        <v>39</v>
      </c>
      <c r="C14" s="32" t="s">
        <v>19</v>
      </c>
      <c r="D14" s="32" t="s">
        <v>13</v>
      </c>
      <c r="E14" s="30">
        <v>720</v>
      </c>
      <c r="F14" s="33">
        <v>29300</v>
      </c>
      <c r="G14" s="33">
        <v>27049.8</v>
      </c>
      <c r="H14" s="33">
        <v>17582.400000000001</v>
      </c>
      <c r="I14" s="31" t="s">
        <v>33</v>
      </c>
    </row>
    <row r="15" spans="1:10" ht="67.5" customHeight="1" x14ac:dyDescent="0.2">
      <c r="A15" s="30">
        <v>9</v>
      </c>
      <c r="B15" s="31" t="s">
        <v>40</v>
      </c>
      <c r="C15" s="32" t="s">
        <v>16</v>
      </c>
      <c r="D15" s="32" t="s">
        <v>54</v>
      </c>
      <c r="E15" s="30">
        <v>1</v>
      </c>
      <c r="F15" s="33">
        <v>11468.778</v>
      </c>
      <c r="G15" s="33">
        <v>42694.6</v>
      </c>
      <c r="H15" s="33">
        <v>11196.76</v>
      </c>
      <c r="I15" s="31" t="s">
        <v>33</v>
      </c>
    </row>
    <row r="16" spans="1:10" ht="91.5" customHeight="1" x14ac:dyDescent="0.2">
      <c r="A16" s="30">
        <v>10</v>
      </c>
      <c r="B16" s="31" t="s">
        <v>28</v>
      </c>
      <c r="C16" s="32" t="s">
        <v>11</v>
      </c>
      <c r="D16" s="32" t="s">
        <v>54</v>
      </c>
      <c r="E16" s="30">
        <v>1</v>
      </c>
      <c r="F16" s="33">
        <v>6375.5220000000008</v>
      </c>
      <c r="G16" s="33">
        <v>690</v>
      </c>
      <c r="H16" s="33">
        <v>6375.5</v>
      </c>
      <c r="I16" s="31" t="s">
        <v>18</v>
      </c>
    </row>
    <row r="17" spans="1:12" ht="55.5" customHeight="1" x14ac:dyDescent="0.2">
      <c r="A17" s="30">
        <f>1+A16</f>
        <v>11</v>
      </c>
      <c r="B17" s="31" t="s">
        <v>21</v>
      </c>
      <c r="C17" s="32" t="s">
        <v>11</v>
      </c>
      <c r="D17" s="32" t="s">
        <v>13</v>
      </c>
      <c r="E17" s="30">
        <v>1500</v>
      </c>
      <c r="F17" s="33">
        <v>1936.2</v>
      </c>
      <c r="G17" s="33"/>
      <c r="H17" s="33"/>
      <c r="I17" s="31" t="s">
        <v>34</v>
      </c>
      <c r="K17" s="17">
        <f>+F5-150000</f>
        <v>-52452.462675913179</v>
      </c>
      <c r="L17" s="1">
        <f>36700-29.4</f>
        <v>36670.6</v>
      </c>
    </row>
  </sheetData>
  <mergeCells count="8">
    <mergeCell ref="A2:I2"/>
    <mergeCell ref="A11:A12"/>
    <mergeCell ref="B11:B12"/>
    <mergeCell ref="C11:C12"/>
    <mergeCell ref="F11:F12"/>
    <mergeCell ref="G11:G12"/>
    <mergeCell ref="H11:H12"/>
    <mergeCell ref="I11:I12"/>
  </mergeCells>
  <pageMargins left="0.70866141732283472" right="0.70866141732283472" top="0.74803149606299213" bottom="0.74803149606299213" header="0.31496062992125978" footer="0.31496062992125978"/>
  <pageSetup paperSize="9" scale="64" fitToHeight="100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1"/>
  <sheetViews>
    <sheetView view="pageBreakPreview" zoomScale="130" zoomScaleNormal="100" zoomScaleSheetLayoutView="130" workbookViewId="0">
      <pane ySplit="4" topLeftCell="A5" activePane="bottomLeft" state="frozen"/>
      <selection activeCell="B24" sqref="B24"/>
      <selection pane="bottomLeft" activeCell="A2" sqref="A2:I2"/>
    </sheetView>
  </sheetViews>
  <sheetFormatPr defaultRowHeight="15" x14ac:dyDescent="0.2"/>
  <cols>
    <col min="1" max="1" width="4.33203125" style="1" customWidth="1"/>
    <col min="2" max="2" width="49.83203125" style="7" customWidth="1"/>
    <col min="3" max="3" width="20" style="1" customWidth="1"/>
    <col min="4" max="4" width="14" style="1" customWidth="1"/>
    <col min="5" max="5" width="12.1640625" style="1" customWidth="1"/>
    <col min="6" max="6" width="22.33203125" style="1" customWidth="1"/>
    <col min="7" max="7" width="25.1640625" style="1" customWidth="1"/>
    <col min="8" max="8" width="29" style="1" customWidth="1"/>
    <col min="9" max="9" width="43.1640625" style="1" customWidth="1"/>
    <col min="10" max="10" width="11.33203125" style="1" customWidth="1"/>
    <col min="11" max="12" width="10.5" style="1" bestFit="1" customWidth="1"/>
    <col min="13" max="13" width="9.33203125" style="1" customWidth="1"/>
    <col min="14" max="16384" width="9.33203125" style="1"/>
  </cols>
  <sheetData>
    <row r="1" spans="1:12" ht="15.75" x14ac:dyDescent="0.2">
      <c r="I1" s="29" t="s">
        <v>52</v>
      </c>
    </row>
    <row r="2" spans="1:12" s="10" customFormat="1" ht="87" customHeight="1" x14ac:dyDescent="0.2">
      <c r="A2" s="70" t="s">
        <v>53</v>
      </c>
      <c r="B2" s="71"/>
      <c r="C2" s="71"/>
      <c r="D2" s="71"/>
      <c r="E2" s="71"/>
      <c r="F2" s="71"/>
      <c r="G2" s="71"/>
      <c r="H2" s="71"/>
      <c r="I2" s="71"/>
    </row>
    <row r="3" spans="1:12" hidden="1" x14ac:dyDescent="0.2">
      <c r="A3" s="2"/>
      <c r="B3" s="9"/>
      <c r="C3" s="2"/>
      <c r="D3" s="2"/>
      <c r="E3" s="2"/>
      <c r="F3" s="2"/>
      <c r="G3" s="2"/>
      <c r="H3" s="2"/>
      <c r="I3" s="3" t="s">
        <v>0</v>
      </c>
    </row>
    <row r="4" spans="1:12" ht="48.75" customHeight="1" x14ac:dyDescent="0.2">
      <c r="A4" s="13" t="s">
        <v>1</v>
      </c>
      <c r="B4" s="13" t="s">
        <v>32</v>
      </c>
      <c r="C4" s="13" t="s">
        <v>2</v>
      </c>
      <c r="D4" s="13" t="s">
        <v>3</v>
      </c>
      <c r="E4" s="13" t="s">
        <v>4</v>
      </c>
      <c r="F4" s="13" t="s">
        <v>5</v>
      </c>
      <c r="G4" s="13" t="s">
        <v>6</v>
      </c>
      <c r="H4" s="13" t="s">
        <v>7</v>
      </c>
      <c r="I4" s="13" t="s">
        <v>8</v>
      </c>
    </row>
    <row r="5" spans="1:12" ht="21" customHeight="1" x14ac:dyDescent="0.2">
      <c r="A5" s="4"/>
      <c r="B5" s="13" t="s">
        <v>9</v>
      </c>
      <c r="C5" s="4"/>
      <c r="D5" s="4"/>
      <c r="E5" s="4"/>
      <c r="F5" s="5">
        <f>+F6+F7+F8+F9</f>
        <v>21721.551335</v>
      </c>
      <c r="G5" s="5">
        <f t="shared" ref="G5:H5" si="0">+G6+G7+G8+G9</f>
        <v>18321.412537</v>
      </c>
      <c r="H5" s="5">
        <f t="shared" si="0"/>
        <v>7238.5888350000005</v>
      </c>
      <c r="I5" s="4"/>
    </row>
    <row r="6" spans="1:12" ht="78" customHeight="1" x14ac:dyDescent="0.2">
      <c r="A6" s="14">
        <v>1</v>
      </c>
      <c r="B6" s="11" t="s">
        <v>29</v>
      </c>
      <c r="C6" s="15" t="s">
        <v>41</v>
      </c>
      <c r="D6" s="15" t="s">
        <v>54</v>
      </c>
      <c r="E6" s="14">
        <v>1</v>
      </c>
      <c r="F6" s="16">
        <v>5000</v>
      </c>
      <c r="G6" s="16">
        <v>15417.312537</v>
      </c>
      <c r="H6" s="16">
        <v>4146.3374999999996</v>
      </c>
      <c r="I6" s="11" t="s">
        <v>18</v>
      </c>
    </row>
    <row r="7" spans="1:12" ht="37.5" customHeight="1" x14ac:dyDescent="0.2">
      <c r="A7" s="14">
        <f>1+A6</f>
        <v>2</v>
      </c>
      <c r="B7" s="11" t="s">
        <v>30</v>
      </c>
      <c r="C7" s="15" t="s">
        <v>22</v>
      </c>
      <c r="D7" s="15" t="s">
        <v>54</v>
      </c>
      <c r="E7" s="14">
        <v>1</v>
      </c>
      <c r="F7" s="16">
        <v>6000</v>
      </c>
      <c r="G7" s="16">
        <v>189.5</v>
      </c>
      <c r="H7" s="16">
        <v>184.1</v>
      </c>
      <c r="I7" s="11" t="s">
        <v>36</v>
      </c>
      <c r="J7" s="1">
        <v>165</v>
      </c>
      <c r="L7" s="17" t="e">
        <f>+#REF!-#REF!</f>
        <v>#REF!</v>
      </c>
    </row>
    <row r="8" spans="1:12" ht="36" customHeight="1" x14ac:dyDescent="0.2">
      <c r="A8" s="14">
        <f t="shared" ref="A8:A9" si="1">1+A7</f>
        <v>3</v>
      </c>
      <c r="B8" s="11" t="s">
        <v>23</v>
      </c>
      <c r="C8" s="21" t="s">
        <v>24</v>
      </c>
      <c r="D8" s="21" t="s">
        <v>54</v>
      </c>
      <c r="E8" s="14">
        <v>1</v>
      </c>
      <c r="F8" s="16">
        <v>3400</v>
      </c>
      <c r="G8" s="16">
        <v>2714.6</v>
      </c>
      <c r="H8" s="16">
        <v>2586.6</v>
      </c>
      <c r="I8" s="11" t="s">
        <v>35</v>
      </c>
      <c r="J8" s="1">
        <f>165.9-46.7</f>
        <v>119.2</v>
      </c>
    </row>
    <row r="9" spans="1:12" ht="60" customHeight="1" x14ac:dyDescent="0.2">
      <c r="A9" s="14">
        <f t="shared" si="1"/>
        <v>4</v>
      </c>
      <c r="B9" s="34" t="s">
        <v>31</v>
      </c>
      <c r="C9" s="36" t="s">
        <v>25</v>
      </c>
      <c r="D9" s="32" t="s">
        <v>54</v>
      </c>
      <c r="E9" s="35">
        <v>2</v>
      </c>
      <c r="F9" s="16">
        <v>7321.5513350000001</v>
      </c>
      <c r="G9" s="16"/>
      <c r="H9" s="16">
        <v>321.55133499999999</v>
      </c>
      <c r="I9" s="11" t="s">
        <v>37</v>
      </c>
    </row>
    <row r="11" spans="1:12" x14ac:dyDescent="0.2">
      <c r="C11" s="17">
        <f>+F9+F8+F7+F6</f>
        <v>21721.551335</v>
      </c>
      <c r="D11" s="1">
        <f>119.2-21.7</f>
        <v>97.5</v>
      </c>
      <c r="F11" s="17" t="e">
        <f>+#REF!+#REF!</f>
        <v>#REF!</v>
      </c>
    </row>
  </sheetData>
  <mergeCells count="1">
    <mergeCell ref="A2:I2"/>
  </mergeCells>
  <pageMargins left="0.70866141732283472" right="0.70866141732283472" top="0.74803149606299213" bottom="0.74803149606299213" header="0.31496062992125978" footer="0.31496062992125978"/>
  <pageSetup paperSize="9" scale="66" fitToHeight="100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6"/>
  <sheetViews>
    <sheetView view="pageBreakPreview" zoomScaleNormal="100" zoomScaleSheetLayoutView="100" workbookViewId="0">
      <pane ySplit="3" topLeftCell="A4" activePane="bottomLeft" state="frozen"/>
      <selection pane="bottomLeft" activeCell="D24" sqref="D24"/>
    </sheetView>
  </sheetViews>
  <sheetFormatPr defaultRowHeight="15" x14ac:dyDescent="0.2"/>
  <cols>
    <col min="1" max="1" width="4.33203125" style="1" customWidth="1"/>
    <col min="2" max="2" width="49.83203125" style="7" customWidth="1"/>
    <col min="3" max="3" width="20" style="1" customWidth="1"/>
    <col min="4" max="4" width="14" style="1" customWidth="1"/>
    <col min="5" max="5" width="12.1640625" style="1" customWidth="1"/>
    <col min="6" max="6" width="23.1640625" style="1" customWidth="1"/>
    <col min="7" max="7" width="25.1640625" style="1" customWidth="1"/>
    <col min="8" max="8" width="29" style="1" customWidth="1"/>
    <col min="9" max="9" width="43.1640625" style="1" customWidth="1"/>
    <col min="10" max="10" width="11.33203125" style="1" customWidth="1"/>
    <col min="11" max="12" width="10.5" style="1" bestFit="1" customWidth="1"/>
    <col min="13" max="13" width="9.33203125" style="1" customWidth="1"/>
    <col min="14" max="16384" width="9.33203125" style="1"/>
  </cols>
  <sheetData>
    <row r="1" spans="1:12" s="10" customFormat="1" ht="87" customHeight="1" x14ac:dyDescent="0.2">
      <c r="A1" s="70" t="s">
        <v>46</v>
      </c>
      <c r="B1" s="71"/>
      <c r="C1" s="71"/>
      <c r="D1" s="71"/>
      <c r="E1" s="71"/>
      <c r="F1" s="71"/>
      <c r="G1" s="71"/>
      <c r="H1" s="71"/>
      <c r="I1" s="71"/>
    </row>
    <row r="2" spans="1:12" hidden="1" x14ac:dyDescent="0.2">
      <c r="A2" s="2"/>
      <c r="B2" s="9"/>
      <c r="C2" s="2"/>
      <c r="D2" s="2"/>
      <c r="E2" s="2"/>
      <c r="F2" s="2"/>
      <c r="G2" s="2"/>
      <c r="H2" s="2"/>
      <c r="I2" s="3" t="s">
        <v>0</v>
      </c>
    </row>
    <row r="3" spans="1:12" ht="48.75" customHeight="1" x14ac:dyDescent="0.2">
      <c r="A3" s="13" t="s">
        <v>1</v>
      </c>
      <c r="B3" s="13" t="s">
        <v>32</v>
      </c>
      <c r="C3" s="13" t="s">
        <v>2</v>
      </c>
      <c r="D3" s="13" t="s">
        <v>3</v>
      </c>
      <c r="E3" s="13" t="s">
        <v>4</v>
      </c>
      <c r="F3" s="13" t="s">
        <v>5</v>
      </c>
      <c r="G3" s="13" t="s">
        <v>6</v>
      </c>
      <c r="H3" s="13" t="s">
        <v>7</v>
      </c>
      <c r="I3" s="13" t="s">
        <v>8</v>
      </c>
    </row>
    <row r="4" spans="1:12" s="8" customFormat="1" ht="18.75" customHeight="1" x14ac:dyDescent="0.2">
      <c r="A4" s="12"/>
      <c r="B4" s="23"/>
      <c r="C4" s="13"/>
      <c r="D4" s="13"/>
      <c r="E4" s="12"/>
      <c r="F4" s="5">
        <f>SUM(F6:F24)</f>
        <v>119269.08865908682</v>
      </c>
      <c r="G4" s="5">
        <f>SUM(G6:G24)</f>
        <v>147866.2456735</v>
      </c>
      <c r="H4" s="5">
        <f>SUM(H6:H24)</f>
        <v>74191.931194000004</v>
      </c>
      <c r="I4" s="13"/>
    </row>
    <row r="5" spans="1:12" s="28" customFormat="1" ht="18.75" customHeight="1" x14ac:dyDescent="0.2">
      <c r="A5" s="24"/>
      <c r="B5" s="25" t="s">
        <v>42</v>
      </c>
      <c r="C5" s="26"/>
      <c r="D5" s="26"/>
      <c r="E5" s="24"/>
      <c r="F5" s="27"/>
      <c r="G5" s="27"/>
      <c r="H5" s="27"/>
      <c r="I5" s="26"/>
    </row>
    <row r="6" spans="1:12" ht="50.25" customHeight="1" x14ac:dyDescent="0.2">
      <c r="A6" s="14">
        <v>1</v>
      </c>
      <c r="B6" s="11" t="s">
        <v>10</v>
      </c>
      <c r="C6" s="15" t="s">
        <v>11</v>
      </c>
      <c r="D6" s="15" t="s">
        <v>54</v>
      </c>
      <c r="E6" s="14">
        <v>1</v>
      </c>
      <c r="F6" s="16">
        <v>9384.2548408421098</v>
      </c>
      <c r="G6" s="16">
        <v>6866.3331365000004</v>
      </c>
      <c r="H6" s="16">
        <v>1860</v>
      </c>
      <c r="I6" s="11" t="s">
        <v>33</v>
      </c>
      <c r="J6" s="17">
        <f>+F6+F7+F8+F9+F14</f>
        <v>19254.489789842111</v>
      </c>
    </row>
    <row r="7" spans="1:12" ht="50.25" customHeight="1" x14ac:dyDescent="0.2">
      <c r="A7" s="14">
        <v>2</v>
      </c>
      <c r="B7" s="11" t="s">
        <v>12</v>
      </c>
      <c r="C7" s="15" t="s">
        <v>11</v>
      </c>
      <c r="D7" s="15" t="s">
        <v>13</v>
      </c>
      <c r="E7" s="6">
        <v>1000</v>
      </c>
      <c r="F7" s="16">
        <v>1396.816</v>
      </c>
      <c r="G7" s="16">
        <v>740</v>
      </c>
      <c r="H7" s="16">
        <v>560</v>
      </c>
      <c r="I7" s="11" t="s">
        <v>33</v>
      </c>
      <c r="J7" s="17">
        <f>+F10+F18+F11+F12+F13+F24+F19</f>
        <v>84027.407534244703</v>
      </c>
    </row>
    <row r="8" spans="1:12" ht="77.25" customHeight="1" x14ac:dyDescent="0.2">
      <c r="A8" s="14">
        <v>3</v>
      </c>
      <c r="B8" s="11" t="s">
        <v>47</v>
      </c>
      <c r="C8" s="15" t="s">
        <v>11</v>
      </c>
      <c r="D8" s="15" t="s">
        <v>13</v>
      </c>
      <c r="E8" s="6">
        <v>1000</v>
      </c>
      <c r="F8" s="16">
        <v>3593.818949</v>
      </c>
      <c r="G8" s="16">
        <v>3618.8</v>
      </c>
      <c r="H8" s="16">
        <v>1640.382359</v>
      </c>
      <c r="I8" s="11" t="s">
        <v>14</v>
      </c>
      <c r="J8" s="17">
        <f>+F16+F20+F22</f>
        <v>15987.191335</v>
      </c>
    </row>
    <row r="9" spans="1:12" ht="57.75" customHeight="1" x14ac:dyDescent="0.2">
      <c r="A9" s="14">
        <v>4</v>
      </c>
      <c r="B9" s="11" t="s">
        <v>38</v>
      </c>
      <c r="C9" s="15" t="s">
        <v>15</v>
      </c>
      <c r="D9" s="15" t="s">
        <v>13</v>
      </c>
      <c r="E9" s="6">
        <v>1000</v>
      </c>
      <c r="F9" s="16">
        <v>2943.4</v>
      </c>
      <c r="G9" s="16">
        <v>3910</v>
      </c>
      <c r="H9" s="16">
        <v>2240.8000000000002</v>
      </c>
      <c r="I9" s="11" t="s">
        <v>14</v>
      </c>
      <c r="J9" s="17">
        <f>+J8+J7+J6</f>
        <v>119269.08865908682</v>
      </c>
    </row>
    <row r="10" spans="1:12" ht="57" customHeight="1" x14ac:dyDescent="0.2">
      <c r="A10" s="14">
        <v>5</v>
      </c>
      <c r="B10" s="11" t="s">
        <v>50</v>
      </c>
      <c r="C10" s="15" t="s">
        <v>16</v>
      </c>
      <c r="D10" s="15" t="s">
        <v>54</v>
      </c>
      <c r="E10" s="14">
        <v>1</v>
      </c>
      <c r="F10" s="16">
        <v>18988.022534244701</v>
      </c>
      <c r="G10" s="16">
        <v>21971.7</v>
      </c>
      <c r="H10" s="16">
        <v>13936.8</v>
      </c>
      <c r="I10" s="11" t="s">
        <v>33</v>
      </c>
    </row>
    <row r="11" spans="1:12" ht="120" customHeight="1" x14ac:dyDescent="0.2">
      <c r="A11" s="14">
        <f>1+A10</f>
        <v>6</v>
      </c>
      <c r="B11" s="11" t="s">
        <v>39</v>
      </c>
      <c r="C11" s="15" t="s">
        <v>19</v>
      </c>
      <c r="D11" s="15" t="s">
        <v>13</v>
      </c>
      <c r="E11" s="14">
        <v>720</v>
      </c>
      <c r="F11" s="16">
        <v>29300</v>
      </c>
      <c r="G11" s="16">
        <v>27049.8</v>
      </c>
      <c r="H11" s="16">
        <v>17582.400000000001</v>
      </c>
      <c r="I11" s="11" t="s">
        <v>33</v>
      </c>
    </row>
    <row r="12" spans="1:12" ht="67.5" customHeight="1" x14ac:dyDescent="0.2">
      <c r="A12" s="14">
        <f t="shared" ref="A12:A14" si="0">1+A11</f>
        <v>7</v>
      </c>
      <c r="B12" s="11" t="s">
        <v>40</v>
      </c>
      <c r="C12" s="15" t="s">
        <v>16</v>
      </c>
      <c r="D12" s="15" t="s">
        <v>54</v>
      </c>
      <c r="E12" s="14">
        <v>1</v>
      </c>
      <c r="F12" s="16">
        <v>11468.778</v>
      </c>
      <c r="G12" s="16">
        <v>42694.6</v>
      </c>
      <c r="H12" s="16">
        <v>11196.76</v>
      </c>
      <c r="I12" s="11" t="s">
        <v>33</v>
      </c>
    </row>
    <row r="13" spans="1:12" ht="91.5" customHeight="1" x14ac:dyDescent="0.2">
      <c r="A13" s="14">
        <f t="shared" si="0"/>
        <v>8</v>
      </c>
      <c r="B13" s="11" t="s">
        <v>28</v>
      </c>
      <c r="C13" s="15" t="s">
        <v>11</v>
      </c>
      <c r="D13" s="15" t="s">
        <v>54</v>
      </c>
      <c r="E13" s="14">
        <v>1</v>
      </c>
      <c r="F13" s="16">
        <v>6375.5220000000008</v>
      </c>
      <c r="G13" s="16">
        <v>690</v>
      </c>
      <c r="H13" s="16">
        <v>6375.5</v>
      </c>
      <c r="I13" s="11" t="s">
        <v>18</v>
      </c>
    </row>
    <row r="14" spans="1:12" ht="55.5" customHeight="1" x14ac:dyDescent="0.2">
      <c r="A14" s="14">
        <f t="shared" si="0"/>
        <v>9</v>
      </c>
      <c r="B14" s="11" t="s">
        <v>21</v>
      </c>
      <c r="C14" s="15" t="s">
        <v>11</v>
      </c>
      <c r="D14" s="15" t="s">
        <v>13</v>
      </c>
      <c r="E14" s="14">
        <v>1500</v>
      </c>
      <c r="F14" s="16">
        <v>1936.2</v>
      </c>
      <c r="G14" s="16"/>
      <c r="H14" s="16"/>
      <c r="I14" s="11" t="s">
        <v>34</v>
      </c>
      <c r="K14" s="17" t="e">
        <f>+#REF!-150000</f>
        <v>#REF!</v>
      </c>
      <c r="L14" s="1">
        <f>36700-29.4</f>
        <v>36670.6</v>
      </c>
    </row>
    <row r="15" spans="1:12" s="28" customFormat="1" ht="18.75" customHeight="1" x14ac:dyDescent="0.2">
      <c r="A15" s="24"/>
      <c r="B15" s="25" t="s">
        <v>43</v>
      </c>
      <c r="C15" s="26"/>
      <c r="D15" s="26"/>
      <c r="E15" s="24"/>
      <c r="F15" s="27"/>
      <c r="G15" s="27"/>
      <c r="H15" s="27"/>
      <c r="I15" s="26"/>
    </row>
    <row r="16" spans="1:12" ht="26.25" customHeight="1" x14ac:dyDescent="0.2">
      <c r="A16" s="79">
        <f>1+A14</f>
        <v>10</v>
      </c>
      <c r="B16" s="77" t="s">
        <v>49</v>
      </c>
      <c r="C16" s="83" t="s">
        <v>15</v>
      </c>
      <c r="D16" s="15" t="s">
        <v>13</v>
      </c>
      <c r="E16" s="14">
        <v>360</v>
      </c>
      <c r="F16" s="81">
        <v>5265.64</v>
      </c>
      <c r="G16" s="81">
        <v>4887.2</v>
      </c>
      <c r="H16" s="81">
        <v>4860.1000000000004</v>
      </c>
      <c r="I16" s="77" t="s">
        <v>33</v>
      </c>
    </row>
    <row r="17" spans="1:12" ht="53.25" customHeight="1" x14ac:dyDescent="0.2">
      <c r="A17" s="80"/>
      <c r="B17" s="78"/>
      <c r="C17" s="84"/>
      <c r="D17" s="15" t="s">
        <v>17</v>
      </c>
      <c r="E17" s="14">
        <v>170</v>
      </c>
      <c r="F17" s="82"/>
      <c r="G17" s="82"/>
      <c r="H17" s="82"/>
      <c r="I17" s="78"/>
    </row>
    <row r="18" spans="1:12" ht="85.5" customHeight="1" x14ac:dyDescent="0.2">
      <c r="A18" s="14">
        <f>1+A16</f>
        <v>11</v>
      </c>
      <c r="B18" s="11" t="s">
        <v>48</v>
      </c>
      <c r="C18" s="15" t="s">
        <v>15</v>
      </c>
      <c r="D18" s="15" t="s">
        <v>13</v>
      </c>
      <c r="E18" s="14">
        <v>450</v>
      </c>
      <c r="F18" s="16">
        <v>6895.085</v>
      </c>
      <c r="G18" s="16">
        <v>17116.400000000001</v>
      </c>
      <c r="H18" s="16">
        <v>6700.6</v>
      </c>
      <c r="I18" s="11" t="s">
        <v>18</v>
      </c>
    </row>
    <row r="19" spans="1:12" ht="37.5" customHeight="1" x14ac:dyDescent="0.2">
      <c r="A19" s="14">
        <f>1+A18</f>
        <v>12</v>
      </c>
      <c r="B19" s="11" t="s">
        <v>30</v>
      </c>
      <c r="C19" s="15" t="s">
        <v>22</v>
      </c>
      <c r="D19" s="15" t="s">
        <v>54</v>
      </c>
      <c r="E19" s="14">
        <v>1</v>
      </c>
      <c r="F19" s="16">
        <v>6000</v>
      </c>
      <c r="G19" s="16">
        <v>189.5</v>
      </c>
      <c r="H19" s="16">
        <v>184.1</v>
      </c>
      <c r="I19" s="11" t="s">
        <v>36</v>
      </c>
      <c r="J19" s="1">
        <v>165</v>
      </c>
      <c r="L19" s="17" t="e">
        <f>+L14-#REF!</f>
        <v>#REF!</v>
      </c>
    </row>
    <row r="20" spans="1:12" ht="36" customHeight="1" x14ac:dyDescent="0.2">
      <c r="A20" s="14">
        <f>1+A19</f>
        <v>13</v>
      </c>
      <c r="B20" s="11" t="s">
        <v>23</v>
      </c>
      <c r="C20" s="15" t="s">
        <v>24</v>
      </c>
      <c r="D20" s="15" t="s">
        <v>54</v>
      </c>
      <c r="E20" s="14">
        <v>1</v>
      </c>
      <c r="F20" s="16">
        <v>3400</v>
      </c>
      <c r="G20" s="16">
        <v>2714.6</v>
      </c>
      <c r="H20" s="16">
        <v>2586.6</v>
      </c>
      <c r="I20" s="11" t="s">
        <v>35</v>
      </c>
      <c r="J20" s="1">
        <f>165.9-46.7</f>
        <v>119.2</v>
      </c>
    </row>
    <row r="21" spans="1:12" s="28" customFormat="1" ht="18.75" customHeight="1" x14ac:dyDescent="0.2">
      <c r="A21" s="24"/>
      <c r="B21" s="25" t="s">
        <v>44</v>
      </c>
      <c r="C21" s="26"/>
      <c r="D21" s="26"/>
      <c r="E21" s="24"/>
      <c r="F21" s="27"/>
      <c r="G21" s="27"/>
      <c r="H21" s="27"/>
      <c r="I21" s="26"/>
    </row>
    <row r="22" spans="1:12" ht="60" customHeight="1" x14ac:dyDescent="0.2">
      <c r="A22" s="14">
        <f>1+A20</f>
        <v>14</v>
      </c>
      <c r="B22" s="11" t="s">
        <v>31</v>
      </c>
      <c r="C22" s="18" t="s">
        <v>25</v>
      </c>
      <c r="D22" s="15" t="s">
        <v>54</v>
      </c>
      <c r="E22" s="14">
        <v>2</v>
      </c>
      <c r="F22" s="16">
        <v>7321.5513350000001</v>
      </c>
      <c r="G22" s="16"/>
      <c r="H22" s="16">
        <v>321.55133499999999</v>
      </c>
      <c r="I22" s="11" t="s">
        <v>37</v>
      </c>
    </row>
    <row r="23" spans="1:12" s="28" customFormat="1" ht="18.75" customHeight="1" x14ac:dyDescent="0.2">
      <c r="A23" s="24"/>
      <c r="B23" s="25" t="s">
        <v>45</v>
      </c>
      <c r="C23" s="26"/>
      <c r="D23" s="26"/>
      <c r="E23" s="24"/>
      <c r="F23" s="27"/>
      <c r="G23" s="27"/>
      <c r="H23" s="27"/>
      <c r="I23" s="26"/>
    </row>
    <row r="24" spans="1:12" ht="78" customHeight="1" x14ac:dyDescent="0.2">
      <c r="A24" s="14">
        <f>1+A22</f>
        <v>15</v>
      </c>
      <c r="B24" s="11" t="s">
        <v>29</v>
      </c>
      <c r="C24" s="15" t="s">
        <v>20</v>
      </c>
      <c r="D24" s="15" t="s">
        <v>54</v>
      </c>
      <c r="E24" s="14">
        <v>1</v>
      </c>
      <c r="F24" s="16">
        <v>5000</v>
      </c>
      <c r="G24" s="16">
        <v>15417.312537</v>
      </c>
      <c r="H24" s="16">
        <v>4146.3374999999996</v>
      </c>
      <c r="I24" s="11" t="s">
        <v>18</v>
      </c>
    </row>
    <row r="26" spans="1:12" x14ac:dyDescent="0.2">
      <c r="C26" s="17">
        <f>+F22+F20+F19+F24</f>
        <v>21721.551335</v>
      </c>
      <c r="D26" s="1">
        <f>119.2-21.7</f>
        <v>97.5</v>
      </c>
      <c r="F26" s="17" t="e">
        <f>+#REF!+#REF!</f>
        <v>#REF!</v>
      </c>
    </row>
  </sheetData>
  <mergeCells count="8">
    <mergeCell ref="B16:B17"/>
    <mergeCell ref="A16:A17"/>
    <mergeCell ref="A1:I1"/>
    <mergeCell ref="I16:I17"/>
    <mergeCell ref="H16:H17"/>
    <mergeCell ref="G16:G17"/>
    <mergeCell ref="F16:F17"/>
    <mergeCell ref="C16:C17"/>
  </mergeCells>
  <pageMargins left="0.70866141732283472" right="0.70866141732283472" top="0.74803149606299213" bottom="0.74803149606299213" header="0.31496062992125978" footer="0.31496062992125978"/>
  <pageSetup paperSize="9" scale="66" fitToHeight="10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1-илова</vt:lpstr>
      <vt:lpstr>2-илова</vt:lpstr>
      <vt:lpstr>3-илова</vt:lpstr>
      <vt:lpstr>4-илова</vt:lpstr>
      <vt:lpstr>'1-илова'!Область_печати</vt:lpstr>
      <vt:lpstr>'2-илова'!Область_печати</vt:lpstr>
      <vt:lpstr>'3-илова'!Область_печати</vt:lpstr>
      <vt:lpstr>'4-илова'!Область_печати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Рустам Абдурахманов Атаханови</dc:creator>
  <cp:lastModifiedBy>Рустам Абдурахманов Атаханови</cp:lastModifiedBy>
  <cp:lastPrinted>2025-12-26T17:18:15Z</cp:lastPrinted>
  <dcterms:created xsi:type="dcterms:W3CDTF">2024-10-04T14:44:11Z</dcterms:created>
  <dcterms:modified xsi:type="dcterms:W3CDTF">2025-12-26T18:00:41Z</dcterms:modified>
</cp:coreProperties>
</file>