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GERSEN\"/>
    </mc:Choice>
  </mc:AlternateContent>
  <xr:revisionPtr revIDLastSave="0" documentId="8_{890863D9-6873-4E65-8933-F3DC7C0D8B90}" xr6:coauthVersionLast="45" xr6:coauthVersionMax="45" xr10:uidLastSave="{00000000-0000-0000-0000-000000000000}"/>
  <bookViews>
    <workbookView xWindow="28680" yWindow="-120" windowWidth="38640" windowHeight="15720" xr2:uid="{00000000-000D-0000-FFFF-FFFF00000000}"/>
  </bookViews>
  <sheets>
    <sheet name="Лист1" sheetId="1" r:id="rId1"/>
  </sheets>
  <definedNames>
    <definedName name="_xlnm._FilterDatabase" localSheetId="0" hidden="1">Лист1!$A$1:$T$81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1" i="1" l="1"/>
  <c r="T80" i="1"/>
  <c r="S80" i="1"/>
  <c r="L80" i="1"/>
  <c r="R80" i="1" s="1"/>
  <c r="E80" i="1"/>
  <c r="G80" i="1" s="1"/>
  <c r="S79" i="1"/>
  <c r="Q79" i="1"/>
  <c r="L79" i="1" s="1"/>
  <c r="J79" i="1"/>
  <c r="E79" i="1"/>
  <c r="I79" i="1" s="1"/>
  <c r="L78" i="1"/>
  <c r="R78" i="1" s="1"/>
  <c r="J78" i="1"/>
  <c r="T78" i="1" s="1"/>
  <c r="H78" i="1"/>
  <c r="S78" i="1" s="1"/>
  <c r="T77" i="1"/>
  <c r="S77" i="1"/>
  <c r="L77" i="1"/>
  <c r="P77" i="1" s="1"/>
  <c r="E77" i="1"/>
  <c r="K77" i="1" s="1"/>
  <c r="T76" i="1"/>
  <c r="S76" i="1"/>
  <c r="L76" i="1"/>
  <c r="R76" i="1" s="1"/>
  <c r="E76" i="1"/>
  <c r="K76" i="1" s="1"/>
  <c r="T75" i="1"/>
  <c r="S75" i="1"/>
  <c r="L75" i="1"/>
  <c r="R75" i="1" s="1"/>
  <c r="E75" i="1"/>
  <c r="K75" i="1" s="1"/>
  <c r="T74" i="1"/>
  <c r="S74" i="1"/>
  <c r="L74" i="1"/>
  <c r="R74" i="1" s="1"/>
  <c r="E74" i="1"/>
  <c r="G74" i="1" s="1"/>
  <c r="Q73" i="1"/>
  <c r="T73" i="1" s="1"/>
  <c r="O73" i="1"/>
  <c r="M73" i="1"/>
  <c r="F73" i="1"/>
  <c r="E73" i="1" s="1"/>
  <c r="G73" i="1" s="1"/>
  <c r="T72" i="1"/>
  <c r="S72" i="1"/>
  <c r="L72" i="1"/>
  <c r="N72" i="1" s="1"/>
  <c r="E72" i="1"/>
  <c r="K72" i="1" s="1"/>
  <c r="T71" i="1"/>
  <c r="S71" i="1"/>
  <c r="L71" i="1"/>
  <c r="R71" i="1" s="1"/>
  <c r="E71" i="1"/>
  <c r="I71" i="1" s="1"/>
  <c r="T70" i="1"/>
  <c r="S70" i="1"/>
  <c r="L70" i="1"/>
  <c r="R70" i="1" s="1"/>
  <c r="E70" i="1"/>
  <c r="K70" i="1" s="1"/>
  <c r="T69" i="1"/>
  <c r="S69" i="1"/>
  <c r="L69" i="1"/>
  <c r="P69" i="1" s="1"/>
  <c r="E69" i="1"/>
  <c r="I69" i="1" s="1"/>
  <c r="T68" i="1"/>
  <c r="S68" i="1"/>
  <c r="L68" i="1"/>
  <c r="R68" i="1" s="1"/>
  <c r="E68" i="1"/>
  <c r="K68" i="1" s="1"/>
  <c r="T67" i="1"/>
  <c r="S67" i="1"/>
  <c r="L67" i="1"/>
  <c r="P67" i="1" s="1"/>
  <c r="E67" i="1"/>
  <c r="I67" i="1" s="1"/>
  <c r="T66" i="1"/>
  <c r="S66" i="1"/>
  <c r="L66" i="1"/>
  <c r="N66" i="1" s="1"/>
  <c r="E66" i="1"/>
  <c r="K66" i="1" s="1"/>
  <c r="T65" i="1"/>
  <c r="S65" i="1"/>
  <c r="L65" i="1"/>
  <c r="P65" i="1" s="1"/>
  <c r="E65" i="1"/>
  <c r="K65" i="1" s="1"/>
  <c r="T64" i="1"/>
  <c r="L64" i="1"/>
  <c r="R64" i="1" s="1"/>
  <c r="H64" i="1"/>
  <c r="T63" i="1"/>
  <c r="S63" i="1"/>
  <c r="L63" i="1"/>
  <c r="R63" i="1" s="1"/>
  <c r="E63" i="1"/>
  <c r="K63" i="1" s="1"/>
  <c r="T62" i="1"/>
  <c r="S62" i="1"/>
  <c r="L62" i="1"/>
  <c r="R62" i="1" s="1"/>
  <c r="E62" i="1"/>
  <c r="K62" i="1" s="1"/>
  <c r="T61" i="1"/>
  <c r="S61" i="1"/>
  <c r="L61" i="1"/>
  <c r="R61" i="1" s="1"/>
  <c r="E61" i="1"/>
  <c r="K61" i="1" s="1"/>
  <c r="T60" i="1"/>
  <c r="S60" i="1"/>
  <c r="L60" i="1"/>
  <c r="R60" i="1" s="1"/>
  <c r="E60" i="1"/>
  <c r="G60" i="1" s="1"/>
  <c r="T59" i="1"/>
  <c r="O59" i="1"/>
  <c r="L59" i="1" s="1"/>
  <c r="H59" i="1"/>
  <c r="E59" i="1" s="1"/>
  <c r="K59" i="1" s="1"/>
  <c r="C59" i="1"/>
  <c r="Q58" i="1"/>
  <c r="O58" i="1"/>
  <c r="J58" i="1"/>
  <c r="H58" i="1"/>
  <c r="F58" i="1"/>
  <c r="M58" i="1" s="1"/>
  <c r="T57" i="1"/>
  <c r="O57" i="1"/>
  <c r="L57" i="1" s="1"/>
  <c r="H57" i="1"/>
  <c r="E57" i="1"/>
  <c r="K57" i="1" s="1"/>
  <c r="T56" i="1"/>
  <c r="S56" i="1"/>
  <c r="L56" i="1"/>
  <c r="P56" i="1" s="1"/>
  <c r="E56" i="1"/>
  <c r="I56" i="1" s="1"/>
  <c r="T55" i="1"/>
  <c r="S55" i="1"/>
  <c r="L55" i="1"/>
  <c r="P55" i="1" s="1"/>
  <c r="E55" i="1"/>
  <c r="K55" i="1" s="1"/>
  <c r="T54" i="1"/>
  <c r="O54" i="1"/>
  <c r="E54" i="1"/>
  <c r="K54" i="1" s="1"/>
  <c r="T53" i="1"/>
  <c r="S53" i="1"/>
  <c r="L53" i="1"/>
  <c r="P53" i="1" s="1"/>
  <c r="E53" i="1"/>
  <c r="K53" i="1" s="1"/>
  <c r="T52" i="1"/>
  <c r="S52" i="1"/>
  <c r="L52" i="1"/>
  <c r="R52" i="1" s="1"/>
  <c r="E52" i="1"/>
  <c r="K52" i="1" s="1"/>
  <c r="T51" i="1"/>
  <c r="S51" i="1"/>
  <c r="L51" i="1"/>
  <c r="R51" i="1" s="1"/>
  <c r="E51" i="1"/>
  <c r="K51" i="1" s="1"/>
  <c r="T50" i="1"/>
  <c r="S50" i="1"/>
  <c r="L50" i="1"/>
  <c r="R50" i="1" s="1"/>
  <c r="E50" i="1"/>
  <c r="G50" i="1" s="1"/>
  <c r="T49" i="1"/>
  <c r="S49" i="1"/>
  <c r="L49" i="1"/>
  <c r="R49" i="1" s="1"/>
  <c r="E49" i="1"/>
  <c r="K49" i="1" s="1"/>
  <c r="T48" i="1"/>
  <c r="S48" i="1"/>
  <c r="L48" i="1"/>
  <c r="N48" i="1" s="1"/>
  <c r="E48" i="1"/>
  <c r="G48" i="1" s="1"/>
  <c r="Q47" i="1"/>
  <c r="O47" i="1"/>
  <c r="M47" i="1"/>
  <c r="F47" i="1"/>
  <c r="T46" i="1"/>
  <c r="S46" i="1"/>
  <c r="L46" i="1"/>
  <c r="P46" i="1" s="1"/>
  <c r="E46" i="1"/>
  <c r="K46" i="1" s="1"/>
  <c r="T45" i="1"/>
  <c r="S45" i="1"/>
  <c r="L45" i="1"/>
  <c r="P45" i="1" s="1"/>
  <c r="E45" i="1"/>
  <c r="I45" i="1" s="1"/>
  <c r="T44" i="1"/>
  <c r="S44" i="1"/>
  <c r="L44" i="1"/>
  <c r="R44" i="1" s="1"/>
  <c r="E44" i="1"/>
  <c r="I44" i="1" s="1"/>
  <c r="Q43" i="1"/>
  <c r="O43" i="1"/>
  <c r="J43" i="1"/>
  <c r="H43" i="1"/>
  <c r="T42" i="1"/>
  <c r="S42" i="1"/>
  <c r="N42" i="1"/>
  <c r="L42" i="1"/>
  <c r="R42" i="1" s="1"/>
  <c r="E42" i="1"/>
  <c r="K42" i="1" s="1"/>
  <c r="T41" i="1"/>
  <c r="S41" i="1"/>
  <c r="L41" i="1"/>
  <c r="N41" i="1" s="1"/>
  <c r="E41" i="1"/>
  <c r="I41" i="1" s="1"/>
  <c r="T40" i="1"/>
  <c r="L40" i="1"/>
  <c r="R40" i="1" s="1"/>
  <c r="H40" i="1"/>
  <c r="E40" i="1" s="1"/>
  <c r="K40" i="1" s="1"/>
  <c r="T39" i="1"/>
  <c r="S39" i="1"/>
  <c r="L39" i="1"/>
  <c r="R39" i="1" s="1"/>
  <c r="E39" i="1"/>
  <c r="K39" i="1" s="1"/>
  <c r="T38" i="1"/>
  <c r="S38" i="1"/>
  <c r="L38" i="1"/>
  <c r="R38" i="1" s="1"/>
  <c r="E38" i="1"/>
  <c r="G38" i="1" s="1"/>
  <c r="T37" i="1"/>
  <c r="S37" i="1"/>
  <c r="L37" i="1"/>
  <c r="R37" i="1" s="1"/>
  <c r="E37" i="1"/>
  <c r="K37" i="1" s="1"/>
  <c r="Q36" i="1"/>
  <c r="O36" i="1"/>
  <c r="J36" i="1"/>
  <c r="H36" i="1"/>
  <c r="S36" i="1" s="1"/>
  <c r="T35" i="1"/>
  <c r="S35" i="1"/>
  <c r="L35" i="1"/>
  <c r="P35" i="1" s="1"/>
  <c r="E35" i="1"/>
  <c r="K35" i="1" s="1"/>
  <c r="T34" i="1"/>
  <c r="S34" i="1"/>
  <c r="L34" i="1"/>
  <c r="E34" i="1"/>
  <c r="K34" i="1" s="1"/>
  <c r="T33" i="1"/>
  <c r="S33" i="1"/>
  <c r="L33" i="1"/>
  <c r="R33" i="1" s="1"/>
  <c r="E33" i="1"/>
  <c r="G33" i="1" s="1"/>
  <c r="T32" i="1"/>
  <c r="S32" i="1"/>
  <c r="L32" i="1"/>
  <c r="R32" i="1" s="1"/>
  <c r="E32" i="1"/>
  <c r="K32" i="1" s="1"/>
  <c r="T31" i="1"/>
  <c r="S31" i="1"/>
  <c r="R31" i="1"/>
  <c r="L31" i="1"/>
  <c r="N31" i="1" s="1"/>
  <c r="E31" i="1"/>
  <c r="G31" i="1" s="1"/>
  <c r="T30" i="1"/>
  <c r="S30" i="1"/>
  <c r="L30" i="1"/>
  <c r="R30" i="1" s="1"/>
  <c r="E30" i="1"/>
  <c r="I30" i="1" s="1"/>
  <c r="T29" i="1"/>
  <c r="S29" i="1"/>
  <c r="L29" i="1"/>
  <c r="P29" i="1" s="1"/>
  <c r="K29" i="1"/>
  <c r="E29" i="1"/>
  <c r="I29" i="1" s="1"/>
  <c r="T28" i="1"/>
  <c r="S28" i="1"/>
  <c r="L28" i="1"/>
  <c r="P28" i="1" s="1"/>
  <c r="E28" i="1"/>
  <c r="K28" i="1" s="1"/>
  <c r="T27" i="1"/>
  <c r="S27" i="1"/>
  <c r="R27" i="1"/>
  <c r="L27" i="1"/>
  <c r="P27" i="1" s="1"/>
  <c r="E27" i="1"/>
  <c r="K27" i="1" s="1"/>
  <c r="T26" i="1"/>
  <c r="S26" i="1"/>
  <c r="L26" i="1"/>
  <c r="R26" i="1" s="1"/>
  <c r="E26" i="1"/>
  <c r="K26" i="1" s="1"/>
  <c r="Q25" i="1"/>
  <c r="O25" i="1"/>
  <c r="M25" i="1"/>
  <c r="J25" i="1"/>
  <c r="H25" i="1"/>
  <c r="F25" i="1"/>
  <c r="T24" i="1"/>
  <c r="S24" i="1"/>
  <c r="L24" i="1"/>
  <c r="N24" i="1" s="1"/>
  <c r="E24" i="1"/>
  <c r="G24" i="1" s="1"/>
  <c r="T23" i="1"/>
  <c r="S23" i="1"/>
  <c r="L23" i="1"/>
  <c r="R23" i="1" s="1"/>
  <c r="E23" i="1"/>
  <c r="K23" i="1" s="1"/>
  <c r="T22" i="1"/>
  <c r="S22" i="1"/>
  <c r="L22" i="1"/>
  <c r="N22" i="1" s="1"/>
  <c r="E22" i="1"/>
  <c r="K22" i="1" s="1"/>
  <c r="Q21" i="1"/>
  <c r="L21" i="1" s="1"/>
  <c r="R21" i="1" s="1"/>
  <c r="J21" i="1"/>
  <c r="H21" i="1"/>
  <c r="S21" i="1" s="1"/>
  <c r="T20" i="1"/>
  <c r="S20" i="1"/>
  <c r="L20" i="1"/>
  <c r="R20" i="1" s="1"/>
  <c r="E20" i="1"/>
  <c r="K20" i="1" s="1"/>
  <c r="T19" i="1"/>
  <c r="S19" i="1"/>
  <c r="L19" i="1"/>
  <c r="P19" i="1" s="1"/>
  <c r="E19" i="1"/>
  <c r="I19" i="1" s="1"/>
  <c r="L18" i="1"/>
  <c r="R18" i="1" s="1"/>
  <c r="J18" i="1"/>
  <c r="H18" i="1"/>
  <c r="S18" i="1" s="1"/>
  <c r="T17" i="1"/>
  <c r="S17" i="1"/>
  <c r="L17" i="1"/>
  <c r="R17" i="1" s="1"/>
  <c r="E17" i="1"/>
  <c r="K17" i="1" s="1"/>
  <c r="T16" i="1"/>
  <c r="S16" i="1"/>
  <c r="L16" i="1"/>
  <c r="P16" i="1" s="1"/>
  <c r="E16" i="1"/>
  <c r="I16" i="1" s="1"/>
  <c r="T15" i="1"/>
  <c r="S15" i="1"/>
  <c r="L15" i="1"/>
  <c r="R15" i="1" s="1"/>
  <c r="E15" i="1"/>
  <c r="K15" i="1" s="1"/>
  <c r="T14" i="1"/>
  <c r="S14" i="1"/>
  <c r="L14" i="1"/>
  <c r="P14" i="1" s="1"/>
  <c r="E14" i="1"/>
  <c r="G14" i="1" s="1"/>
  <c r="T13" i="1"/>
  <c r="S13" i="1"/>
  <c r="L13" i="1"/>
  <c r="N13" i="1" s="1"/>
  <c r="E13" i="1"/>
  <c r="G13" i="1" s="1"/>
  <c r="S12" i="1"/>
  <c r="L12" i="1"/>
  <c r="R12" i="1" s="1"/>
  <c r="E12" i="1"/>
  <c r="G12" i="1" s="1"/>
  <c r="Q11" i="1"/>
  <c r="O11" i="1"/>
  <c r="J11" i="1"/>
  <c r="H11" i="1"/>
  <c r="S11" i="1" s="1"/>
  <c r="E11" i="1"/>
  <c r="I11" i="1" s="1"/>
  <c r="T10" i="1"/>
  <c r="R10" i="1"/>
  <c r="L10" i="1"/>
  <c r="P10" i="1" s="1"/>
  <c r="E10" i="1"/>
  <c r="K10" i="1" s="1"/>
  <c r="T9" i="1"/>
  <c r="O9" i="1"/>
  <c r="L9" i="1" s="1"/>
  <c r="P9" i="1" s="1"/>
  <c r="E9" i="1"/>
  <c r="I9" i="1" s="1"/>
  <c r="T8" i="1"/>
  <c r="S8" i="1"/>
  <c r="R8" i="1"/>
  <c r="L8" i="1"/>
  <c r="P8" i="1" s="1"/>
  <c r="E8" i="1"/>
  <c r="K8" i="1" s="1"/>
  <c r="O7" i="1"/>
  <c r="L7" i="1" s="1"/>
  <c r="N7" i="1" s="1"/>
  <c r="H7" i="1"/>
  <c r="E7" i="1" s="1"/>
  <c r="T6" i="1"/>
  <c r="S6" i="1"/>
  <c r="L6" i="1"/>
  <c r="R6" i="1" s="1"/>
  <c r="E6" i="1"/>
  <c r="K6" i="1" s="1"/>
  <c r="K14" i="1" l="1"/>
  <c r="R66" i="1"/>
  <c r="P66" i="1"/>
  <c r="I33" i="1"/>
  <c r="L36" i="1"/>
  <c r="N36" i="1" s="1"/>
  <c r="G44" i="1"/>
  <c r="G8" i="1"/>
  <c r="G15" i="1"/>
  <c r="K33" i="1"/>
  <c r="K44" i="1"/>
  <c r="I8" i="1"/>
  <c r="I15" i="1"/>
  <c r="K19" i="1"/>
  <c r="R48" i="1"/>
  <c r="K38" i="1"/>
  <c r="G42" i="1"/>
  <c r="G22" i="1"/>
  <c r="R45" i="1"/>
  <c r="K56" i="1"/>
  <c r="G63" i="1"/>
  <c r="R56" i="1"/>
  <c r="I13" i="1"/>
  <c r="K13" i="1"/>
  <c r="R19" i="1"/>
  <c r="N71" i="1"/>
  <c r="E43" i="1"/>
  <c r="G43" i="1" s="1"/>
  <c r="R16" i="1"/>
  <c r="I50" i="1"/>
  <c r="I14" i="1"/>
  <c r="N20" i="1"/>
  <c r="N27" i="1"/>
  <c r="I54" i="1"/>
  <c r="G72" i="1"/>
  <c r="I31" i="1"/>
  <c r="P72" i="1"/>
  <c r="K31" i="1"/>
  <c r="N8" i="1"/>
  <c r="N51" i="1"/>
  <c r="P62" i="1"/>
  <c r="P31" i="1"/>
  <c r="I38" i="1"/>
  <c r="P48" i="1"/>
  <c r="T58" i="1"/>
  <c r="R59" i="1"/>
  <c r="N59" i="1"/>
  <c r="G7" i="1"/>
  <c r="K7" i="1"/>
  <c r="P79" i="1"/>
  <c r="N79" i="1"/>
  <c r="E21" i="1"/>
  <c r="I21" i="1" s="1"/>
  <c r="P13" i="1"/>
  <c r="R29" i="1"/>
  <c r="K60" i="1"/>
  <c r="R13" i="1"/>
  <c r="G66" i="1"/>
  <c r="G68" i="1"/>
  <c r="E18" i="1"/>
  <c r="I18" i="1" s="1"/>
  <c r="N29" i="1"/>
  <c r="N46" i="1"/>
  <c r="P6" i="1"/>
  <c r="J81" i="1"/>
  <c r="S58" i="1"/>
  <c r="I66" i="1"/>
  <c r="I68" i="1"/>
  <c r="S9" i="1"/>
  <c r="K16" i="1"/>
  <c r="I22" i="1"/>
  <c r="P42" i="1"/>
  <c r="S47" i="1"/>
  <c r="K50" i="1"/>
  <c r="G53" i="1"/>
  <c r="G56" i="1"/>
  <c r="K71" i="1"/>
  <c r="N76" i="1"/>
  <c r="K79" i="1"/>
  <c r="N52" i="1"/>
  <c r="K24" i="1"/>
  <c r="Q81" i="1"/>
  <c r="I7" i="1"/>
  <c r="T11" i="1"/>
  <c r="F81" i="1"/>
  <c r="T47" i="1"/>
  <c r="S64" i="1"/>
  <c r="S73" i="1"/>
  <c r="P76" i="1"/>
  <c r="G10" i="1"/>
  <c r="N64" i="1"/>
  <c r="R79" i="1"/>
  <c r="I10" i="1"/>
  <c r="L25" i="1"/>
  <c r="P25" i="1" s="1"/>
  <c r="K45" i="1"/>
  <c r="K48" i="1"/>
  <c r="S59" i="1"/>
  <c r="P64" i="1"/>
  <c r="I74" i="1"/>
  <c r="P22" i="1"/>
  <c r="S40" i="1"/>
  <c r="I48" i="1"/>
  <c r="N61" i="1"/>
  <c r="O81" i="1"/>
  <c r="N12" i="1"/>
  <c r="R22" i="1"/>
  <c r="N56" i="1"/>
  <c r="P12" i="1"/>
  <c r="R14" i="1"/>
  <c r="S25" i="1"/>
  <c r="N40" i="1"/>
  <c r="S43" i="1"/>
  <c r="G54" i="1"/>
  <c r="K69" i="1"/>
  <c r="K74" i="1"/>
  <c r="G77" i="1"/>
  <c r="T79" i="1"/>
  <c r="T43" i="1"/>
  <c r="I59" i="1"/>
  <c r="N10" i="1"/>
  <c r="N17" i="1"/>
  <c r="G29" i="1"/>
  <c r="L43" i="1"/>
  <c r="N43" i="1" s="1"/>
  <c r="S54" i="1"/>
  <c r="R69" i="1"/>
  <c r="I80" i="1"/>
  <c r="K41" i="1"/>
  <c r="N62" i="1"/>
  <c r="G65" i="1"/>
  <c r="K67" i="1"/>
  <c r="K80" i="1"/>
  <c r="P59" i="1"/>
  <c r="G55" i="1"/>
  <c r="S57" i="1"/>
  <c r="R65" i="1"/>
  <c r="R67" i="1"/>
  <c r="I57" i="1"/>
  <c r="N75" i="1"/>
  <c r="N6" i="1"/>
  <c r="I24" i="1"/>
  <c r="P52" i="1"/>
  <c r="R55" i="1"/>
  <c r="I60" i="1"/>
  <c r="N70" i="1"/>
  <c r="N78" i="1"/>
  <c r="G18" i="1"/>
  <c r="R57" i="1"/>
  <c r="P57" i="1"/>
  <c r="N57" i="1"/>
  <c r="L58" i="1"/>
  <c r="P58" i="1" s="1"/>
  <c r="R58" i="1"/>
  <c r="G21" i="1"/>
  <c r="N28" i="1"/>
  <c r="N35" i="1"/>
  <c r="R36" i="1"/>
  <c r="L47" i="1"/>
  <c r="R47" i="1" s="1"/>
  <c r="N53" i="1"/>
  <c r="E58" i="1"/>
  <c r="K58" i="1" s="1"/>
  <c r="N63" i="1"/>
  <c r="N77" i="1"/>
  <c r="P63" i="1"/>
  <c r="G27" i="1"/>
  <c r="R28" i="1"/>
  <c r="K30" i="1"/>
  <c r="N33" i="1"/>
  <c r="R35" i="1"/>
  <c r="T36" i="1"/>
  <c r="N38" i="1"/>
  <c r="G40" i="1"/>
  <c r="P41" i="1"/>
  <c r="N50" i="1"/>
  <c r="G52" i="1"/>
  <c r="R53" i="1"/>
  <c r="I55" i="1"/>
  <c r="G58" i="1"/>
  <c r="G59" i="1"/>
  <c r="N60" i="1"/>
  <c r="G62" i="1"/>
  <c r="I65" i="1"/>
  <c r="P71" i="1"/>
  <c r="I73" i="1"/>
  <c r="N74" i="1"/>
  <c r="G76" i="1"/>
  <c r="R77" i="1"/>
  <c r="G79" i="1"/>
  <c r="N80" i="1"/>
  <c r="G30" i="1"/>
  <c r="K21" i="1"/>
  <c r="N15" i="1"/>
  <c r="G20" i="1"/>
  <c r="I27" i="1"/>
  <c r="P33" i="1"/>
  <c r="P38" i="1"/>
  <c r="R41" i="1"/>
  <c r="N44" i="1"/>
  <c r="G46" i="1"/>
  <c r="P50" i="1"/>
  <c r="I52" i="1"/>
  <c r="P60" i="1"/>
  <c r="I62" i="1"/>
  <c r="N68" i="1"/>
  <c r="G70" i="1"/>
  <c r="K73" i="1"/>
  <c r="P74" i="1"/>
  <c r="I76" i="1"/>
  <c r="P80" i="1"/>
  <c r="G9" i="1"/>
  <c r="I6" i="1"/>
  <c r="N18" i="1"/>
  <c r="P24" i="1"/>
  <c r="R7" i="1"/>
  <c r="N9" i="1"/>
  <c r="G11" i="1"/>
  <c r="K12" i="1"/>
  <c r="P15" i="1"/>
  <c r="I17" i="1"/>
  <c r="P18" i="1"/>
  <c r="I20" i="1"/>
  <c r="P21" i="1"/>
  <c r="G23" i="1"/>
  <c r="R24" i="1"/>
  <c r="N30" i="1"/>
  <c r="G32" i="1"/>
  <c r="G37" i="1"/>
  <c r="I40" i="1"/>
  <c r="P44" i="1"/>
  <c r="I46" i="1"/>
  <c r="G49" i="1"/>
  <c r="P68" i="1"/>
  <c r="I70" i="1"/>
  <c r="L73" i="1"/>
  <c r="N73" i="1" s="1"/>
  <c r="G6" i="1"/>
  <c r="I12" i="1"/>
  <c r="G17" i="1"/>
  <c r="N21" i="1"/>
  <c r="I23" i="1"/>
  <c r="P30" i="1"/>
  <c r="I32" i="1"/>
  <c r="E36" i="1"/>
  <c r="I37" i="1"/>
  <c r="I49" i="1"/>
  <c r="N55" i="1"/>
  <c r="G57" i="1"/>
  <c r="E64" i="1"/>
  <c r="I64" i="1" s="1"/>
  <c r="N65" i="1"/>
  <c r="G67" i="1"/>
  <c r="E78" i="1"/>
  <c r="G78" i="1" s="1"/>
  <c r="T25" i="1"/>
  <c r="R9" i="1"/>
  <c r="E25" i="1"/>
  <c r="I25" i="1" s="1"/>
  <c r="C81" i="1"/>
  <c r="K9" i="1"/>
  <c r="K11" i="1"/>
  <c r="P17" i="1"/>
  <c r="P20" i="1"/>
  <c r="T21" i="1"/>
  <c r="N23" i="1"/>
  <c r="G26" i="1"/>
  <c r="N32" i="1"/>
  <c r="N37" i="1"/>
  <c r="G39" i="1"/>
  <c r="P40" i="1"/>
  <c r="I42" i="1"/>
  <c r="N49" i="1"/>
  <c r="G51" i="1"/>
  <c r="G61" i="1"/>
  <c r="P70" i="1"/>
  <c r="I72" i="1"/>
  <c r="G75" i="1"/>
  <c r="K18" i="1"/>
  <c r="L11" i="1"/>
  <c r="N11" i="1" s="1"/>
  <c r="N14" i="1"/>
  <c r="G16" i="1"/>
  <c r="G19" i="1"/>
  <c r="P23" i="1"/>
  <c r="I26" i="1"/>
  <c r="P32" i="1"/>
  <c r="P37" i="1"/>
  <c r="I39" i="1"/>
  <c r="G45" i="1"/>
  <c r="P49" i="1"/>
  <c r="I51" i="1"/>
  <c r="L54" i="1"/>
  <c r="I61" i="1"/>
  <c r="N67" i="1"/>
  <c r="G69" i="1"/>
  <c r="I75" i="1"/>
  <c r="P7" i="1"/>
  <c r="T18" i="1"/>
  <c r="H81" i="1"/>
  <c r="E47" i="1"/>
  <c r="N26" i="1"/>
  <c r="G28" i="1"/>
  <c r="G35" i="1"/>
  <c r="N39" i="1"/>
  <c r="M81" i="1"/>
  <c r="N16" i="1"/>
  <c r="N19" i="1"/>
  <c r="P26" i="1"/>
  <c r="I28" i="1"/>
  <c r="I35" i="1"/>
  <c r="P39" i="1"/>
  <c r="G41" i="1"/>
  <c r="N45" i="1"/>
  <c r="P51" i="1"/>
  <c r="I53" i="1"/>
  <c r="P61" i="1"/>
  <c r="I63" i="1"/>
  <c r="N69" i="1"/>
  <c r="G71" i="1"/>
  <c r="P75" i="1"/>
  <c r="I77" i="1"/>
  <c r="P78" i="1"/>
  <c r="N34" i="1"/>
  <c r="I34" i="1"/>
  <c r="P34" i="1"/>
  <c r="R34" i="1"/>
  <c r="G34" i="1"/>
  <c r="N25" i="1" l="1"/>
  <c r="I58" i="1"/>
  <c r="P36" i="1"/>
  <c r="G25" i="1"/>
  <c r="K43" i="1"/>
  <c r="P43" i="1"/>
  <c r="I43" i="1"/>
  <c r="K78" i="1"/>
  <c r="R25" i="1"/>
  <c r="I78" i="1"/>
  <c r="N58" i="1"/>
  <c r="T81" i="1"/>
  <c r="R43" i="1"/>
  <c r="R54" i="1"/>
  <c r="P54" i="1"/>
  <c r="N54" i="1"/>
  <c r="K25" i="1"/>
  <c r="K36" i="1"/>
  <c r="G36" i="1"/>
  <c r="R11" i="1"/>
  <c r="R73" i="1"/>
  <c r="P11" i="1"/>
  <c r="I47" i="1"/>
  <c r="K47" i="1"/>
  <c r="E81" i="1"/>
  <c r="K81" i="1" s="1"/>
  <c r="S81" i="1"/>
  <c r="P73" i="1"/>
  <c r="L81" i="1"/>
  <c r="K64" i="1"/>
  <c r="G64" i="1"/>
  <c r="N47" i="1"/>
  <c r="I36" i="1"/>
  <c r="G47" i="1"/>
  <c r="P47" i="1"/>
  <c r="R81" i="1" l="1"/>
  <c r="P81" i="1"/>
  <c r="N81" i="1"/>
  <c r="G81" i="1"/>
  <c r="I81" i="1"/>
</calcChain>
</file>

<file path=xl/sharedStrings.xml><?xml version="1.0" encoding="utf-8"?>
<sst xmlns="http://schemas.openxmlformats.org/spreadsheetml/2006/main" count="108" uniqueCount="96">
  <si>
    <t>mln.so‘mda</t>
  </si>
  <si>
    <t>№</t>
  </si>
  <si>
    <t>To‘lov shartnoma mablag‘lari bo‘yicha 2025-yil 1-yanvar xolatiga  qoldiq</t>
  </si>
  <si>
    <t>Rivojlantirish jamg'armasi bo‘yicha 2025-yil 1-yanvar xolatiga qoldiq</t>
  </si>
  <si>
    <t>JAMI daromadlari</t>
  </si>
  <si>
    <t>Daromadlar</t>
  </si>
  <si>
    <t>Jami xarajatlar</t>
  </si>
  <si>
    <t>Xarajatlar</t>
  </si>
  <si>
    <t xml:space="preserve"> 2026-yil 1-yanvar holatiga to‘lov shartnoma mablag‘lari bo‘yicha qoldiqlar</t>
  </si>
  <si>
    <t xml:space="preserve"> 2026-yil 1-yanvar holatiga Rivojlantirish jamg'armasi mablag‘lari bo‘yicha qoldiqlar</t>
  </si>
  <si>
    <t>Byudjet mablag‘lari bo‘yicha REJA (moliyalashtirish)</t>
  </si>
  <si>
    <t>Byudjet mablag‘lari bo‘yicha xarajatlar (KASSA XARAJATI)</t>
  </si>
  <si>
    <t>mln.so‘m</t>
  </si>
  <si>
    <t>foiz hisobida</t>
  </si>
  <si>
    <t>Andijon davlat universiteti</t>
  </si>
  <si>
    <t>Andijon mashinasozlik instituti</t>
  </si>
  <si>
    <t>Andijon davlat texnika instituti</t>
  </si>
  <si>
    <t>Andijon davlat pedagogika instituti</t>
  </si>
  <si>
    <t>Andijon iqtisodiyot va qurilish instituti</t>
  </si>
  <si>
    <t>Buxoro davlat universiteti</t>
  </si>
  <si>
    <t>Buxoro muhandislik-texnologiya instituti</t>
  </si>
  <si>
    <t>Buxoro davlat pedagogika instituti</t>
  </si>
  <si>
    <t>Buxoro tabiiy resurslarni boshqarish instituti</t>
  </si>
  <si>
    <t>Buxoro davlat texnika universiteti</t>
  </si>
  <si>
    <t>Toshkent davlat sharqshunoslik universiteti</t>
  </si>
  <si>
    <t>M.V.Lomonosov nomidagi Moskva davlat universiteti Toshkent shahridagi filiali</t>
  </si>
  <si>
    <t>"Toshkent irrigatsiya va qishloq xo'jaligini mexanizatsiyalash muhandislari instituti" milliy tadqiqot universiteti</t>
  </si>
  <si>
    <t>I.M.Gubkin nomidagi Rossiya davlat neft va gaz universitetining Toshkent shahridagi filiali</t>
  </si>
  <si>
    <t>D.I.Mendeleev nomidagi Rossiya kimyo-texnologiya universiteti federal davlat byudjet oliy ma`lumot ta`lim muassasasining Toshkent shahridagi O'zbekiston Respublikasi filiali</t>
  </si>
  <si>
    <t>Mirzo Ulug`bek nomidagi O‘zbekiston milliy universiteti</t>
  </si>
  <si>
    <t>Islom Karimov nomidagi Toshkent davlat texnika universiteti</t>
  </si>
  <si>
    <t>Toshkent shahridagi "MEI" milliy tadqiqot universiteti" federal davlat budjeti oliy ta'lim muassasasining filiali</t>
  </si>
  <si>
    <t>O‘zbekiston davlat jahon tillari universiteti</t>
  </si>
  <si>
    <t>Toshkent davlat iqtisodiyot universiteti</t>
  </si>
  <si>
    <t>Toshkent arxitektura-qurilish universiteti</t>
  </si>
  <si>
    <t>Toshkent kimyo-texnologiya instituti</t>
  </si>
  <si>
    <t>O'zbekiston jurnalistika va ommaviy kommunikatsiyalar universiteti</t>
  </si>
  <si>
    <t>Toshkent davlat O‘zbek tili va adabiyoti universiteti</t>
  </si>
  <si>
    <t>Toshkent to'qimachilik va yengil sanoat instituti</t>
  </si>
  <si>
    <t>O'zbekiston milliy universitetining Jizzax filiali</t>
  </si>
  <si>
    <t>Qarshi irrigatsiya va agrotexnologiyalar instituti</t>
  </si>
  <si>
    <t>Shahrisabz davlat pedagogika instituti</t>
  </si>
  <si>
    <t>Toshkent kimyo-texnologiya instituti Shahrisabz filiali</t>
  </si>
  <si>
    <t>Samarqand davlat universitetining Kattaqo'rg'on filiali</t>
  </si>
  <si>
    <t>Toshkent davlat iqtisodiyot universiteti Samarqand filiali</t>
  </si>
  <si>
    <t>Termiz muhandislik-texnologiya instituti</t>
  </si>
  <si>
    <t>Termiz davlat pedagogika instituti</t>
  </si>
  <si>
    <t>Denov tadbirkorlik va pedagogika instituti</t>
  </si>
  <si>
    <t>Toshkent kimyo-texnologiya instituti Yangiyer filiali</t>
  </si>
  <si>
    <t>"Milliy texnologik tadqiqotlar universiteti MISiS" ning Olmaliq shahridagi filiali</t>
  </si>
  <si>
    <t>Toshkent davlat texnika universiteti Olmaliq filiali</t>
  </si>
  <si>
    <t>Chirchiq davlat pedagogika universiteti</t>
  </si>
  <si>
    <t>Astrahan davlat texnika universitetining Toshkent viloyatidagi filiali</t>
  </si>
  <si>
    <t>Toshkent shahrida Belarus-O'zbekiston qo'shma tarmoqlararo amaliy texnik kvalifikatsiyalar instituti</t>
  </si>
  <si>
    <t>I.Karimov nomidagi Toshkent davlat texnika universiteti Qo‘qon filiali</t>
  </si>
  <si>
    <t>Jizzax davlat pedagogika universiteti</t>
  </si>
  <si>
    <t>Jizzax politexnika instituti</t>
  </si>
  <si>
    <t>Qarshi davlat universiteti</t>
  </si>
  <si>
    <t>Qarshi muhandislik-iqtisodiyot instituti</t>
  </si>
  <si>
    <t>Qarshi davlat texnika universiteti</t>
  </si>
  <si>
    <t>Navoiy davlat pedagogika instituti</t>
  </si>
  <si>
    <t>Namangan davlat universiteti</t>
  </si>
  <si>
    <t>Namangan muhandislik-texnologiya instituti</t>
  </si>
  <si>
    <t>Namangan muhandislik-qurilish instituti</t>
  </si>
  <si>
    <t>Samarqand davlat arxitektura-qurilish universiteti</t>
  </si>
  <si>
    <t>Samarqand davlat universiteti</t>
  </si>
  <si>
    <t>O'zbekiston-Finlandiya pedagogika instituti</t>
  </si>
  <si>
    <t>Samarqand davlat chet tillar instituti</t>
  </si>
  <si>
    <t>Samarqand iqtisodiyot va servis instituti</t>
  </si>
  <si>
    <t>Теrmiz davlat universiteti</t>
  </si>
  <si>
    <t>Guliston davlat universiteti</t>
  </si>
  <si>
    <t>Qo'qon davlat pedagogika instituti</t>
  </si>
  <si>
    <t>Farg'ona davlat universiteti</t>
  </si>
  <si>
    <t>Farg’ona politexnika instituti</t>
  </si>
  <si>
    <t>Urganch davlat universiteti</t>
  </si>
  <si>
    <t>Ajiniyoz nomidagi Nukus davlat pedagogika instituti</t>
  </si>
  <si>
    <t xml:space="preserve">Berdaq nomidagi Qoraqalpoq davlat universiteti </t>
  </si>
  <si>
    <t>Jizzax shahridagi Qozon federal universiteti filiali</t>
  </si>
  <si>
    <t>Andijon davlat chet tillari instituti</t>
  </si>
  <si>
    <t>Namangan davlat pedagogika instituti</t>
  </si>
  <si>
    <t>Samarqand davlat universitetining Urgut filiali</t>
  </si>
  <si>
    <t>Guliston davlat pedagogika instituti</t>
  </si>
  <si>
    <t>Urganch davlat pedagogika instituti</t>
  </si>
  <si>
    <t>Namangan to‘qimachilik sanoat instituti</t>
  </si>
  <si>
    <t>"Sankt-Peterburg Davlat universiteti" Toshkent shaxar filiali</t>
  </si>
  <si>
    <t>Nukus davlat texnika universiteti</t>
  </si>
  <si>
    <t>Qo‘qon davlat universiteti</t>
  </si>
  <si>
    <t>Farg‘ona davlat texnika universiteti</t>
  </si>
  <si>
    <t>Namangan davlat texnika universiteti</t>
  </si>
  <si>
    <t>JAMI</t>
  </si>
  <si>
    <t>To‘lov shartnoma mablag‘lari bo‘yicha daromadlar            (JAMI TUSHUM)</t>
  </si>
  <si>
    <t>Rivojlantirish jamg'armasi mablag‘lari bo‘yicha daromadlar                  (JAMI TUSHUM)</t>
  </si>
  <si>
    <t>To‘lov shartnoma mablag‘lari bo‘yicha xarajatlar                   (KASSA XARAJATI)</t>
  </si>
  <si>
    <t>Rivojlantirish jamg'armasi mablag‘lari bo‘yicha xarajatlar                 (KASSA XARAJATI)</t>
  </si>
  <si>
    <t>Davlat oliy ta’lim muassasalarining 2026-yil 1-yanvar holatiga (2025-yil yillik) daromadlari va xarajatlari to‘g‘risida ma’lumot</t>
  </si>
  <si>
    <t>Oliy ta’lim muassasasi nomi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</si>
</sst>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\ ##0.00_-;\-* #\ ##0.00_-;_-* &quot;-&quot;??_-;_-@_-"/>
    <numFmt numFmtId="165" formatCode="_-* #\ ##0.00_р_._-;\-* #\ ##0.00_р_._-;_-* &quot;-&quot;??_р_._-;_-@_-"/>
    <numFmt numFmtId="166" formatCode="_-* #\ ##0.0_-;\-* #\ ##0.0_-;_-* &quot;-&quot;??_-;_-@_-"/>
    <numFmt numFmtId="167" formatCode="#\ ##0.00"/>
  </numFmts>
  <fonts count="11">
    <font>
      <sz val="10"/>
      <color rgb="FF000000"/>
      <name val="Arial"/>
      <charset val="134"/>
    </font>
    <font>
      <sz val="10"/>
      <name val="Arial"/>
      <charset val="204"/>
    </font>
    <font>
      <b/>
      <sz val="14"/>
      <name val="Arial"/>
      <charset val="204"/>
    </font>
    <font>
      <b/>
      <sz val="11"/>
      <name val="Arial"/>
      <charset val="204"/>
    </font>
    <font>
      <b/>
      <sz val="10"/>
      <name val="Arial"/>
      <charset val="204"/>
    </font>
    <font>
      <sz val="11"/>
      <name val="Arial"/>
      <charset val="204"/>
    </font>
    <font>
      <b/>
      <sz val="12"/>
      <name val="Arial"/>
      <charset val="204"/>
    </font>
    <font>
      <sz val="10"/>
      <color rgb="FF000000"/>
      <name val="Arial"/>
      <charset val="204"/>
    </font>
    <font>
      <sz val="10"/>
      <color rgb="FF000000"/>
      <name val="Arial"/>
      <charset val="204"/>
      <scheme val="minor"/>
    </font>
    <font>
      <sz val="11"/>
      <color theme="1"/>
      <name val="Arial"/>
      <charset val="204"/>
      <scheme val="minor"/>
    </font>
    <font>
      <sz val="11"/>
      <color indexed="8"/>
      <name val="Calibri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0" fillId="0" borderId="0"/>
    <xf numFmtId="164" fontId="7" fillId="0" borderId="0" applyFont="0" applyFill="0" applyBorder="0" applyAlignment="0" applyProtection="0"/>
  </cellStyleXfs>
  <cellXfs count="32">
    <xf numFmtId="0" fontId="0" fillId="0" borderId="0" xfId="0"/>
    <xf numFmtId="164" fontId="1" fillId="0" borderId="1" xfId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66" fontId="1" fillId="0" borderId="1" xfId="1" applyNumberFormat="1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/>
    </xf>
    <xf numFmtId="166" fontId="1" fillId="0" borderId="0" xfId="0" applyNumberFormat="1" applyFont="1" applyFill="1"/>
    <xf numFmtId="164" fontId="4" fillId="0" borderId="2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67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4" fillId="0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2" xr:uid="{00000000-0005-0000-0000-000031000000}"/>
    <cellStyle name="Обычный 3" xfId="3" xr:uid="{00000000-0005-0000-0000-000032000000}"/>
    <cellStyle name="Стиль 1" xfId="4" xr:uid="{00000000-0005-0000-0000-000033000000}"/>
    <cellStyle name="Финансовый" xfId="1" builtinId="3"/>
    <cellStyle name="Финансовый 2" xfId="5" xr:uid="{00000000-0005-0000-0000-000034000000}"/>
    <cellStyle name="Финансовый 2 2" xfId="6" xr:uid="{00000000-0005-0000-0000-000035000000}"/>
    <cellStyle name="Финансовый 3" xfId="7" xr:uid="{00000000-0005-0000-0000-000036000000}"/>
    <cellStyle name="Финансовый 4" xfId="8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W1015"/>
  <sheetViews>
    <sheetView tabSelected="1" zoomScale="85" zoomScaleNormal="85" workbookViewId="0">
      <selection activeCell="E7" sqref="E7"/>
    </sheetView>
  </sheetViews>
  <sheetFormatPr defaultColWidth="9" defaultRowHeight="12.75"/>
  <cols>
    <col min="1" max="1" width="5.140625" style="2" customWidth="1"/>
    <col min="2" max="2" width="54" style="3" customWidth="1"/>
    <col min="3" max="3" width="15.5703125" style="4" customWidth="1"/>
    <col min="4" max="4" width="15.7109375" style="4" customWidth="1"/>
    <col min="5" max="5" width="15.140625" style="5" customWidth="1"/>
    <col min="6" max="6" width="12.28515625" style="5" customWidth="1"/>
    <col min="7" max="7" width="9.5703125" style="5" customWidth="1"/>
    <col min="8" max="8" width="12.28515625" style="5" customWidth="1"/>
    <col min="9" max="9" width="10" style="5" customWidth="1"/>
    <col min="10" max="10" width="12" style="5" customWidth="1"/>
    <col min="11" max="11" width="9.5703125" style="5" customWidth="1"/>
    <col min="12" max="12" width="15.7109375" style="5" customWidth="1"/>
    <col min="13" max="13" width="13.5703125" style="5" customWidth="1"/>
    <col min="14" max="14" width="9.5703125" style="5" customWidth="1"/>
    <col min="15" max="15" width="12.28515625" style="5" customWidth="1"/>
    <col min="16" max="16" width="9.5703125" style="5" customWidth="1"/>
    <col min="17" max="17" width="11.28515625" style="5" customWidth="1"/>
    <col min="18" max="18" width="9.5703125" style="5" customWidth="1"/>
    <col min="19" max="19" width="18.42578125" style="5" customWidth="1"/>
    <col min="20" max="20" width="18.5703125" style="5" customWidth="1"/>
    <col min="21" max="21" width="10" style="2" customWidth="1"/>
    <col min="22" max="23" width="11" style="2"/>
    <col min="24" max="16384" width="9" style="2"/>
  </cols>
  <sheetData>
    <row r="1" spans="1:23" ht="33" customHeight="1">
      <c r="A1" s="29" t="s">
        <v>94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3" ht="33.75" customHeight="1">
      <c r="A2" s="6"/>
      <c r="Q2" s="16"/>
      <c r="R2" s="16"/>
      <c r="T2" s="16" t="s">
        <v>0</v>
      </c>
    </row>
    <row r="3" spans="1:23" ht="24.75" customHeight="1">
      <c r="A3" s="25" t="s">
        <v>1</v>
      </c>
      <c r="B3" s="25" t="s">
        <v>95</v>
      </c>
      <c r="C3" s="26" t="s">
        <v>2</v>
      </c>
      <c r="D3" s="26" t="s">
        <v>3</v>
      </c>
      <c r="E3" s="25" t="s">
        <v>4</v>
      </c>
      <c r="F3" s="25" t="s">
        <v>5</v>
      </c>
      <c r="G3" s="25"/>
      <c r="H3" s="25"/>
      <c r="I3" s="25"/>
      <c r="J3" s="25"/>
      <c r="K3" s="25"/>
      <c r="L3" s="25" t="s">
        <v>6</v>
      </c>
      <c r="M3" s="25" t="s">
        <v>7</v>
      </c>
      <c r="N3" s="25"/>
      <c r="O3" s="25"/>
      <c r="P3" s="25"/>
      <c r="Q3" s="25"/>
      <c r="R3" s="25"/>
      <c r="S3" s="30" t="s">
        <v>8</v>
      </c>
      <c r="T3" s="30" t="s">
        <v>9</v>
      </c>
    </row>
    <row r="4" spans="1:23" ht="81.75" customHeight="1">
      <c r="A4" s="25"/>
      <c r="B4" s="25"/>
      <c r="C4" s="27"/>
      <c r="D4" s="27"/>
      <c r="E4" s="25"/>
      <c r="F4" s="25" t="s">
        <v>10</v>
      </c>
      <c r="G4" s="25"/>
      <c r="H4" s="25" t="s">
        <v>90</v>
      </c>
      <c r="I4" s="25"/>
      <c r="J4" s="25" t="s">
        <v>91</v>
      </c>
      <c r="K4" s="25"/>
      <c r="L4" s="25"/>
      <c r="M4" s="25" t="s">
        <v>11</v>
      </c>
      <c r="N4" s="25"/>
      <c r="O4" s="25" t="s">
        <v>92</v>
      </c>
      <c r="P4" s="25"/>
      <c r="Q4" s="25" t="s">
        <v>93</v>
      </c>
      <c r="R4" s="25"/>
      <c r="S4" s="31"/>
      <c r="T4" s="31"/>
    </row>
    <row r="5" spans="1:23" ht="39.75" customHeight="1">
      <c r="A5" s="25"/>
      <c r="B5" s="25"/>
      <c r="C5" s="28"/>
      <c r="D5" s="28"/>
      <c r="E5" s="25"/>
      <c r="F5" s="7" t="s">
        <v>12</v>
      </c>
      <c r="G5" s="7" t="s">
        <v>13</v>
      </c>
      <c r="H5" s="7" t="s">
        <v>12</v>
      </c>
      <c r="I5" s="7" t="s">
        <v>13</v>
      </c>
      <c r="J5" s="7" t="s">
        <v>12</v>
      </c>
      <c r="K5" s="7" t="s">
        <v>13</v>
      </c>
      <c r="L5" s="25"/>
      <c r="M5" s="7" t="s">
        <v>12</v>
      </c>
      <c r="N5" s="7" t="s">
        <v>13</v>
      </c>
      <c r="O5" s="7" t="s">
        <v>12</v>
      </c>
      <c r="P5" s="7" t="s">
        <v>13</v>
      </c>
      <c r="Q5" s="7" t="s">
        <v>12</v>
      </c>
      <c r="R5" s="7" t="s">
        <v>13</v>
      </c>
      <c r="S5" s="7" t="s">
        <v>12</v>
      </c>
      <c r="T5" s="7" t="s">
        <v>12</v>
      </c>
    </row>
    <row r="6" spans="1:23">
      <c r="A6" s="8">
        <v>1</v>
      </c>
      <c r="B6" s="9" t="s">
        <v>14</v>
      </c>
      <c r="C6" s="10">
        <v>29584.09</v>
      </c>
      <c r="D6" s="10">
        <v>2004.52</v>
      </c>
      <c r="E6" s="11">
        <f>F6+H6+J6</f>
        <v>229590.10000000003</v>
      </c>
      <c r="F6" s="10">
        <v>63084.3</v>
      </c>
      <c r="G6" s="12">
        <f>F6*100/E6</f>
        <v>27.476925181007363</v>
      </c>
      <c r="H6" s="10">
        <v>156287.1</v>
      </c>
      <c r="I6" s="12">
        <f>H6*100/E6</f>
        <v>68.07222959526564</v>
      </c>
      <c r="J6" s="10">
        <v>10218.700000000001</v>
      </c>
      <c r="K6" s="12">
        <f>J6*100/E6</f>
        <v>4.4508452237269811</v>
      </c>
      <c r="L6" s="11">
        <f>M6+O6+Q6</f>
        <v>221385.60000000001</v>
      </c>
      <c r="M6" s="10">
        <v>62359.6</v>
      </c>
      <c r="N6" s="12">
        <f>M6*100/L6</f>
        <v>28.167866383360074</v>
      </c>
      <c r="O6" s="10">
        <v>151319.29999999999</v>
      </c>
      <c r="P6" s="12">
        <f>O6*100/L6</f>
        <v>68.351012893340837</v>
      </c>
      <c r="Q6" s="10">
        <v>7706.7</v>
      </c>
      <c r="R6" s="12">
        <f>Q6*100/L6</f>
        <v>3.4811207232990764</v>
      </c>
      <c r="S6" s="17">
        <f>+C6+H6-O6</f>
        <v>34551.890000000014</v>
      </c>
      <c r="T6" s="17">
        <f>+D6+J6-Q6</f>
        <v>4516.5200000000013</v>
      </c>
      <c r="V6" s="18"/>
      <c r="W6" s="18"/>
    </row>
    <row r="7" spans="1:23">
      <c r="A7" s="8">
        <v>2</v>
      </c>
      <c r="B7" s="9" t="s">
        <v>15</v>
      </c>
      <c r="C7" s="10">
        <v>32808.1</v>
      </c>
      <c r="D7" s="10">
        <v>615.4</v>
      </c>
      <c r="E7" s="11">
        <f>F7+H7+J7</f>
        <v>7893.8</v>
      </c>
      <c r="F7" s="10">
        <v>4367.5</v>
      </c>
      <c r="G7" s="12">
        <f t="shared" ref="G7:G8" si="0">F7*100/E7</f>
        <v>55.328232283564319</v>
      </c>
      <c r="H7" s="10">
        <f>3251.2</f>
        <v>3251.2</v>
      </c>
      <c r="I7" s="12">
        <f t="shared" ref="I7:I8" si="1">H7*100/E7</f>
        <v>41.18675416149383</v>
      </c>
      <c r="J7" s="10">
        <v>275.10000000000002</v>
      </c>
      <c r="K7" s="12">
        <f t="shared" ref="K7:K8" si="2">J7*100/E7</f>
        <v>3.4850135549418533</v>
      </c>
      <c r="L7" s="11">
        <f t="shared" ref="L7:L8" si="3">M7+O7+Q7</f>
        <v>41302.200000000004</v>
      </c>
      <c r="M7" s="10">
        <v>4352.3999999999996</v>
      </c>
      <c r="N7" s="12">
        <f t="shared" ref="N7:N8" si="4">M7*100/L7</f>
        <v>10.537937446431423</v>
      </c>
      <c r="O7" s="10">
        <f>35974.3+85</f>
        <v>36059.300000000003</v>
      </c>
      <c r="P7" s="12">
        <f t="shared" ref="P7:P38" si="5">O7*100/L7</f>
        <v>87.306003070054388</v>
      </c>
      <c r="Q7" s="10">
        <v>890.5</v>
      </c>
      <c r="R7" s="12">
        <f t="shared" ref="R7:R38" si="6">Q7*100/L7</f>
        <v>2.1560594835141953</v>
      </c>
      <c r="S7" s="17">
        <v>0</v>
      </c>
      <c r="T7" s="17">
        <v>0</v>
      </c>
      <c r="V7" s="18"/>
      <c r="W7" s="18"/>
    </row>
    <row r="8" spans="1:23">
      <c r="A8" s="8">
        <v>3</v>
      </c>
      <c r="B8" s="9" t="s">
        <v>16</v>
      </c>
      <c r="C8" s="10">
        <v>0</v>
      </c>
      <c r="D8" s="10">
        <v>0</v>
      </c>
      <c r="E8" s="11">
        <f t="shared" ref="E8" si="7">F8+H8+J8</f>
        <v>153179.65299999999</v>
      </c>
      <c r="F8" s="10">
        <v>38430.631999999998</v>
      </c>
      <c r="G8" s="12">
        <f t="shared" si="0"/>
        <v>25.088601029798649</v>
      </c>
      <c r="H8" s="10">
        <v>112371.338</v>
      </c>
      <c r="I8" s="12">
        <f t="shared" si="1"/>
        <v>73.35918041281893</v>
      </c>
      <c r="J8" s="10">
        <v>2377.683</v>
      </c>
      <c r="K8" s="12">
        <f t="shared" si="2"/>
        <v>1.5522185573824221</v>
      </c>
      <c r="L8" s="11">
        <f t="shared" si="3"/>
        <v>119405.34700000001</v>
      </c>
      <c r="M8" s="10">
        <v>33876.879000000001</v>
      </c>
      <c r="N8" s="12">
        <f t="shared" si="4"/>
        <v>28.37132494577483</v>
      </c>
      <c r="O8" s="10">
        <v>83243.054000000004</v>
      </c>
      <c r="P8" s="12">
        <f t="shared" si="5"/>
        <v>69.714678690226492</v>
      </c>
      <c r="Q8" s="10">
        <v>2285.4140000000002</v>
      </c>
      <c r="R8" s="12">
        <f t="shared" si="6"/>
        <v>1.9139963639986743</v>
      </c>
      <c r="S8" s="17">
        <f t="shared" ref="S8:S38" si="8">+C8+H8-O8</f>
        <v>29128.284</v>
      </c>
      <c r="T8" s="17">
        <f t="shared" ref="T8:T38" si="9">+D8+J8-Q8</f>
        <v>92.268999999999778</v>
      </c>
      <c r="V8" s="18"/>
      <c r="W8" s="18"/>
    </row>
    <row r="9" spans="1:23">
      <c r="A9" s="8">
        <v>4</v>
      </c>
      <c r="B9" s="9" t="s">
        <v>17</v>
      </c>
      <c r="C9" s="10">
        <v>71784.600000000006</v>
      </c>
      <c r="D9" s="10">
        <v>1907.9</v>
      </c>
      <c r="E9" s="11">
        <f t="shared" ref="E9:E71" si="10">F9+H9+J9</f>
        <v>112414.7</v>
      </c>
      <c r="F9" s="10">
        <v>11643.5</v>
      </c>
      <c r="G9" s="12">
        <f t="shared" ref="G9:G11" si="11">F9*100/E9</f>
        <v>10.357631163895824</v>
      </c>
      <c r="H9" s="10">
        <v>96405.4</v>
      </c>
      <c r="I9" s="12">
        <f t="shared" ref="I9:I11" si="12">H9*100/E9</f>
        <v>85.75871305087324</v>
      </c>
      <c r="J9" s="10">
        <v>4365.8</v>
      </c>
      <c r="K9" s="12">
        <f t="shared" ref="K9:K11" si="13">J9*100/E9</f>
        <v>3.883655785230935</v>
      </c>
      <c r="L9" s="11">
        <f t="shared" ref="L9:L71" si="14">M9+O9+Q9</f>
        <v>106396.5</v>
      </c>
      <c r="M9" s="10">
        <v>10207.299999999999</v>
      </c>
      <c r="N9" s="12">
        <f t="shared" ref="N9:N71" si="15">M9*100/L9</f>
        <v>9.5936426480194363</v>
      </c>
      <c r="O9" s="10">
        <f>61624+30319</f>
        <v>91943</v>
      </c>
      <c r="P9" s="12">
        <f t="shared" ref="P9:P11" si="16">O9*100/L9</f>
        <v>86.415436598008398</v>
      </c>
      <c r="Q9" s="10">
        <v>4246.2</v>
      </c>
      <c r="R9" s="12">
        <f t="shared" ref="R9:R11" si="17">Q9*100/L9</f>
        <v>3.9909207539721701</v>
      </c>
      <c r="S9" s="17">
        <f t="shared" si="8"/>
        <v>76247</v>
      </c>
      <c r="T9" s="17">
        <f t="shared" si="9"/>
        <v>2027.5000000000009</v>
      </c>
      <c r="V9" s="18"/>
      <c r="W9" s="18"/>
    </row>
    <row r="10" spans="1:23">
      <c r="A10" s="8">
        <v>5</v>
      </c>
      <c r="B10" s="9" t="s">
        <v>18</v>
      </c>
      <c r="C10" s="10">
        <v>3474.0189999999998</v>
      </c>
      <c r="D10" s="10">
        <v>171.21100000000001</v>
      </c>
      <c r="E10" s="11">
        <f t="shared" si="10"/>
        <v>6460.8960000000006</v>
      </c>
      <c r="F10" s="10">
        <v>2482.645</v>
      </c>
      <c r="G10" s="12">
        <f t="shared" si="11"/>
        <v>38.425707517966543</v>
      </c>
      <c r="H10" s="10">
        <v>3975.2240000000002</v>
      </c>
      <c r="I10" s="12">
        <f t="shared" si="12"/>
        <v>61.527441395125379</v>
      </c>
      <c r="J10" s="10">
        <v>3.0270000000000001</v>
      </c>
      <c r="K10" s="12">
        <f t="shared" si="13"/>
        <v>4.685108690806971E-2</v>
      </c>
      <c r="L10" s="11">
        <f t="shared" si="14"/>
        <v>10059.684999999999</v>
      </c>
      <c r="M10" s="10">
        <v>2439.23</v>
      </c>
      <c r="N10" s="12">
        <f t="shared" si="15"/>
        <v>24.247578328744886</v>
      </c>
      <c r="O10" s="10">
        <v>7449.2439999999997</v>
      </c>
      <c r="P10" s="12">
        <f t="shared" si="16"/>
        <v>74.050469771170768</v>
      </c>
      <c r="Q10" s="10">
        <v>171.21100000000001</v>
      </c>
      <c r="R10" s="12">
        <f t="shared" si="17"/>
        <v>1.7019519000843468</v>
      </c>
      <c r="S10" s="17">
        <v>0</v>
      </c>
      <c r="T10" s="17">
        <f t="shared" si="9"/>
        <v>3.0269999999999868</v>
      </c>
      <c r="V10" s="18"/>
      <c r="W10" s="18"/>
    </row>
    <row r="11" spans="1:23">
      <c r="A11" s="8">
        <v>6</v>
      </c>
      <c r="B11" s="9" t="s">
        <v>19</v>
      </c>
      <c r="C11" s="10">
        <v>145488.59891651999</v>
      </c>
      <c r="D11" s="10">
        <v>3468.1829228900001</v>
      </c>
      <c r="E11" s="11">
        <f t="shared" si="10"/>
        <v>476473.9</v>
      </c>
      <c r="F11" s="10">
        <v>113328.5</v>
      </c>
      <c r="G11" s="12">
        <f t="shared" si="11"/>
        <v>23.78482850792037</v>
      </c>
      <c r="H11" s="10">
        <f>220672+2316.7</f>
        <v>222988.7</v>
      </c>
      <c r="I11" s="12">
        <f t="shared" si="12"/>
        <v>46.799772243558351</v>
      </c>
      <c r="J11" s="10">
        <f>137899.6+1920.7+336.4</f>
        <v>140156.70000000001</v>
      </c>
      <c r="K11" s="12">
        <f t="shared" si="13"/>
        <v>29.415399248521275</v>
      </c>
      <c r="L11" s="11">
        <f t="shared" si="14"/>
        <v>470996.6</v>
      </c>
      <c r="M11" s="10">
        <v>112361.2</v>
      </c>
      <c r="N11" s="12">
        <f t="shared" si="15"/>
        <v>23.85605331333602</v>
      </c>
      <c r="O11" s="10">
        <f>217790.7+2106.1</f>
        <v>219896.80000000002</v>
      </c>
      <c r="P11" s="12">
        <f t="shared" si="16"/>
        <v>46.687555706346927</v>
      </c>
      <c r="Q11" s="10">
        <f>137186.7+1551.9</f>
        <v>138738.6</v>
      </c>
      <c r="R11" s="12">
        <f t="shared" si="17"/>
        <v>29.456390980317057</v>
      </c>
      <c r="S11" s="17">
        <f t="shared" si="8"/>
        <v>148580.49891651995</v>
      </c>
      <c r="T11" s="17">
        <f t="shared" si="9"/>
        <v>4886.2829228900082</v>
      </c>
      <c r="V11" s="18"/>
      <c r="W11" s="18"/>
    </row>
    <row r="12" spans="1:23">
      <c r="A12" s="8">
        <v>7</v>
      </c>
      <c r="B12" s="9" t="s">
        <v>20</v>
      </c>
      <c r="C12" s="10">
        <v>9771.6</v>
      </c>
      <c r="D12" s="10">
        <v>3397.4</v>
      </c>
      <c r="E12" s="11">
        <f t="shared" si="10"/>
        <v>31157.103999999999</v>
      </c>
      <c r="F12" s="10">
        <v>13837.512000000001</v>
      </c>
      <c r="G12" s="12">
        <f t="shared" ref="G12:G71" si="18">F12*100/E12</f>
        <v>44.412060889869608</v>
      </c>
      <c r="H12" s="10">
        <v>16630.491999999998</v>
      </c>
      <c r="I12" s="12">
        <f t="shared" ref="I12:I71" si="19">H12*100/E12</f>
        <v>53.37624446739337</v>
      </c>
      <c r="J12" s="10">
        <v>689.1</v>
      </c>
      <c r="K12" s="12">
        <f t="shared" ref="K12:K71" si="20">J12*100/E12</f>
        <v>2.2116946427370143</v>
      </c>
      <c r="L12" s="11">
        <f t="shared" si="14"/>
        <v>43437.021000000001</v>
      </c>
      <c r="M12" s="10">
        <v>12967.021000000001</v>
      </c>
      <c r="N12" s="12">
        <f t="shared" si="15"/>
        <v>29.852463869472082</v>
      </c>
      <c r="O12" s="10">
        <v>26383.5</v>
      </c>
      <c r="P12" s="12">
        <f t="shared" si="5"/>
        <v>60.739662602552784</v>
      </c>
      <c r="Q12" s="10">
        <v>4086.5</v>
      </c>
      <c r="R12" s="12">
        <f t="shared" si="6"/>
        <v>9.4078735279751342</v>
      </c>
      <c r="S12" s="17">
        <f t="shared" si="8"/>
        <v>18.591999999996915</v>
      </c>
      <c r="T12" s="17">
        <v>0</v>
      </c>
      <c r="V12" s="18"/>
      <c r="W12" s="18"/>
    </row>
    <row r="13" spans="1:23">
      <c r="A13" s="8">
        <v>8</v>
      </c>
      <c r="B13" s="9" t="s">
        <v>21</v>
      </c>
      <c r="C13" s="10">
        <v>75743</v>
      </c>
      <c r="D13" s="10">
        <v>647.70000000000005</v>
      </c>
      <c r="E13" s="11">
        <f t="shared" si="10"/>
        <v>211110.5</v>
      </c>
      <c r="F13" s="10">
        <v>64623</v>
      </c>
      <c r="G13" s="12">
        <f t="shared" si="18"/>
        <v>30.610983347583375</v>
      </c>
      <c r="H13" s="10">
        <v>144824.5</v>
      </c>
      <c r="I13" s="12">
        <f t="shared" si="19"/>
        <v>68.601277530013903</v>
      </c>
      <c r="J13" s="10">
        <v>1663</v>
      </c>
      <c r="K13" s="12">
        <f t="shared" si="20"/>
        <v>0.7877391224027227</v>
      </c>
      <c r="L13" s="11">
        <f t="shared" si="14"/>
        <v>213145</v>
      </c>
      <c r="M13" s="10">
        <v>61362</v>
      </c>
      <c r="N13" s="12">
        <f t="shared" si="15"/>
        <v>28.788852658988013</v>
      </c>
      <c r="O13" s="10">
        <v>149911</v>
      </c>
      <c r="P13" s="12">
        <f t="shared" si="5"/>
        <v>70.332871988552398</v>
      </c>
      <c r="Q13" s="10">
        <v>1872</v>
      </c>
      <c r="R13" s="12">
        <f t="shared" si="6"/>
        <v>0.87827535245959321</v>
      </c>
      <c r="S13" s="17">
        <f t="shared" si="8"/>
        <v>70656.5</v>
      </c>
      <c r="T13" s="17">
        <f t="shared" si="9"/>
        <v>438.69999999999982</v>
      </c>
      <c r="V13" s="18"/>
      <c r="W13" s="18"/>
    </row>
    <row r="14" spans="1:23">
      <c r="A14" s="8">
        <v>9</v>
      </c>
      <c r="B14" s="9" t="s">
        <v>22</v>
      </c>
      <c r="C14" s="10">
        <v>6195.7</v>
      </c>
      <c r="D14" s="10">
        <v>297.2</v>
      </c>
      <c r="E14" s="11">
        <f t="shared" si="10"/>
        <v>11272.686</v>
      </c>
      <c r="F14" s="10">
        <v>7504.4889999999996</v>
      </c>
      <c r="G14" s="12">
        <f t="shared" si="18"/>
        <v>66.572323579313746</v>
      </c>
      <c r="H14" s="10">
        <v>3276.6970000000001</v>
      </c>
      <c r="I14" s="12">
        <f t="shared" si="19"/>
        <v>29.067579811945443</v>
      </c>
      <c r="J14" s="10">
        <v>491.5</v>
      </c>
      <c r="K14" s="12">
        <f t="shared" si="20"/>
        <v>4.3600966087408093</v>
      </c>
      <c r="L14" s="11">
        <f t="shared" si="14"/>
        <v>17524.944</v>
      </c>
      <c r="M14" s="10">
        <v>7269.1130000000003</v>
      </c>
      <c r="N14" s="12">
        <f t="shared" si="15"/>
        <v>41.478666065922951</v>
      </c>
      <c r="O14" s="10">
        <v>9467.1309999999994</v>
      </c>
      <c r="P14" s="12">
        <f t="shared" si="5"/>
        <v>54.020891593148598</v>
      </c>
      <c r="Q14" s="10">
        <v>788.7</v>
      </c>
      <c r="R14" s="12">
        <f t="shared" si="6"/>
        <v>4.5004423409284504</v>
      </c>
      <c r="S14" s="17">
        <f t="shared" si="8"/>
        <v>5.2660000000014406</v>
      </c>
      <c r="T14" s="17">
        <f t="shared" si="9"/>
        <v>0</v>
      </c>
      <c r="V14" s="18"/>
      <c r="W14" s="18"/>
    </row>
    <row r="15" spans="1:23">
      <c r="A15" s="8">
        <v>10</v>
      </c>
      <c r="B15" s="9" t="s">
        <v>23</v>
      </c>
      <c r="C15" s="10">
        <v>0</v>
      </c>
      <c r="D15" s="10">
        <v>0</v>
      </c>
      <c r="E15" s="11">
        <f t="shared" si="10"/>
        <v>203975.91705400002</v>
      </c>
      <c r="F15" s="10">
        <v>61253.599999999999</v>
      </c>
      <c r="G15" s="12">
        <f t="shared" si="18"/>
        <v>30.02981963982733</v>
      </c>
      <c r="H15" s="10">
        <v>135801.73326400001</v>
      </c>
      <c r="I15" s="12">
        <f t="shared" si="19"/>
        <v>66.577336788268113</v>
      </c>
      <c r="J15" s="10">
        <v>6920.5837899999997</v>
      </c>
      <c r="K15" s="12">
        <f t="shared" si="20"/>
        <v>3.3928435719045513</v>
      </c>
      <c r="L15" s="11">
        <f t="shared" si="14"/>
        <v>183073.91647</v>
      </c>
      <c r="M15" s="10">
        <v>57754.3</v>
      </c>
      <c r="N15" s="12">
        <f t="shared" si="15"/>
        <v>31.546984471413815</v>
      </c>
      <c r="O15" s="10">
        <v>118973.56449</v>
      </c>
      <c r="P15" s="12">
        <f t="shared" si="5"/>
        <v>64.9866276878913</v>
      </c>
      <c r="Q15" s="10">
        <v>6346.0519800000002</v>
      </c>
      <c r="R15" s="12">
        <f t="shared" si="6"/>
        <v>3.4663878406948903</v>
      </c>
      <c r="S15" s="17">
        <f t="shared" si="8"/>
        <v>16828.168774000005</v>
      </c>
      <c r="T15" s="17">
        <f t="shared" si="9"/>
        <v>574.5318099999995</v>
      </c>
      <c r="V15" s="18"/>
      <c r="W15" s="18"/>
    </row>
    <row r="16" spans="1:23">
      <c r="A16" s="8">
        <v>11</v>
      </c>
      <c r="B16" s="9" t="s">
        <v>24</v>
      </c>
      <c r="C16" s="10">
        <v>22558.3</v>
      </c>
      <c r="D16" s="10">
        <v>2154.3000000000002</v>
      </c>
      <c r="E16" s="11">
        <f t="shared" si="10"/>
        <v>134204.09999999998</v>
      </c>
      <c r="F16" s="10">
        <v>50629.9</v>
      </c>
      <c r="G16" s="12">
        <f t="shared" si="18"/>
        <v>37.72604562751809</v>
      </c>
      <c r="H16" s="10">
        <v>78574.899999999994</v>
      </c>
      <c r="I16" s="12">
        <f t="shared" si="19"/>
        <v>58.548807376227707</v>
      </c>
      <c r="J16" s="10">
        <v>4999.3</v>
      </c>
      <c r="K16" s="12">
        <f t="shared" si="20"/>
        <v>3.7251469962542134</v>
      </c>
      <c r="L16" s="11">
        <f t="shared" si="14"/>
        <v>130658.40000000001</v>
      </c>
      <c r="M16" s="10">
        <v>49728.3</v>
      </c>
      <c r="N16" s="12">
        <f t="shared" si="15"/>
        <v>38.059780312632022</v>
      </c>
      <c r="O16" s="10">
        <v>77583.600000000006</v>
      </c>
      <c r="P16" s="12">
        <f t="shared" si="5"/>
        <v>59.378960709759191</v>
      </c>
      <c r="Q16" s="10">
        <v>3346.5</v>
      </c>
      <c r="R16" s="12">
        <f t="shared" si="6"/>
        <v>2.5612589776087873</v>
      </c>
      <c r="S16" s="17">
        <f t="shared" si="8"/>
        <v>23549.599999999991</v>
      </c>
      <c r="T16" s="17">
        <f t="shared" si="9"/>
        <v>3807.1000000000004</v>
      </c>
      <c r="V16" s="18"/>
      <c r="W16" s="18"/>
    </row>
    <row r="17" spans="1:23" ht="25.5">
      <c r="A17" s="8">
        <v>12</v>
      </c>
      <c r="B17" s="9" t="s">
        <v>25</v>
      </c>
      <c r="C17" s="10">
        <v>4724.8</v>
      </c>
      <c r="D17" s="10">
        <v>132.19999999999999</v>
      </c>
      <c r="E17" s="11">
        <f t="shared" si="10"/>
        <v>29026.5</v>
      </c>
      <c r="F17" s="10">
        <v>9640.2000000000007</v>
      </c>
      <c r="G17" s="12">
        <f t="shared" si="18"/>
        <v>33.211720324531036</v>
      </c>
      <c r="H17" s="10">
        <v>16670.8</v>
      </c>
      <c r="I17" s="12">
        <f t="shared" si="19"/>
        <v>57.43303532978485</v>
      </c>
      <c r="J17" s="10">
        <v>2715.5</v>
      </c>
      <c r="K17" s="12">
        <f t="shared" si="20"/>
        <v>9.3552443456841168</v>
      </c>
      <c r="L17" s="11">
        <f t="shared" si="14"/>
        <v>28436.300000000003</v>
      </c>
      <c r="M17" s="10">
        <v>9640.2000000000007</v>
      </c>
      <c r="N17" s="12">
        <f t="shared" si="15"/>
        <v>33.901034944771297</v>
      </c>
      <c r="O17" s="10">
        <v>16373.6</v>
      </c>
      <c r="P17" s="12">
        <f t="shared" si="5"/>
        <v>57.579924251748636</v>
      </c>
      <c r="Q17" s="10">
        <v>2422.5</v>
      </c>
      <c r="R17" s="12">
        <f t="shared" si="6"/>
        <v>8.519040803480058</v>
      </c>
      <c r="S17" s="17">
        <f t="shared" si="8"/>
        <v>5021.9999999999982</v>
      </c>
      <c r="T17" s="17">
        <f t="shared" si="9"/>
        <v>425.19999999999982</v>
      </c>
      <c r="V17" s="18"/>
      <c r="W17" s="18"/>
    </row>
    <row r="18" spans="1:23" ht="25.5">
      <c r="A18" s="8">
        <v>13</v>
      </c>
      <c r="B18" s="9" t="s">
        <v>26</v>
      </c>
      <c r="C18" s="13">
        <v>26119.9</v>
      </c>
      <c r="D18" s="13">
        <v>10805.2</v>
      </c>
      <c r="E18" s="14">
        <f t="shared" si="10"/>
        <v>232138.94500000001</v>
      </c>
      <c r="F18" s="10">
        <v>73316.804000000004</v>
      </c>
      <c r="G18" s="15">
        <f t="shared" si="18"/>
        <v>31.58315551059302</v>
      </c>
      <c r="H18" s="10">
        <f>135822.092+475.155</f>
        <v>136297.247</v>
      </c>
      <c r="I18" s="15">
        <f t="shared" si="19"/>
        <v>58.713649706644446</v>
      </c>
      <c r="J18" s="10">
        <f>22146.56+378.334</f>
        <v>22524.894</v>
      </c>
      <c r="K18" s="15">
        <f t="shared" si="20"/>
        <v>9.7031947827625391</v>
      </c>
      <c r="L18" s="14">
        <f t="shared" si="14"/>
        <v>229422.37299999999</v>
      </c>
      <c r="M18" s="10">
        <v>73173.828999999998</v>
      </c>
      <c r="N18" s="15">
        <f t="shared" si="15"/>
        <v>31.894809579011721</v>
      </c>
      <c r="O18" s="10">
        <v>131478.06200000001</v>
      </c>
      <c r="P18" s="15">
        <f t="shared" si="5"/>
        <v>57.308300093295614</v>
      </c>
      <c r="Q18" s="10">
        <v>24770.482</v>
      </c>
      <c r="R18" s="15">
        <f t="shared" si="6"/>
        <v>10.796890327692671</v>
      </c>
      <c r="S18" s="17">
        <f t="shared" si="8"/>
        <v>30939.084999999992</v>
      </c>
      <c r="T18" s="17">
        <f t="shared" si="9"/>
        <v>8559.6119999999974</v>
      </c>
      <c r="V18" s="18"/>
      <c r="W18" s="18"/>
    </row>
    <row r="19" spans="1:23" ht="25.5">
      <c r="A19" s="8">
        <v>14</v>
      </c>
      <c r="B19" s="9" t="s">
        <v>27</v>
      </c>
      <c r="C19" s="10">
        <v>5024.7</v>
      </c>
      <c r="D19" s="10">
        <v>3533.6</v>
      </c>
      <c r="E19" s="11">
        <f t="shared" si="10"/>
        <v>41493.764999999999</v>
      </c>
      <c r="F19" s="10">
        <v>13698.277</v>
      </c>
      <c r="G19" s="12">
        <f t="shared" si="18"/>
        <v>33.012856268887624</v>
      </c>
      <c r="H19" s="10">
        <v>14021.602000000001</v>
      </c>
      <c r="I19" s="12">
        <f t="shared" si="19"/>
        <v>33.792069724210378</v>
      </c>
      <c r="J19" s="10">
        <v>13773.886</v>
      </c>
      <c r="K19" s="12">
        <f t="shared" si="20"/>
        <v>33.195074006902004</v>
      </c>
      <c r="L19" s="11">
        <f t="shared" si="14"/>
        <v>44275.544000000002</v>
      </c>
      <c r="M19" s="10">
        <v>12654.04</v>
      </c>
      <c r="N19" s="12">
        <f t="shared" si="15"/>
        <v>28.580202199209566</v>
      </c>
      <c r="O19" s="10">
        <v>15702.555</v>
      </c>
      <c r="P19" s="12">
        <f t="shared" si="5"/>
        <v>35.465526973536448</v>
      </c>
      <c r="Q19" s="10">
        <v>15918.949000000001</v>
      </c>
      <c r="R19" s="12">
        <f t="shared" si="6"/>
        <v>35.954270827253985</v>
      </c>
      <c r="S19" s="17">
        <f t="shared" si="8"/>
        <v>3343.7469999999994</v>
      </c>
      <c r="T19" s="17">
        <f t="shared" si="9"/>
        <v>1388.5370000000003</v>
      </c>
      <c r="V19" s="18"/>
      <c r="W19" s="18"/>
    </row>
    <row r="20" spans="1:23" ht="36" customHeight="1">
      <c r="A20" s="8">
        <v>15</v>
      </c>
      <c r="B20" s="9" t="s">
        <v>28</v>
      </c>
      <c r="C20" s="10">
        <v>472.8</v>
      </c>
      <c r="D20" s="10">
        <v>253.5</v>
      </c>
      <c r="E20" s="11">
        <f t="shared" si="10"/>
        <v>15423</v>
      </c>
      <c r="F20" s="10">
        <v>5015</v>
      </c>
      <c r="G20" s="12">
        <f t="shared" si="18"/>
        <v>32.516371652726448</v>
      </c>
      <c r="H20" s="10">
        <v>7686.7</v>
      </c>
      <c r="I20" s="12">
        <f t="shared" si="19"/>
        <v>49.839201193023406</v>
      </c>
      <c r="J20" s="10">
        <v>2721.3</v>
      </c>
      <c r="K20" s="12">
        <f t="shared" si="20"/>
        <v>17.644427154250145</v>
      </c>
      <c r="L20" s="11">
        <f t="shared" si="14"/>
        <v>14769.6</v>
      </c>
      <c r="M20" s="10">
        <v>4476.6000000000004</v>
      </c>
      <c r="N20" s="12">
        <f t="shared" si="15"/>
        <v>30.309554761130975</v>
      </c>
      <c r="O20" s="10">
        <v>7544.5</v>
      </c>
      <c r="P20" s="12">
        <f t="shared" si="5"/>
        <v>51.081275051457048</v>
      </c>
      <c r="Q20" s="10">
        <v>2748.5</v>
      </c>
      <c r="R20" s="12">
        <f t="shared" si="6"/>
        <v>18.60917018741198</v>
      </c>
      <c r="S20" s="17">
        <f t="shared" si="8"/>
        <v>615</v>
      </c>
      <c r="T20" s="17">
        <f t="shared" si="9"/>
        <v>226.30000000000018</v>
      </c>
      <c r="V20" s="18"/>
      <c r="W20" s="18"/>
    </row>
    <row r="21" spans="1:23">
      <c r="A21" s="8">
        <v>16</v>
      </c>
      <c r="B21" s="9" t="s">
        <v>29</v>
      </c>
      <c r="C21" s="10">
        <v>159429</v>
      </c>
      <c r="D21" s="10">
        <v>29457</v>
      </c>
      <c r="E21" s="11">
        <f t="shared" si="10"/>
        <v>649945</v>
      </c>
      <c r="F21" s="10">
        <v>254334</v>
      </c>
      <c r="G21" s="12">
        <f t="shared" si="18"/>
        <v>39.131618829285557</v>
      </c>
      <c r="H21" s="10">
        <f>365874+1834</f>
        <v>367708</v>
      </c>
      <c r="I21" s="12">
        <f t="shared" si="19"/>
        <v>56.575248674887874</v>
      </c>
      <c r="J21" s="10">
        <f>16576+11327</f>
        <v>27903</v>
      </c>
      <c r="K21" s="12">
        <f t="shared" si="20"/>
        <v>4.29313249582657</v>
      </c>
      <c r="L21" s="11">
        <f t="shared" si="14"/>
        <v>680982</v>
      </c>
      <c r="M21" s="10">
        <v>249528</v>
      </c>
      <c r="N21" s="12">
        <f t="shared" si="15"/>
        <v>36.642378212639983</v>
      </c>
      <c r="O21" s="10">
        <v>391018</v>
      </c>
      <c r="P21" s="12">
        <f t="shared" si="5"/>
        <v>57.419726218901531</v>
      </c>
      <c r="Q21" s="10">
        <f>33670+6766</f>
        <v>40436</v>
      </c>
      <c r="R21" s="12">
        <f t="shared" si="6"/>
        <v>5.9378955684584911</v>
      </c>
      <c r="S21" s="17">
        <f t="shared" si="8"/>
        <v>136119</v>
      </c>
      <c r="T21" s="17">
        <f t="shared" si="9"/>
        <v>16924</v>
      </c>
      <c r="V21" s="18"/>
      <c r="W21" s="18"/>
    </row>
    <row r="22" spans="1:23">
      <c r="A22" s="8">
        <v>17</v>
      </c>
      <c r="B22" s="9" t="s">
        <v>30</v>
      </c>
      <c r="C22" s="10">
        <v>11878.9</v>
      </c>
      <c r="D22" s="10">
        <v>5240.3999999999996</v>
      </c>
      <c r="E22" s="11">
        <f t="shared" si="10"/>
        <v>323384.36900000001</v>
      </c>
      <c r="F22" s="10">
        <v>101419.52099999999</v>
      </c>
      <c r="G22" s="12">
        <f t="shared" si="18"/>
        <v>31.361911929639369</v>
      </c>
      <c r="H22" s="10">
        <v>201546.144</v>
      </c>
      <c r="I22" s="12">
        <f t="shared" si="19"/>
        <v>62.324021604148712</v>
      </c>
      <c r="J22" s="10">
        <v>20418.704000000002</v>
      </c>
      <c r="K22" s="12">
        <f t="shared" si="20"/>
        <v>6.3140664662119157</v>
      </c>
      <c r="L22" s="11">
        <f t="shared" si="14"/>
        <v>324884.22899999999</v>
      </c>
      <c r="M22" s="10">
        <v>99711.012000000002</v>
      </c>
      <c r="N22" s="12">
        <f t="shared" si="15"/>
        <v>30.69124417239718</v>
      </c>
      <c r="O22" s="10">
        <v>199950.37</v>
      </c>
      <c r="P22" s="12">
        <f t="shared" si="5"/>
        <v>61.545114275153075</v>
      </c>
      <c r="Q22" s="10">
        <v>25222.847000000002</v>
      </c>
      <c r="R22" s="12">
        <f t="shared" si="6"/>
        <v>7.7636415524497506</v>
      </c>
      <c r="S22" s="17">
        <f t="shared" si="8"/>
        <v>13474.673999999999</v>
      </c>
      <c r="T22" s="17">
        <f t="shared" si="9"/>
        <v>436.25699999999779</v>
      </c>
      <c r="V22" s="18"/>
      <c r="W22" s="18"/>
    </row>
    <row r="23" spans="1:23" ht="25.5">
      <c r="A23" s="8">
        <v>18</v>
      </c>
      <c r="B23" s="9" t="s">
        <v>31</v>
      </c>
      <c r="C23" s="10">
        <v>5563</v>
      </c>
      <c r="D23" s="10">
        <v>0</v>
      </c>
      <c r="E23" s="11">
        <f t="shared" si="10"/>
        <v>11605</v>
      </c>
      <c r="F23" s="10">
        <v>5771</v>
      </c>
      <c r="G23" s="12">
        <f t="shared" si="18"/>
        <v>49.72856527358897</v>
      </c>
      <c r="H23" s="10">
        <v>5406</v>
      </c>
      <c r="I23" s="12">
        <f t="shared" si="19"/>
        <v>46.583369237397676</v>
      </c>
      <c r="J23" s="10">
        <v>428</v>
      </c>
      <c r="K23" s="12">
        <f t="shared" si="20"/>
        <v>3.6880654890133564</v>
      </c>
      <c r="L23" s="11">
        <f t="shared" si="14"/>
        <v>12980.7</v>
      </c>
      <c r="M23" s="10">
        <v>5228</v>
      </c>
      <c r="N23" s="12">
        <f t="shared" si="15"/>
        <v>40.275177763911032</v>
      </c>
      <c r="O23" s="10">
        <v>7526</v>
      </c>
      <c r="P23" s="12">
        <f t="shared" si="5"/>
        <v>57.978383292118295</v>
      </c>
      <c r="Q23" s="10">
        <v>226.7</v>
      </c>
      <c r="R23" s="12">
        <f t="shared" si="6"/>
        <v>1.746438943970664</v>
      </c>
      <c r="S23" s="17">
        <f t="shared" si="8"/>
        <v>3443</v>
      </c>
      <c r="T23" s="17">
        <f t="shared" si="9"/>
        <v>201.3</v>
      </c>
      <c r="V23" s="18"/>
      <c r="W23" s="18"/>
    </row>
    <row r="24" spans="1:23">
      <c r="A24" s="8">
        <v>19</v>
      </c>
      <c r="B24" s="9" t="s">
        <v>32</v>
      </c>
      <c r="C24" s="10">
        <v>124906.5</v>
      </c>
      <c r="D24" s="10">
        <v>10076.24</v>
      </c>
      <c r="E24" s="11">
        <f t="shared" si="10"/>
        <v>535346.30000000005</v>
      </c>
      <c r="F24" s="10">
        <v>201893.7</v>
      </c>
      <c r="G24" s="12">
        <f t="shared" si="18"/>
        <v>37.712729125054189</v>
      </c>
      <c r="H24" s="10">
        <v>314650.2</v>
      </c>
      <c r="I24" s="12">
        <f t="shared" si="19"/>
        <v>58.775076992219795</v>
      </c>
      <c r="J24" s="10">
        <v>18802.400000000001</v>
      </c>
      <c r="K24" s="12">
        <f t="shared" si="20"/>
        <v>3.5121938827260037</v>
      </c>
      <c r="L24" s="11">
        <f t="shared" si="14"/>
        <v>511767.9</v>
      </c>
      <c r="M24" s="10">
        <v>201139.4</v>
      </c>
      <c r="N24" s="12">
        <f t="shared" si="15"/>
        <v>39.302855845393978</v>
      </c>
      <c r="O24" s="10">
        <v>298736.40000000002</v>
      </c>
      <c r="P24" s="12">
        <f t="shared" si="5"/>
        <v>58.373414979720302</v>
      </c>
      <c r="Q24" s="10">
        <v>11892.1</v>
      </c>
      <c r="R24" s="12">
        <f t="shared" si="6"/>
        <v>2.3237291748857243</v>
      </c>
      <c r="S24" s="17">
        <f t="shared" si="8"/>
        <v>140820.29999999999</v>
      </c>
      <c r="T24" s="17">
        <f t="shared" si="9"/>
        <v>16986.54</v>
      </c>
      <c r="V24" s="18"/>
      <c r="W24" s="18"/>
    </row>
    <row r="25" spans="1:23">
      <c r="A25" s="8">
        <v>20</v>
      </c>
      <c r="B25" s="9" t="s">
        <v>33</v>
      </c>
      <c r="C25" s="10">
        <v>195076.7</v>
      </c>
      <c r="D25" s="10">
        <v>11100.7</v>
      </c>
      <c r="E25" s="11">
        <f t="shared" si="10"/>
        <v>909485.3</v>
      </c>
      <c r="F25" s="10">
        <f>136421.2+3628.6</f>
        <v>140049.80000000002</v>
      </c>
      <c r="G25" s="12">
        <f t="shared" si="18"/>
        <v>15.398797539663368</v>
      </c>
      <c r="H25" s="10">
        <f>648323+67154.1</f>
        <v>715477.1</v>
      </c>
      <c r="I25" s="12">
        <f t="shared" si="19"/>
        <v>78.6683523087179</v>
      </c>
      <c r="J25" s="10">
        <f>35556.7+18401.7</f>
        <v>53958.399999999994</v>
      </c>
      <c r="K25" s="12">
        <f t="shared" si="20"/>
        <v>5.9328501516187222</v>
      </c>
      <c r="L25" s="11">
        <f t="shared" si="14"/>
        <v>886235.8</v>
      </c>
      <c r="M25" s="10">
        <f>133350.7+3628.5</f>
        <v>136979.20000000001</v>
      </c>
      <c r="N25" s="12">
        <f t="shared" si="15"/>
        <v>15.456292783478169</v>
      </c>
      <c r="O25" s="10">
        <f>637490.6+57906.8</f>
        <v>695397.4</v>
      </c>
      <c r="P25" s="12">
        <f t="shared" si="5"/>
        <v>78.466408150065703</v>
      </c>
      <c r="Q25" s="10">
        <f>35730.2+18129</f>
        <v>53859.199999999997</v>
      </c>
      <c r="R25" s="12">
        <f t="shared" si="6"/>
        <v>6.0772990664561277</v>
      </c>
      <c r="S25" s="17">
        <f t="shared" si="8"/>
        <v>215156.40000000002</v>
      </c>
      <c r="T25" s="17">
        <f t="shared" si="9"/>
        <v>11199.899999999994</v>
      </c>
      <c r="V25" s="18"/>
      <c r="W25" s="18"/>
    </row>
    <row r="26" spans="1:23">
      <c r="A26" s="8">
        <v>21</v>
      </c>
      <c r="B26" s="9" t="s">
        <v>34</v>
      </c>
      <c r="C26" s="10">
        <v>3790.2</v>
      </c>
      <c r="D26" s="10">
        <v>470.9</v>
      </c>
      <c r="E26" s="11">
        <f t="shared" si="10"/>
        <v>150252.4</v>
      </c>
      <c r="F26" s="10">
        <v>42997.599999999999</v>
      </c>
      <c r="G26" s="12">
        <f t="shared" si="18"/>
        <v>28.61691393947784</v>
      </c>
      <c r="H26" s="10">
        <v>99788.5</v>
      </c>
      <c r="I26" s="12">
        <f t="shared" si="19"/>
        <v>66.413914187061238</v>
      </c>
      <c r="J26" s="10">
        <v>7466.3</v>
      </c>
      <c r="K26" s="12">
        <f t="shared" si="20"/>
        <v>4.9691718734609234</v>
      </c>
      <c r="L26" s="11">
        <f t="shared" si="14"/>
        <v>148813.19999999998</v>
      </c>
      <c r="M26" s="10">
        <v>41911.699999999997</v>
      </c>
      <c r="N26" s="12">
        <f t="shared" si="15"/>
        <v>28.163966637368191</v>
      </c>
      <c r="O26" s="10">
        <v>100023.6</v>
      </c>
      <c r="P26" s="12">
        <f t="shared" si="5"/>
        <v>67.214198740434327</v>
      </c>
      <c r="Q26" s="10">
        <v>6877.9</v>
      </c>
      <c r="R26" s="12">
        <f t="shared" si="6"/>
        <v>4.6218346221974942</v>
      </c>
      <c r="S26" s="17">
        <f t="shared" si="8"/>
        <v>3555.0999999999913</v>
      </c>
      <c r="T26" s="17">
        <f t="shared" si="9"/>
        <v>1059.3000000000002</v>
      </c>
      <c r="V26" s="18"/>
      <c r="W26" s="18"/>
    </row>
    <row r="27" spans="1:23">
      <c r="A27" s="8">
        <v>22</v>
      </c>
      <c r="B27" s="9" t="s">
        <v>35</v>
      </c>
      <c r="C27" s="10">
        <v>9062.5</v>
      </c>
      <c r="D27" s="10">
        <v>1282.7</v>
      </c>
      <c r="E27" s="11">
        <f t="shared" si="10"/>
        <v>142508.4</v>
      </c>
      <c r="F27" s="10">
        <v>52937.2</v>
      </c>
      <c r="G27" s="12">
        <f t="shared" si="18"/>
        <v>37.146722579160247</v>
      </c>
      <c r="H27" s="10">
        <v>83122.8</v>
      </c>
      <c r="I27" s="12">
        <f t="shared" si="19"/>
        <v>58.328351170878349</v>
      </c>
      <c r="J27" s="10">
        <v>6448.4</v>
      </c>
      <c r="K27" s="12">
        <f t="shared" si="20"/>
        <v>4.524926249961406</v>
      </c>
      <c r="L27" s="11">
        <f t="shared" si="14"/>
        <v>133619.70000000001</v>
      </c>
      <c r="M27" s="10">
        <v>50706.2</v>
      </c>
      <c r="N27" s="12">
        <f t="shared" si="15"/>
        <v>37.948146867565185</v>
      </c>
      <c r="O27" s="10">
        <v>75868</v>
      </c>
      <c r="P27" s="12">
        <f t="shared" si="5"/>
        <v>56.779052789371619</v>
      </c>
      <c r="Q27" s="10">
        <v>7045.5</v>
      </c>
      <c r="R27" s="12">
        <f t="shared" si="6"/>
        <v>5.272800343063186</v>
      </c>
      <c r="S27" s="17">
        <f t="shared" si="8"/>
        <v>16317.300000000003</v>
      </c>
      <c r="T27" s="17">
        <f t="shared" si="9"/>
        <v>685.59999999999945</v>
      </c>
      <c r="V27" s="18"/>
      <c r="W27" s="18"/>
    </row>
    <row r="28" spans="1:23" ht="25.5">
      <c r="A28" s="8">
        <v>23</v>
      </c>
      <c r="B28" s="9" t="s">
        <v>36</v>
      </c>
      <c r="C28" s="10">
        <v>38.99</v>
      </c>
      <c r="D28" s="10">
        <v>334.92</v>
      </c>
      <c r="E28" s="11">
        <f t="shared" si="10"/>
        <v>79311.3</v>
      </c>
      <c r="F28" s="10">
        <v>32182.1</v>
      </c>
      <c r="G28" s="12">
        <f t="shared" si="18"/>
        <v>40.57694174726678</v>
      </c>
      <c r="H28" s="10">
        <v>45493</v>
      </c>
      <c r="I28" s="12">
        <f t="shared" si="19"/>
        <v>57.360048315939842</v>
      </c>
      <c r="J28" s="10">
        <v>1636.2</v>
      </c>
      <c r="K28" s="12">
        <f t="shared" si="20"/>
        <v>2.0630099367933696</v>
      </c>
      <c r="L28" s="11">
        <f t="shared" si="14"/>
        <v>76089.7</v>
      </c>
      <c r="M28" s="10">
        <v>31236.799999999999</v>
      </c>
      <c r="N28" s="12">
        <f t="shared" si="15"/>
        <v>41.052599760545782</v>
      </c>
      <c r="O28" s="10">
        <v>43022.400000000001</v>
      </c>
      <c r="P28" s="12">
        <f t="shared" si="5"/>
        <v>56.541686982600801</v>
      </c>
      <c r="Q28" s="10">
        <v>1830.5</v>
      </c>
      <c r="R28" s="12">
        <f t="shared" si="6"/>
        <v>2.4057132568534243</v>
      </c>
      <c r="S28" s="17">
        <f t="shared" si="8"/>
        <v>2509.5899999999965</v>
      </c>
      <c r="T28" s="17">
        <f t="shared" si="9"/>
        <v>140.62000000000012</v>
      </c>
      <c r="V28" s="18"/>
      <c r="W28" s="18"/>
    </row>
    <row r="29" spans="1:23">
      <c r="A29" s="8">
        <v>24</v>
      </c>
      <c r="B29" s="9" t="s">
        <v>37</v>
      </c>
      <c r="C29" s="10">
        <v>13286</v>
      </c>
      <c r="D29" s="10">
        <v>377.1</v>
      </c>
      <c r="E29" s="11">
        <f t="shared" si="10"/>
        <v>126231.59999999999</v>
      </c>
      <c r="F29" s="10">
        <v>65259.9</v>
      </c>
      <c r="G29" s="12">
        <f t="shared" si="18"/>
        <v>51.698544579962551</v>
      </c>
      <c r="H29" s="10">
        <v>55696</v>
      </c>
      <c r="I29" s="12">
        <f t="shared" si="19"/>
        <v>44.122074029007003</v>
      </c>
      <c r="J29" s="10">
        <v>5275.7</v>
      </c>
      <c r="K29" s="12">
        <f t="shared" si="20"/>
        <v>4.1793813910304554</v>
      </c>
      <c r="L29" s="11">
        <f t="shared" si="14"/>
        <v>124723.9</v>
      </c>
      <c r="M29" s="10">
        <v>64707.5</v>
      </c>
      <c r="N29" s="12">
        <f t="shared" si="15"/>
        <v>51.88059385570849</v>
      </c>
      <c r="O29" s="10">
        <v>54625.5</v>
      </c>
      <c r="P29" s="12">
        <f t="shared" si="5"/>
        <v>43.797139120890222</v>
      </c>
      <c r="Q29" s="10">
        <v>5390.9</v>
      </c>
      <c r="R29" s="12">
        <f t="shared" si="6"/>
        <v>4.322267023401289</v>
      </c>
      <c r="S29" s="17">
        <f t="shared" si="8"/>
        <v>14356.5</v>
      </c>
      <c r="T29" s="17">
        <f t="shared" si="9"/>
        <v>261.90000000000055</v>
      </c>
      <c r="V29" s="18"/>
      <c r="W29" s="18"/>
    </row>
    <row r="30" spans="1:23">
      <c r="A30" s="8">
        <v>25</v>
      </c>
      <c r="B30" s="9" t="s">
        <v>38</v>
      </c>
      <c r="C30" s="10">
        <v>2532.46</v>
      </c>
      <c r="D30" s="10">
        <v>2304.64</v>
      </c>
      <c r="E30" s="11">
        <f t="shared" si="10"/>
        <v>142916.25000000003</v>
      </c>
      <c r="F30" s="10">
        <v>53989.66</v>
      </c>
      <c r="G30" s="12">
        <f t="shared" si="18"/>
        <v>37.777131711754251</v>
      </c>
      <c r="H30" s="10">
        <v>81166.42</v>
      </c>
      <c r="I30" s="12">
        <f t="shared" si="19"/>
        <v>56.792995897947215</v>
      </c>
      <c r="J30" s="10">
        <v>7760.17</v>
      </c>
      <c r="K30" s="12">
        <f t="shared" si="20"/>
        <v>5.4298723902985131</v>
      </c>
      <c r="L30" s="11">
        <f t="shared" si="14"/>
        <v>144537.76</v>
      </c>
      <c r="M30" s="10">
        <v>52875.8</v>
      </c>
      <c r="N30" s="12">
        <f t="shared" si="15"/>
        <v>36.582689533862983</v>
      </c>
      <c r="O30" s="10">
        <v>82570.460000000006</v>
      </c>
      <c r="P30" s="12">
        <f t="shared" si="5"/>
        <v>57.127258648535857</v>
      </c>
      <c r="Q30" s="10">
        <v>9091.5</v>
      </c>
      <c r="R30" s="12">
        <f t="shared" si="6"/>
        <v>6.2900518176011575</v>
      </c>
      <c r="S30" s="17">
        <f t="shared" si="8"/>
        <v>1128.4199999999983</v>
      </c>
      <c r="T30" s="17">
        <f t="shared" si="9"/>
        <v>973.30999999999949</v>
      </c>
      <c r="V30" s="18"/>
      <c r="W30" s="18"/>
    </row>
    <row r="31" spans="1:23">
      <c r="A31" s="8">
        <v>26</v>
      </c>
      <c r="B31" s="9" t="s">
        <v>39</v>
      </c>
      <c r="C31" s="10">
        <v>16121.16971357</v>
      </c>
      <c r="D31" s="10">
        <v>715.56462095999996</v>
      </c>
      <c r="E31" s="11">
        <f t="shared" si="10"/>
        <v>59351.628999999994</v>
      </c>
      <c r="F31" s="10">
        <v>18213.028999999999</v>
      </c>
      <c r="G31" s="12">
        <f t="shared" si="18"/>
        <v>30.686653941714052</v>
      </c>
      <c r="H31" s="10">
        <v>40398.5</v>
      </c>
      <c r="I31" s="12">
        <f t="shared" si="19"/>
        <v>68.066371017381854</v>
      </c>
      <c r="J31" s="10">
        <v>740.1</v>
      </c>
      <c r="K31" s="12">
        <f t="shared" si="20"/>
        <v>1.2469750409041007</v>
      </c>
      <c r="L31" s="11">
        <f t="shared" si="14"/>
        <v>54893.299999999996</v>
      </c>
      <c r="M31" s="10">
        <v>14834.6</v>
      </c>
      <c r="N31" s="12">
        <f t="shared" si="15"/>
        <v>27.024427389134924</v>
      </c>
      <c r="O31" s="10">
        <v>38950.1</v>
      </c>
      <c r="P31" s="12">
        <f t="shared" si="5"/>
        <v>70.956018311888712</v>
      </c>
      <c r="Q31" s="10">
        <v>1108.5999999999999</v>
      </c>
      <c r="R31" s="12">
        <f t="shared" si="6"/>
        <v>2.0195542989763777</v>
      </c>
      <c r="S31" s="17">
        <f>+C31+H31-O31</f>
        <v>17569.569713570003</v>
      </c>
      <c r="T31" s="17">
        <f t="shared" si="9"/>
        <v>347.06462095999996</v>
      </c>
      <c r="V31" s="18"/>
      <c r="W31" s="18"/>
    </row>
    <row r="32" spans="1:23">
      <c r="A32" s="8">
        <v>27</v>
      </c>
      <c r="B32" s="9" t="s">
        <v>40</v>
      </c>
      <c r="C32" s="10">
        <v>3517.684741</v>
      </c>
      <c r="D32" s="10">
        <v>1267.4112070000001</v>
      </c>
      <c r="E32" s="11">
        <f t="shared" si="10"/>
        <v>6193.4061190000002</v>
      </c>
      <c r="F32" s="10">
        <v>2687.2</v>
      </c>
      <c r="G32" s="12">
        <f t="shared" si="18"/>
        <v>43.388079973574875</v>
      </c>
      <c r="H32" s="10">
        <v>3410.896119</v>
      </c>
      <c r="I32" s="12">
        <f t="shared" si="19"/>
        <v>55.073025302444243</v>
      </c>
      <c r="J32" s="10">
        <v>95.31</v>
      </c>
      <c r="K32" s="12">
        <f t="shared" si="20"/>
        <v>1.5388947239808803</v>
      </c>
      <c r="L32" s="11">
        <f t="shared" si="14"/>
        <v>10739.384653000001</v>
      </c>
      <c r="M32" s="10">
        <v>2451.7755769999999</v>
      </c>
      <c r="N32" s="12">
        <f t="shared" si="15"/>
        <v>22.829758465864305</v>
      </c>
      <c r="O32" s="10">
        <v>6928.3490760000004</v>
      </c>
      <c r="P32" s="12">
        <f t="shared" si="5"/>
        <v>64.513464224084714</v>
      </c>
      <c r="Q32" s="10">
        <v>1359.26</v>
      </c>
      <c r="R32" s="12">
        <f t="shared" si="6"/>
        <v>12.656777310050968</v>
      </c>
      <c r="S32" s="17">
        <f t="shared" si="8"/>
        <v>0.23178399999960675</v>
      </c>
      <c r="T32" s="17">
        <f t="shared" si="9"/>
        <v>3.4612070000000585</v>
      </c>
      <c r="V32" s="18"/>
      <c r="W32" s="18"/>
    </row>
    <row r="33" spans="1:23">
      <c r="A33" s="8">
        <v>28</v>
      </c>
      <c r="B33" s="9" t="s">
        <v>41</v>
      </c>
      <c r="C33" s="1">
        <v>54932.480000000003</v>
      </c>
      <c r="D33" s="1">
        <v>2689.92</v>
      </c>
      <c r="E33" s="11">
        <f t="shared" si="10"/>
        <v>114744.90000000001</v>
      </c>
      <c r="F33" s="10">
        <v>24734.400000000001</v>
      </c>
      <c r="G33" s="12">
        <f t="shared" si="18"/>
        <v>21.555990723770726</v>
      </c>
      <c r="H33" s="10">
        <v>88076.11</v>
      </c>
      <c r="I33" s="12">
        <f t="shared" si="19"/>
        <v>76.758191431601745</v>
      </c>
      <c r="J33" s="10">
        <v>1934.39</v>
      </c>
      <c r="K33" s="12">
        <f t="shared" si="20"/>
        <v>1.6858178446275172</v>
      </c>
      <c r="L33" s="11">
        <f t="shared" si="14"/>
        <v>108381.53</v>
      </c>
      <c r="M33" s="10">
        <v>22782.37</v>
      </c>
      <c r="N33" s="12">
        <f t="shared" si="15"/>
        <v>21.020528128731897</v>
      </c>
      <c r="O33" s="10">
        <v>83557.240000000005</v>
      </c>
      <c r="P33" s="12">
        <f t="shared" si="5"/>
        <v>77.095460822522071</v>
      </c>
      <c r="Q33" s="10">
        <v>2041.92</v>
      </c>
      <c r="R33" s="12">
        <f t="shared" si="6"/>
        <v>1.8840110487460364</v>
      </c>
      <c r="S33" s="17">
        <f t="shared" si="8"/>
        <v>59451.349999999991</v>
      </c>
      <c r="T33" s="17">
        <f t="shared" si="9"/>
        <v>2582.3900000000003</v>
      </c>
      <c r="V33" s="18"/>
      <c r="W33" s="18"/>
    </row>
    <row r="34" spans="1:23">
      <c r="A34" s="8">
        <v>29</v>
      </c>
      <c r="B34" s="9" t="s">
        <v>42</v>
      </c>
      <c r="C34" s="10">
        <v>6299.2</v>
      </c>
      <c r="D34" s="10">
        <v>455.3</v>
      </c>
      <c r="E34" s="11">
        <f t="shared" si="10"/>
        <v>1872.2</v>
      </c>
      <c r="F34" s="10">
        <v>1185.4000000000001</v>
      </c>
      <c r="G34" s="12">
        <f t="shared" si="18"/>
        <v>63.315885055015499</v>
      </c>
      <c r="H34" s="10">
        <v>672.7</v>
      </c>
      <c r="I34" s="12">
        <f t="shared" si="19"/>
        <v>35.930990278816367</v>
      </c>
      <c r="J34" s="10">
        <v>14.1</v>
      </c>
      <c r="K34" s="12">
        <f t="shared" si="20"/>
        <v>0.75312466616814444</v>
      </c>
      <c r="L34" s="11">
        <f t="shared" si="14"/>
        <v>8445.2000000000007</v>
      </c>
      <c r="M34" s="10">
        <v>1125.4000000000001</v>
      </c>
      <c r="N34" s="12">
        <f t="shared" si="15"/>
        <v>13.32591294463127</v>
      </c>
      <c r="O34" s="10">
        <v>6960.3</v>
      </c>
      <c r="P34" s="12">
        <f t="shared" si="5"/>
        <v>82.417231089849849</v>
      </c>
      <c r="Q34" s="10">
        <v>359.5</v>
      </c>
      <c r="R34" s="12">
        <f t="shared" si="6"/>
        <v>4.2568559655188745</v>
      </c>
      <c r="S34" s="17">
        <f t="shared" si="8"/>
        <v>11.599999999999454</v>
      </c>
      <c r="T34" s="17">
        <f t="shared" si="9"/>
        <v>109.90000000000003</v>
      </c>
      <c r="V34" s="18"/>
      <c r="W34" s="18"/>
    </row>
    <row r="35" spans="1:23">
      <c r="A35" s="8">
        <v>30</v>
      </c>
      <c r="B35" s="9" t="s">
        <v>43</v>
      </c>
      <c r="C35" s="10">
        <v>8059.8440000000001</v>
      </c>
      <c r="D35" s="10">
        <v>289.64</v>
      </c>
      <c r="E35" s="11">
        <f t="shared" si="10"/>
        <v>42657</v>
      </c>
      <c r="F35" s="10">
        <v>17436.599999999999</v>
      </c>
      <c r="G35" s="12">
        <f t="shared" si="18"/>
        <v>40.876292284970809</v>
      </c>
      <c r="H35" s="10">
        <v>23870</v>
      </c>
      <c r="I35" s="12">
        <f t="shared" si="19"/>
        <v>55.957990482218626</v>
      </c>
      <c r="J35" s="10">
        <v>1350.4</v>
      </c>
      <c r="K35" s="12">
        <f t="shared" si="20"/>
        <v>3.1657172328105587</v>
      </c>
      <c r="L35" s="11">
        <f t="shared" si="14"/>
        <v>42958.799999999996</v>
      </c>
      <c r="M35" s="10">
        <v>17208.3</v>
      </c>
      <c r="N35" s="12">
        <f t="shared" si="15"/>
        <v>40.057683175507698</v>
      </c>
      <c r="O35" s="10">
        <v>24480.400000000001</v>
      </c>
      <c r="P35" s="12">
        <f t="shared" si="5"/>
        <v>56.985763103252424</v>
      </c>
      <c r="Q35" s="10">
        <v>1270.0999999999999</v>
      </c>
      <c r="R35" s="12">
        <f t="shared" si="6"/>
        <v>2.9565537212398856</v>
      </c>
      <c r="S35" s="17">
        <f t="shared" si="8"/>
        <v>7449.4439999999995</v>
      </c>
      <c r="T35" s="17">
        <f t="shared" si="9"/>
        <v>369.94000000000005</v>
      </c>
      <c r="V35" s="18"/>
      <c r="W35" s="18"/>
    </row>
    <row r="36" spans="1:23">
      <c r="A36" s="8">
        <v>31</v>
      </c>
      <c r="B36" s="9" t="s">
        <v>44</v>
      </c>
      <c r="C36" s="10">
        <v>15596.1</v>
      </c>
      <c r="D36" s="10">
        <v>2744</v>
      </c>
      <c r="E36" s="11">
        <f t="shared" si="10"/>
        <v>47054.8</v>
      </c>
      <c r="F36" s="10">
        <v>8303.2999999999993</v>
      </c>
      <c r="G36" s="12">
        <f t="shared" si="18"/>
        <v>17.646021234815574</v>
      </c>
      <c r="H36" s="10">
        <f>35908+2331</f>
        <v>38239</v>
      </c>
      <c r="I36" s="12">
        <f t="shared" si="19"/>
        <v>81.264823142378674</v>
      </c>
      <c r="J36" s="10">
        <f>484.2+28.3</f>
        <v>512.5</v>
      </c>
      <c r="K36" s="12">
        <f t="shared" si="20"/>
        <v>1.0891556228057497</v>
      </c>
      <c r="L36" s="11">
        <f t="shared" si="14"/>
        <v>40927</v>
      </c>
      <c r="M36" s="10">
        <v>7783.8</v>
      </c>
      <c r="N36" s="12">
        <f t="shared" si="15"/>
        <v>19.018740684633617</v>
      </c>
      <c r="O36" s="10">
        <f>31114+1287</f>
        <v>32401</v>
      </c>
      <c r="P36" s="12">
        <f t="shared" si="5"/>
        <v>79.167786546778416</v>
      </c>
      <c r="Q36" s="10">
        <f>715+27.2</f>
        <v>742.2</v>
      </c>
      <c r="R36" s="12">
        <f t="shared" si="6"/>
        <v>1.8134727685879737</v>
      </c>
      <c r="S36" s="17">
        <f t="shared" si="8"/>
        <v>21434.1</v>
      </c>
      <c r="T36" s="17">
        <f t="shared" si="9"/>
        <v>2514.3000000000002</v>
      </c>
      <c r="V36" s="18"/>
      <c r="W36" s="18"/>
    </row>
    <row r="37" spans="1:23">
      <c r="A37" s="8">
        <v>32</v>
      </c>
      <c r="B37" s="9" t="s">
        <v>45</v>
      </c>
      <c r="C37" s="10">
        <v>21307.8</v>
      </c>
      <c r="D37" s="10">
        <v>287.8</v>
      </c>
      <c r="E37" s="11">
        <f t="shared" si="10"/>
        <v>126715.90000000001</v>
      </c>
      <c r="F37" s="10">
        <v>45535.5</v>
      </c>
      <c r="G37" s="12">
        <f t="shared" si="18"/>
        <v>35.935111536910519</v>
      </c>
      <c r="H37" s="10">
        <v>77730.600000000006</v>
      </c>
      <c r="I37" s="12">
        <f t="shared" si="19"/>
        <v>61.3424203276779</v>
      </c>
      <c r="J37" s="10">
        <v>3449.8</v>
      </c>
      <c r="K37" s="12">
        <f t="shared" si="20"/>
        <v>2.7224681354115781</v>
      </c>
      <c r="L37" s="11">
        <f t="shared" si="14"/>
        <v>122201.3</v>
      </c>
      <c r="M37" s="10">
        <v>44229.3</v>
      </c>
      <c r="N37" s="12">
        <f t="shared" si="15"/>
        <v>36.193804812223767</v>
      </c>
      <c r="O37" s="10">
        <v>75916.899999999994</v>
      </c>
      <c r="P37" s="12">
        <f t="shared" si="5"/>
        <v>62.124461851060495</v>
      </c>
      <c r="Q37" s="10">
        <v>2055.1</v>
      </c>
      <c r="R37" s="12">
        <f t="shared" si="6"/>
        <v>1.6817333367157306</v>
      </c>
      <c r="S37" s="17">
        <f t="shared" si="8"/>
        <v>23121.500000000015</v>
      </c>
      <c r="T37" s="17">
        <f t="shared" si="9"/>
        <v>1682.5000000000005</v>
      </c>
      <c r="V37" s="18"/>
      <c r="W37" s="18"/>
    </row>
    <row r="38" spans="1:23">
      <c r="A38" s="8">
        <v>33</v>
      </c>
      <c r="B38" s="9" t="s">
        <v>46</v>
      </c>
      <c r="C38" s="10">
        <v>47310.588400000001</v>
      </c>
      <c r="D38" s="10">
        <v>2195.6248133600002</v>
      </c>
      <c r="E38" s="11">
        <f t="shared" si="10"/>
        <v>132645.27484492998</v>
      </c>
      <c r="F38" s="10">
        <v>41260.0435</v>
      </c>
      <c r="G38" s="12">
        <f t="shared" si="18"/>
        <v>31.105550912563892</v>
      </c>
      <c r="H38" s="10">
        <v>88911.101368239993</v>
      </c>
      <c r="I38" s="12">
        <f t="shared" si="19"/>
        <v>67.029226236805059</v>
      </c>
      <c r="J38" s="10">
        <v>2474.1299766900001</v>
      </c>
      <c r="K38" s="12">
        <f t="shared" si="20"/>
        <v>1.8652228506310544</v>
      </c>
      <c r="L38" s="11">
        <f t="shared" si="14"/>
        <v>168016.6957941</v>
      </c>
      <c r="M38" s="10">
        <v>37858.064237430001</v>
      </c>
      <c r="N38" s="12">
        <f t="shared" si="15"/>
        <v>22.532322790006567</v>
      </c>
      <c r="O38" s="10">
        <v>126121.93510266001</v>
      </c>
      <c r="P38" s="12">
        <f t="shared" si="5"/>
        <v>75.065120467086842</v>
      </c>
      <c r="Q38" s="10">
        <v>4036.6964540099998</v>
      </c>
      <c r="R38" s="12">
        <f t="shared" si="6"/>
        <v>2.4025567429065884</v>
      </c>
      <c r="S38" s="17">
        <f t="shared" si="8"/>
        <v>10099.754665579996</v>
      </c>
      <c r="T38" s="17">
        <f t="shared" si="9"/>
        <v>633.05833604000054</v>
      </c>
      <c r="V38" s="18"/>
      <c r="W38" s="18"/>
    </row>
    <row r="39" spans="1:23">
      <c r="A39" s="8">
        <v>34</v>
      </c>
      <c r="B39" s="9" t="s">
        <v>47</v>
      </c>
      <c r="C39" s="10">
        <v>49117.5</v>
      </c>
      <c r="D39" s="10">
        <v>1816.4</v>
      </c>
      <c r="E39" s="11">
        <f t="shared" si="10"/>
        <v>115871.59999999999</v>
      </c>
      <c r="F39" s="10">
        <v>41173</v>
      </c>
      <c r="G39" s="12">
        <f t="shared" si="18"/>
        <v>35.533297201384983</v>
      </c>
      <c r="H39" s="10">
        <v>72886.2</v>
      </c>
      <c r="I39" s="12">
        <f t="shared" si="19"/>
        <v>62.902557658649755</v>
      </c>
      <c r="J39" s="10">
        <v>1812.4</v>
      </c>
      <c r="K39" s="12">
        <f t="shared" si="20"/>
        <v>1.5641451399652719</v>
      </c>
      <c r="L39" s="11">
        <f t="shared" si="14"/>
        <v>136141.5</v>
      </c>
      <c r="M39" s="10">
        <v>40060.400000000001</v>
      </c>
      <c r="N39" s="12">
        <f t="shared" si="15"/>
        <v>29.425560905381534</v>
      </c>
      <c r="O39" s="10">
        <v>93961.4</v>
      </c>
      <c r="P39" s="12">
        <f t="shared" ref="P39:P80" si="21">O39*100/L39</f>
        <v>69.017456102657903</v>
      </c>
      <c r="Q39" s="10">
        <v>2119.6999999999998</v>
      </c>
      <c r="R39" s="12">
        <f t="shared" ref="R39:R80" si="22">Q39*100/L39</f>
        <v>1.5569829919605702</v>
      </c>
      <c r="S39" s="17">
        <f t="shared" ref="S39:S75" si="23">+C39+H39-O39</f>
        <v>28042.300000000003</v>
      </c>
      <c r="T39" s="17">
        <f t="shared" ref="T39:T81" si="24">+D39+J39-Q39</f>
        <v>1509.1000000000004</v>
      </c>
      <c r="V39" s="18"/>
      <c r="W39" s="18"/>
    </row>
    <row r="40" spans="1:23">
      <c r="A40" s="8">
        <v>35</v>
      </c>
      <c r="B40" s="9" t="s">
        <v>48</v>
      </c>
      <c r="C40" s="10">
        <v>4298.3599999999997</v>
      </c>
      <c r="D40" s="10">
        <v>592.76</v>
      </c>
      <c r="E40" s="11">
        <f t="shared" si="10"/>
        <v>37439</v>
      </c>
      <c r="F40" s="10">
        <v>8547.7000000000007</v>
      </c>
      <c r="G40" s="12">
        <f t="shared" si="18"/>
        <v>22.831005101631991</v>
      </c>
      <c r="H40" s="10">
        <f>28106.9+151.3</f>
        <v>28258.2</v>
      </c>
      <c r="I40" s="12">
        <f t="shared" si="19"/>
        <v>75.477977510083065</v>
      </c>
      <c r="J40" s="10">
        <v>633.1</v>
      </c>
      <c r="K40" s="12">
        <f t="shared" si="20"/>
        <v>1.6910173882849435</v>
      </c>
      <c r="L40" s="11">
        <f t="shared" si="14"/>
        <v>36000.9</v>
      </c>
      <c r="M40" s="10">
        <v>8273.5</v>
      </c>
      <c r="N40" s="12">
        <f t="shared" si="15"/>
        <v>22.981369910196687</v>
      </c>
      <c r="O40" s="10">
        <v>26820</v>
      </c>
      <c r="P40" s="12">
        <f t="shared" si="21"/>
        <v>74.498137546561338</v>
      </c>
      <c r="Q40" s="10">
        <v>907.4</v>
      </c>
      <c r="R40" s="12">
        <f t="shared" si="22"/>
        <v>2.5204925432419745</v>
      </c>
      <c r="S40" s="17">
        <f t="shared" si="23"/>
        <v>5736.5600000000013</v>
      </c>
      <c r="T40" s="17">
        <f t="shared" si="24"/>
        <v>318.46000000000015</v>
      </c>
      <c r="V40" s="18"/>
      <c r="W40" s="18"/>
    </row>
    <row r="41" spans="1:23" ht="25.5">
      <c r="A41" s="8">
        <v>36</v>
      </c>
      <c r="B41" s="9" t="s">
        <v>49</v>
      </c>
      <c r="C41" s="10">
        <v>1860.2</v>
      </c>
      <c r="D41" s="10">
        <v>814.4</v>
      </c>
      <c r="E41" s="11">
        <f t="shared" si="10"/>
        <v>30167.300000000003</v>
      </c>
      <c r="F41" s="10">
        <v>9261.2000000000007</v>
      </c>
      <c r="G41" s="12">
        <f t="shared" si="18"/>
        <v>30.699465978062339</v>
      </c>
      <c r="H41" s="10">
        <v>10357.700000000001</v>
      </c>
      <c r="I41" s="12">
        <f t="shared" si="19"/>
        <v>34.334196298641245</v>
      </c>
      <c r="J41" s="10">
        <v>10548.4</v>
      </c>
      <c r="K41" s="12">
        <f t="shared" si="20"/>
        <v>34.966337723296412</v>
      </c>
      <c r="L41" s="11">
        <f t="shared" si="14"/>
        <v>27089.3</v>
      </c>
      <c r="M41" s="10">
        <v>8740.2999999999993</v>
      </c>
      <c r="N41" s="12">
        <f t="shared" si="15"/>
        <v>32.264768746331576</v>
      </c>
      <c r="O41" s="10">
        <v>9212.2999999999993</v>
      </c>
      <c r="P41" s="12">
        <f t="shared" si="21"/>
        <v>34.007154116200859</v>
      </c>
      <c r="Q41" s="10">
        <v>9136.7000000000007</v>
      </c>
      <c r="R41" s="12">
        <f t="shared" si="22"/>
        <v>33.728077137467565</v>
      </c>
      <c r="S41" s="17">
        <f t="shared" si="23"/>
        <v>3005.6000000000022</v>
      </c>
      <c r="T41" s="17">
        <f t="shared" si="24"/>
        <v>2226.0999999999985</v>
      </c>
      <c r="V41" s="18"/>
      <c r="W41" s="18"/>
    </row>
    <row r="42" spans="1:23">
      <c r="A42" s="8">
        <v>37</v>
      </c>
      <c r="B42" s="9" t="s">
        <v>50</v>
      </c>
      <c r="C42" s="10">
        <v>12341.87</v>
      </c>
      <c r="D42" s="10">
        <v>3156.76</v>
      </c>
      <c r="E42" s="11">
        <f t="shared" si="10"/>
        <v>68709</v>
      </c>
      <c r="F42" s="10">
        <v>14255.9</v>
      </c>
      <c r="G42" s="12">
        <f t="shared" si="18"/>
        <v>20.748228034173106</v>
      </c>
      <c r="H42" s="10">
        <v>51063.199999999997</v>
      </c>
      <c r="I42" s="12">
        <f t="shared" si="19"/>
        <v>74.318066046660547</v>
      </c>
      <c r="J42" s="10">
        <v>3389.9</v>
      </c>
      <c r="K42" s="12">
        <f t="shared" si="20"/>
        <v>4.9337059191663393</v>
      </c>
      <c r="L42" s="11">
        <f t="shared" si="14"/>
        <v>66810.5</v>
      </c>
      <c r="M42" s="10">
        <v>13814.4</v>
      </c>
      <c r="N42" s="12">
        <f t="shared" si="15"/>
        <v>20.676989395379469</v>
      </c>
      <c r="O42" s="10">
        <v>51045</v>
      </c>
      <c r="P42" s="12">
        <f t="shared" si="21"/>
        <v>76.402661258335144</v>
      </c>
      <c r="Q42" s="10">
        <v>1951.1</v>
      </c>
      <c r="R42" s="12">
        <f t="shared" si="22"/>
        <v>2.9203493462853891</v>
      </c>
      <c r="S42" s="17">
        <f t="shared" si="23"/>
        <v>12360.07</v>
      </c>
      <c r="T42" s="17">
        <f t="shared" si="24"/>
        <v>4595.5599999999995</v>
      </c>
      <c r="V42" s="18"/>
      <c r="W42" s="18"/>
    </row>
    <row r="43" spans="1:23">
      <c r="A43" s="8">
        <v>38</v>
      </c>
      <c r="B43" s="9" t="s">
        <v>51</v>
      </c>
      <c r="C43" s="10">
        <v>220629.1</v>
      </c>
      <c r="D43" s="10">
        <v>12137.6</v>
      </c>
      <c r="E43" s="11">
        <f t="shared" si="10"/>
        <v>360662.2</v>
      </c>
      <c r="F43" s="10">
        <v>54960.800000000003</v>
      </c>
      <c r="G43" s="12">
        <f t="shared" si="18"/>
        <v>15.238857856465135</v>
      </c>
      <c r="H43" s="10">
        <f>177449.9+100000</f>
        <v>277449.90000000002</v>
      </c>
      <c r="I43" s="12">
        <f t="shared" si="19"/>
        <v>76.927912046230531</v>
      </c>
      <c r="J43" s="10">
        <f>18251.5+10000</f>
        <v>28251.5</v>
      </c>
      <c r="K43" s="12">
        <f t="shared" si="20"/>
        <v>7.8332300973043472</v>
      </c>
      <c r="L43" s="11">
        <f t="shared" si="14"/>
        <v>335573.10000000003</v>
      </c>
      <c r="M43" s="10">
        <v>53198.3</v>
      </c>
      <c r="N43" s="12">
        <f t="shared" si="15"/>
        <v>15.852969144427844</v>
      </c>
      <c r="O43" s="10">
        <f>144921.4+115000</f>
        <v>259921.4</v>
      </c>
      <c r="P43" s="12">
        <f t="shared" si="21"/>
        <v>77.455970100106342</v>
      </c>
      <c r="Q43" s="10">
        <f>15453.4+7000</f>
        <v>22453.4</v>
      </c>
      <c r="R43" s="12">
        <f t="shared" si="22"/>
        <v>6.6910607554657977</v>
      </c>
      <c r="S43" s="17">
        <f t="shared" si="23"/>
        <v>238157.6</v>
      </c>
      <c r="T43" s="17">
        <f t="shared" si="24"/>
        <v>17935.699999999997</v>
      </c>
      <c r="V43" s="18"/>
      <c r="W43" s="18"/>
    </row>
    <row r="44" spans="1:23" ht="25.5">
      <c r="A44" s="8">
        <v>39</v>
      </c>
      <c r="B44" s="9" t="s">
        <v>52</v>
      </c>
      <c r="C44" s="10">
        <v>5429.3</v>
      </c>
      <c r="D44" s="10"/>
      <c r="E44" s="11">
        <f t="shared" si="10"/>
        <v>19774.599999999999</v>
      </c>
      <c r="F44" s="10">
        <v>6729</v>
      </c>
      <c r="G44" s="12">
        <f t="shared" si="18"/>
        <v>34.028501208621165</v>
      </c>
      <c r="H44" s="10">
        <v>13035</v>
      </c>
      <c r="I44" s="12">
        <f t="shared" si="19"/>
        <v>65.917894672964309</v>
      </c>
      <c r="J44" s="10">
        <v>10.6</v>
      </c>
      <c r="K44" s="12">
        <f t="shared" si="20"/>
        <v>5.3604118414531776E-2</v>
      </c>
      <c r="L44" s="11">
        <f t="shared" si="14"/>
        <v>15325.59</v>
      </c>
      <c r="M44" s="10">
        <v>6294.8</v>
      </c>
      <c r="N44" s="12">
        <f t="shared" si="15"/>
        <v>41.073785740059598</v>
      </c>
      <c r="O44" s="10">
        <v>9030.7900000000009</v>
      </c>
      <c r="P44" s="12">
        <f t="shared" si="21"/>
        <v>58.926214259940409</v>
      </c>
      <c r="Q44" s="10">
        <v>0</v>
      </c>
      <c r="R44" s="12">
        <f t="shared" si="22"/>
        <v>0</v>
      </c>
      <c r="S44" s="17">
        <f t="shared" si="23"/>
        <v>9433.5099999999984</v>
      </c>
      <c r="T44" s="17">
        <f t="shared" si="24"/>
        <v>10.6</v>
      </c>
      <c r="V44" s="18"/>
      <c r="W44" s="18"/>
    </row>
    <row r="45" spans="1:23" ht="25.5">
      <c r="A45" s="8">
        <v>40</v>
      </c>
      <c r="B45" s="9" t="s">
        <v>53</v>
      </c>
      <c r="C45" s="10">
        <v>1165.3072867200001</v>
      </c>
      <c r="D45" s="10">
        <v>0.45</v>
      </c>
      <c r="E45" s="11">
        <f t="shared" si="10"/>
        <v>25985.678685999999</v>
      </c>
      <c r="F45" s="10">
        <v>9105.1209999999992</v>
      </c>
      <c r="G45" s="12">
        <f t="shared" si="18"/>
        <v>35.038996325716361</v>
      </c>
      <c r="H45" s="10">
        <v>16831.654267000002</v>
      </c>
      <c r="I45" s="12">
        <f t="shared" si="19"/>
        <v>64.772809940377641</v>
      </c>
      <c r="J45" s="10">
        <v>48.903419</v>
      </c>
      <c r="K45" s="12">
        <f t="shared" si="20"/>
        <v>0.18819373390600388</v>
      </c>
      <c r="L45" s="11">
        <f t="shared" si="14"/>
        <v>26054.875937999997</v>
      </c>
      <c r="M45" s="10">
        <v>9013.0590140000004</v>
      </c>
      <c r="N45" s="12">
        <f t="shared" si="15"/>
        <v>34.592600001041703</v>
      </c>
      <c r="O45" s="10">
        <v>16999.988524</v>
      </c>
      <c r="P45" s="12">
        <f t="shared" si="21"/>
        <v>65.246860374438384</v>
      </c>
      <c r="Q45" s="10">
        <v>41.828400000000002</v>
      </c>
      <c r="R45" s="12">
        <f t="shared" si="22"/>
        <v>0.16053962451993467</v>
      </c>
      <c r="S45" s="17">
        <f t="shared" si="23"/>
        <v>996.97302972000034</v>
      </c>
      <c r="T45" s="17">
        <f t="shared" si="24"/>
        <v>7.5250190000000003</v>
      </c>
      <c r="V45" s="18"/>
      <c r="W45" s="18"/>
    </row>
    <row r="46" spans="1:23" ht="25.5">
      <c r="A46" s="8">
        <v>41</v>
      </c>
      <c r="B46" s="9" t="s">
        <v>54</v>
      </c>
      <c r="C46" s="10">
        <v>1812.84</v>
      </c>
      <c r="D46" s="10">
        <v>321.18</v>
      </c>
      <c r="E46" s="11">
        <f t="shared" ref="E46" si="25">F46+H46+J46</f>
        <v>4466.21</v>
      </c>
      <c r="F46" s="10">
        <v>2572.0700000000002</v>
      </c>
      <c r="G46" s="12">
        <f t="shared" ref="G46" si="26">F46*100/E46</f>
        <v>57.58954460269446</v>
      </c>
      <c r="H46" s="10">
        <v>1805.41</v>
      </c>
      <c r="I46" s="12">
        <f t="shared" ref="I46" si="27">H46*100/E46</f>
        <v>40.423759742600552</v>
      </c>
      <c r="J46" s="10">
        <v>88.73</v>
      </c>
      <c r="K46" s="12">
        <f t="shared" ref="K46" si="28">J46*100/E46</f>
        <v>1.9866956547049959</v>
      </c>
      <c r="L46" s="11">
        <f t="shared" ref="L46" si="29">M46+O46+Q46</f>
        <v>6073.8200000000006</v>
      </c>
      <c r="M46" s="10">
        <v>2571.75</v>
      </c>
      <c r="N46" s="12">
        <f t="shared" ref="N46" si="30">M46*100/L46</f>
        <v>42.341557701742886</v>
      </c>
      <c r="O46" s="10">
        <v>3112.02</v>
      </c>
      <c r="P46" s="12">
        <f t="shared" ref="P46" si="31">O46*100/L46</f>
        <v>51.236618800030286</v>
      </c>
      <c r="Q46" s="10">
        <v>390.05</v>
      </c>
      <c r="R46" s="12">
        <v>6.4218234982268196</v>
      </c>
      <c r="S46" s="17">
        <f t="shared" si="23"/>
        <v>506.23</v>
      </c>
      <c r="T46" s="17">
        <f t="shared" si="24"/>
        <v>19.860000000000014</v>
      </c>
      <c r="V46" s="18"/>
      <c r="W46" s="18"/>
    </row>
    <row r="47" spans="1:23">
      <c r="A47" s="8">
        <v>42</v>
      </c>
      <c r="B47" s="9" t="s">
        <v>55</v>
      </c>
      <c r="C47" s="1">
        <v>151773.4</v>
      </c>
      <c r="D47" s="1">
        <v>2641.8</v>
      </c>
      <c r="E47" s="11">
        <f t="shared" si="10"/>
        <v>170860.2</v>
      </c>
      <c r="F47" s="10">
        <f>21839.9+38325.2</f>
        <v>60165.1</v>
      </c>
      <c r="G47" s="12">
        <f t="shared" si="18"/>
        <v>35.213057224561361</v>
      </c>
      <c r="H47" s="10">
        <v>107174.39999999999</v>
      </c>
      <c r="I47" s="12">
        <f t="shared" si="19"/>
        <v>62.72636927733901</v>
      </c>
      <c r="J47" s="10">
        <v>3520.7</v>
      </c>
      <c r="K47" s="12">
        <f t="shared" si="20"/>
        <v>2.060573498099616</v>
      </c>
      <c r="L47" s="11">
        <f t="shared" si="14"/>
        <v>180888.69999999998</v>
      </c>
      <c r="M47" s="10">
        <f>38289.2+20316.1</f>
        <v>58605.299999999996</v>
      </c>
      <c r="N47" s="12">
        <f t="shared" si="15"/>
        <v>32.398541202407891</v>
      </c>
      <c r="O47" s="10">
        <f>52224.1+77142.3-10000</f>
        <v>119366.39999999999</v>
      </c>
      <c r="P47" s="12">
        <f t="shared" si="21"/>
        <v>65.988864976087513</v>
      </c>
      <c r="Q47" s="10">
        <f>1208.5+1708.5</f>
        <v>2917</v>
      </c>
      <c r="R47" s="12">
        <f t="shared" si="22"/>
        <v>1.612593821504605</v>
      </c>
      <c r="S47" s="17">
        <f t="shared" si="23"/>
        <v>139581.4</v>
      </c>
      <c r="T47" s="17">
        <f t="shared" si="24"/>
        <v>3245.5</v>
      </c>
      <c r="V47" s="18"/>
      <c r="W47" s="18"/>
    </row>
    <row r="48" spans="1:23">
      <c r="A48" s="8">
        <v>43</v>
      </c>
      <c r="B48" s="9" t="s">
        <v>56</v>
      </c>
      <c r="C48" s="10">
        <v>9747.2000000000007</v>
      </c>
      <c r="D48" s="10">
        <v>604.9</v>
      </c>
      <c r="E48" s="11">
        <f t="shared" si="10"/>
        <v>120413.8</v>
      </c>
      <c r="F48" s="10">
        <v>49152.5</v>
      </c>
      <c r="G48" s="12">
        <f t="shared" si="18"/>
        <v>40.81965688318116</v>
      </c>
      <c r="H48" s="10">
        <v>67744.3</v>
      </c>
      <c r="I48" s="12">
        <f t="shared" si="19"/>
        <v>56.259581542979291</v>
      </c>
      <c r="J48" s="10">
        <v>3517</v>
      </c>
      <c r="K48" s="12">
        <f t="shared" si="20"/>
        <v>2.9207615738395432</v>
      </c>
      <c r="L48" s="11">
        <f t="shared" si="14"/>
        <v>114117.9</v>
      </c>
      <c r="M48" s="10">
        <v>46645.1</v>
      </c>
      <c r="N48" s="12">
        <f t="shared" si="15"/>
        <v>40.874481566870756</v>
      </c>
      <c r="O48" s="10">
        <v>65164.800000000003</v>
      </c>
      <c r="P48" s="12">
        <f t="shared" si="21"/>
        <v>57.103048689118886</v>
      </c>
      <c r="Q48" s="10">
        <v>2308</v>
      </c>
      <c r="R48" s="12">
        <f t="shared" si="22"/>
        <v>2.0224697440103614</v>
      </c>
      <c r="S48" s="17">
        <f t="shared" si="23"/>
        <v>12326.699999999997</v>
      </c>
      <c r="T48" s="17">
        <f t="shared" si="24"/>
        <v>1813.8999999999996</v>
      </c>
      <c r="V48" s="18"/>
      <c r="W48" s="18"/>
    </row>
    <row r="49" spans="1:23">
      <c r="A49" s="8">
        <v>44</v>
      </c>
      <c r="B49" s="9" t="s">
        <v>57</v>
      </c>
      <c r="C49" s="10">
        <v>198257.4</v>
      </c>
      <c r="D49" s="10">
        <v>1445.32</v>
      </c>
      <c r="E49" s="11">
        <f t="shared" si="10"/>
        <v>265968.39</v>
      </c>
      <c r="F49" s="10">
        <v>83023.740000000005</v>
      </c>
      <c r="G49" s="12">
        <f t="shared" si="18"/>
        <v>31.215641828715061</v>
      </c>
      <c r="H49" s="10">
        <v>174424.15</v>
      </c>
      <c r="I49" s="12">
        <f t="shared" si="19"/>
        <v>65.580781986912044</v>
      </c>
      <c r="J49" s="10">
        <v>8520.5</v>
      </c>
      <c r="K49" s="12">
        <f t="shared" si="20"/>
        <v>3.2035761843728872</v>
      </c>
      <c r="L49" s="11">
        <f t="shared" si="14"/>
        <v>326592.19999999995</v>
      </c>
      <c r="M49" s="10">
        <v>81514.399999999994</v>
      </c>
      <c r="N49" s="12">
        <f t="shared" si="15"/>
        <v>24.95907740601276</v>
      </c>
      <c r="O49" s="10">
        <v>238128.7</v>
      </c>
      <c r="P49" s="12">
        <f t="shared" si="21"/>
        <v>72.91316204122451</v>
      </c>
      <c r="Q49" s="10">
        <v>6949.1</v>
      </c>
      <c r="R49" s="12">
        <f t="shared" si="22"/>
        <v>2.1277605527627421</v>
      </c>
      <c r="S49" s="17">
        <f t="shared" si="23"/>
        <v>134552.84999999998</v>
      </c>
      <c r="T49" s="17">
        <f t="shared" si="24"/>
        <v>3016.7199999999993</v>
      </c>
      <c r="V49" s="18"/>
      <c r="W49" s="18"/>
    </row>
    <row r="50" spans="1:23">
      <c r="A50" s="8">
        <v>45</v>
      </c>
      <c r="B50" s="9" t="s">
        <v>58</v>
      </c>
      <c r="C50" s="10">
        <v>48053</v>
      </c>
      <c r="D50" s="10">
        <v>2291</v>
      </c>
      <c r="E50" s="11">
        <f t="shared" si="10"/>
        <v>29719</v>
      </c>
      <c r="F50" s="10">
        <v>11403</v>
      </c>
      <c r="G50" s="12">
        <f t="shared" si="18"/>
        <v>38.36939331740637</v>
      </c>
      <c r="H50" s="10">
        <v>18211</v>
      </c>
      <c r="I50" s="12">
        <f t="shared" si="19"/>
        <v>61.277297351862444</v>
      </c>
      <c r="J50" s="10">
        <v>105</v>
      </c>
      <c r="K50" s="12">
        <f t="shared" si="20"/>
        <v>0.35330933073118209</v>
      </c>
      <c r="L50" s="11">
        <f t="shared" si="14"/>
        <v>76509</v>
      </c>
      <c r="M50" s="10">
        <v>9169</v>
      </c>
      <c r="N50" s="12">
        <f t="shared" si="15"/>
        <v>11.984211007855285</v>
      </c>
      <c r="O50" s="10">
        <v>64944</v>
      </c>
      <c r="P50" s="12">
        <f t="shared" si="21"/>
        <v>84.884131278673095</v>
      </c>
      <c r="Q50" s="10">
        <v>2396</v>
      </c>
      <c r="R50" s="12">
        <f t="shared" si="22"/>
        <v>3.1316577134716179</v>
      </c>
      <c r="S50" s="17">
        <f t="shared" si="23"/>
        <v>1320</v>
      </c>
      <c r="T50" s="17">
        <f t="shared" si="24"/>
        <v>0</v>
      </c>
      <c r="V50" s="18"/>
      <c r="W50" s="18"/>
    </row>
    <row r="51" spans="1:23">
      <c r="A51" s="8">
        <v>46</v>
      </c>
      <c r="B51" s="9" t="s">
        <v>59</v>
      </c>
      <c r="C51" s="10">
        <v>0</v>
      </c>
      <c r="D51" s="10">
        <v>2125</v>
      </c>
      <c r="E51" s="11">
        <f t="shared" si="10"/>
        <v>288166</v>
      </c>
      <c r="F51" s="10">
        <v>68485</v>
      </c>
      <c r="G51" s="12">
        <f t="shared" si="18"/>
        <v>23.765815536878048</v>
      </c>
      <c r="H51" s="10">
        <v>214154</v>
      </c>
      <c r="I51" s="12">
        <f t="shared" si="19"/>
        <v>74.316192750012149</v>
      </c>
      <c r="J51" s="10">
        <v>5527</v>
      </c>
      <c r="K51" s="12">
        <f t="shared" si="20"/>
        <v>1.9179917131098048</v>
      </c>
      <c r="L51" s="11">
        <f t="shared" si="14"/>
        <v>230363</v>
      </c>
      <c r="M51" s="10">
        <v>68111</v>
      </c>
      <c r="N51" s="12">
        <f t="shared" si="15"/>
        <v>29.566814115113971</v>
      </c>
      <c r="O51" s="10">
        <v>157298</v>
      </c>
      <c r="P51" s="12">
        <f t="shared" si="21"/>
        <v>68.282666921337196</v>
      </c>
      <c r="Q51" s="10">
        <v>4954</v>
      </c>
      <c r="R51" s="12">
        <f t="shared" si="22"/>
        <v>2.150518963548834</v>
      </c>
      <c r="S51" s="17">
        <f t="shared" si="23"/>
        <v>56856</v>
      </c>
      <c r="T51" s="17">
        <f t="shared" si="24"/>
        <v>2698</v>
      </c>
      <c r="V51" s="18"/>
      <c r="W51" s="18"/>
    </row>
    <row r="52" spans="1:23">
      <c r="A52" s="8">
        <v>47</v>
      </c>
      <c r="B52" s="9" t="s">
        <v>60</v>
      </c>
      <c r="C52" s="10">
        <v>168562.7</v>
      </c>
      <c r="D52" s="10">
        <v>50.2</v>
      </c>
      <c r="E52" s="11">
        <f t="shared" si="10"/>
        <v>264872.59999999998</v>
      </c>
      <c r="F52" s="10">
        <v>87905.9</v>
      </c>
      <c r="G52" s="12">
        <f t="shared" si="18"/>
        <v>33.187993020040579</v>
      </c>
      <c r="H52" s="10">
        <v>173523</v>
      </c>
      <c r="I52" s="12">
        <f t="shared" si="19"/>
        <v>65.511872500213315</v>
      </c>
      <c r="J52" s="10">
        <v>3443.7</v>
      </c>
      <c r="K52" s="12">
        <f t="shared" si="20"/>
        <v>1.3001344797461121</v>
      </c>
      <c r="L52" s="11">
        <f t="shared" si="14"/>
        <v>358684.7</v>
      </c>
      <c r="M52" s="10">
        <v>87248.7</v>
      </c>
      <c r="N52" s="12">
        <f t="shared" si="15"/>
        <v>24.324622711813468</v>
      </c>
      <c r="O52" s="10">
        <v>268407.2</v>
      </c>
      <c r="P52" s="12">
        <f t="shared" si="21"/>
        <v>74.830958778001957</v>
      </c>
      <c r="Q52" s="10">
        <v>3028.8</v>
      </c>
      <c r="R52" s="12">
        <f t="shared" si="22"/>
        <v>0.84441851018457159</v>
      </c>
      <c r="S52" s="17">
        <f t="shared" si="23"/>
        <v>73678.5</v>
      </c>
      <c r="T52" s="17">
        <f t="shared" si="24"/>
        <v>465.09999999999945</v>
      </c>
      <c r="V52" s="18"/>
      <c r="W52" s="18"/>
    </row>
    <row r="53" spans="1:23">
      <c r="A53" s="8">
        <v>48</v>
      </c>
      <c r="B53" s="9" t="s">
        <v>61</v>
      </c>
      <c r="C53" s="10">
        <v>243060.4</v>
      </c>
      <c r="D53" s="10">
        <v>3582.7</v>
      </c>
      <c r="E53" s="11">
        <f t="shared" si="10"/>
        <v>348503.3</v>
      </c>
      <c r="F53" s="10">
        <v>88317.2</v>
      </c>
      <c r="G53" s="12">
        <f t="shared" si="18"/>
        <v>25.341854725622397</v>
      </c>
      <c r="H53" s="10">
        <v>243486.1</v>
      </c>
      <c r="I53" s="12">
        <f t="shared" si="19"/>
        <v>69.866225083091038</v>
      </c>
      <c r="J53" s="10">
        <v>16700</v>
      </c>
      <c r="K53" s="12">
        <f t="shared" si="20"/>
        <v>4.7919201912865672</v>
      </c>
      <c r="L53" s="11">
        <f t="shared" si="14"/>
        <v>413243.50000000006</v>
      </c>
      <c r="M53" s="10">
        <v>86055.1</v>
      </c>
      <c r="N53" s="12">
        <f t="shared" si="15"/>
        <v>20.824308186335657</v>
      </c>
      <c r="O53" s="10">
        <v>311015.2</v>
      </c>
      <c r="P53" s="12">
        <f t="shared" si="21"/>
        <v>75.261970242726136</v>
      </c>
      <c r="Q53" s="10">
        <v>16173.2</v>
      </c>
      <c r="R53" s="12">
        <f t="shared" si="22"/>
        <v>3.9137215709381992</v>
      </c>
      <c r="S53" s="17">
        <f t="shared" si="23"/>
        <v>175531.3</v>
      </c>
      <c r="T53" s="17">
        <f t="shared" si="24"/>
        <v>4109.5</v>
      </c>
      <c r="V53" s="18"/>
      <c r="W53" s="18"/>
    </row>
    <row r="54" spans="1:23">
      <c r="A54" s="8">
        <v>49</v>
      </c>
      <c r="B54" s="9" t="s">
        <v>62</v>
      </c>
      <c r="C54" s="10">
        <v>13887.6</v>
      </c>
      <c r="D54" s="10">
        <v>583.20000000000005</v>
      </c>
      <c r="E54" s="11">
        <f t="shared" si="10"/>
        <v>26186.799999999996</v>
      </c>
      <c r="F54" s="10">
        <v>14393.3</v>
      </c>
      <c r="G54" s="12">
        <f t="shared" si="18"/>
        <v>54.963951303710274</v>
      </c>
      <c r="H54" s="10">
        <v>11503.9</v>
      </c>
      <c r="I54" s="12">
        <f t="shared" si="19"/>
        <v>43.930148013502993</v>
      </c>
      <c r="J54" s="10">
        <v>289.60000000000002</v>
      </c>
      <c r="K54" s="12">
        <f t="shared" si="20"/>
        <v>1.1059006827867479</v>
      </c>
      <c r="L54" s="11">
        <f t="shared" si="14"/>
        <v>40283.800000000003</v>
      </c>
      <c r="M54" s="10">
        <v>14035.6</v>
      </c>
      <c r="N54" s="12">
        <f t="shared" si="15"/>
        <v>34.841797447112732</v>
      </c>
      <c r="O54" s="10">
        <f>25356.5+18.9</f>
        <v>25375.4</v>
      </c>
      <c r="P54" s="12">
        <f t="shared" si="21"/>
        <v>62.991574776957485</v>
      </c>
      <c r="Q54" s="10">
        <v>872.8</v>
      </c>
      <c r="R54" s="12">
        <f t="shared" si="22"/>
        <v>2.1666277759297783</v>
      </c>
      <c r="S54" s="17">
        <f t="shared" si="23"/>
        <v>16.099999999998545</v>
      </c>
      <c r="T54" s="17">
        <f t="shared" si="24"/>
        <v>0</v>
      </c>
      <c r="V54" s="18"/>
      <c r="W54" s="18"/>
    </row>
    <row r="55" spans="1:23">
      <c r="A55" s="8">
        <v>50</v>
      </c>
      <c r="B55" s="9" t="s">
        <v>63</v>
      </c>
      <c r="C55" s="10">
        <v>8713.6</v>
      </c>
      <c r="D55" s="10">
        <v>602.70000000000005</v>
      </c>
      <c r="E55" s="11">
        <f t="shared" si="10"/>
        <v>26011.5</v>
      </c>
      <c r="F55" s="10">
        <v>13073.7</v>
      </c>
      <c r="G55" s="12">
        <f t="shared" si="18"/>
        <v>50.261230609538089</v>
      </c>
      <c r="H55" s="10">
        <v>12585.5</v>
      </c>
      <c r="I55" s="12">
        <f t="shared" si="19"/>
        <v>48.384368452415281</v>
      </c>
      <c r="J55" s="10">
        <v>352.3</v>
      </c>
      <c r="K55" s="12">
        <f t="shared" si="20"/>
        <v>1.3544009380466333</v>
      </c>
      <c r="L55" s="11">
        <f t="shared" si="14"/>
        <v>34926</v>
      </c>
      <c r="M55" s="10">
        <v>13006.4</v>
      </c>
      <c r="N55" s="12">
        <f t="shared" si="15"/>
        <v>37.239878600469567</v>
      </c>
      <c r="O55" s="10">
        <v>21260.9</v>
      </c>
      <c r="P55" s="12">
        <f t="shared" si="21"/>
        <v>60.874133883067053</v>
      </c>
      <c r="Q55" s="10">
        <v>658.7</v>
      </c>
      <c r="R55" s="12">
        <f t="shared" si="22"/>
        <v>1.8859875164633797</v>
      </c>
      <c r="S55" s="17">
        <f t="shared" si="23"/>
        <v>38.19999999999709</v>
      </c>
      <c r="T55" s="17">
        <f t="shared" si="24"/>
        <v>296.29999999999995</v>
      </c>
      <c r="V55" s="18"/>
      <c r="W55" s="18"/>
    </row>
    <row r="56" spans="1:23">
      <c r="A56" s="8">
        <v>51</v>
      </c>
      <c r="B56" s="9" t="s">
        <v>64</v>
      </c>
      <c r="C56" s="10">
        <v>12020.7</v>
      </c>
      <c r="D56" s="10">
        <v>1889.2</v>
      </c>
      <c r="E56" s="11">
        <f t="shared" si="10"/>
        <v>147763</v>
      </c>
      <c r="F56" s="10">
        <v>45764</v>
      </c>
      <c r="G56" s="12">
        <f t="shared" si="18"/>
        <v>30.971217422494128</v>
      </c>
      <c r="H56" s="10">
        <v>93448</v>
      </c>
      <c r="I56" s="12">
        <f t="shared" si="19"/>
        <v>63.241812903094818</v>
      </c>
      <c r="J56" s="10">
        <v>8551</v>
      </c>
      <c r="K56" s="12">
        <f t="shared" si="20"/>
        <v>5.7869696744110497</v>
      </c>
      <c r="L56" s="11">
        <f t="shared" si="14"/>
        <v>147362</v>
      </c>
      <c r="M56" s="10">
        <v>44123</v>
      </c>
      <c r="N56" s="12">
        <f t="shared" si="15"/>
        <v>29.941911754726455</v>
      </c>
      <c r="O56" s="10">
        <v>93554</v>
      </c>
      <c r="P56" s="12">
        <f t="shared" si="21"/>
        <v>63.485837597209596</v>
      </c>
      <c r="Q56" s="10">
        <v>9685</v>
      </c>
      <c r="R56" s="12">
        <f t="shared" si="22"/>
        <v>6.5722506480639513</v>
      </c>
      <c r="S56" s="17">
        <f t="shared" si="23"/>
        <v>11914.699999999997</v>
      </c>
      <c r="T56" s="17">
        <f t="shared" si="24"/>
        <v>755.20000000000073</v>
      </c>
      <c r="V56" s="18"/>
      <c r="W56" s="18"/>
    </row>
    <row r="57" spans="1:23">
      <c r="A57" s="8">
        <v>52</v>
      </c>
      <c r="B57" s="9" t="s">
        <v>65</v>
      </c>
      <c r="C57" s="10">
        <v>92956.6</v>
      </c>
      <c r="D57" s="10">
        <v>3444.2</v>
      </c>
      <c r="E57" s="11">
        <f t="shared" si="10"/>
        <v>379407.10000000003</v>
      </c>
      <c r="F57" s="10">
        <v>104286.2</v>
      </c>
      <c r="G57" s="12">
        <f t="shared" si="18"/>
        <v>27.486623207631062</v>
      </c>
      <c r="H57" s="10">
        <f>487.2+238602.8+3.7</f>
        <v>239093.7</v>
      </c>
      <c r="I57" s="12">
        <f t="shared" si="19"/>
        <v>63.017718962033122</v>
      </c>
      <c r="J57" s="10">
        <v>36027.199999999997</v>
      </c>
      <c r="K57" s="12">
        <f t="shared" si="20"/>
        <v>9.4956578303358032</v>
      </c>
      <c r="L57" s="11">
        <f t="shared" si="14"/>
        <v>406889.50000000006</v>
      </c>
      <c r="M57" s="10">
        <v>104286.2</v>
      </c>
      <c r="N57" s="12">
        <f t="shared" si="15"/>
        <v>25.630103504759887</v>
      </c>
      <c r="O57" s="10">
        <f>2476.7+210885.1+53040.1</f>
        <v>266401.90000000002</v>
      </c>
      <c r="P57" s="12">
        <f t="shared" si="21"/>
        <v>65.472788066538953</v>
      </c>
      <c r="Q57" s="10">
        <v>36201.4</v>
      </c>
      <c r="R57" s="12">
        <f t="shared" si="22"/>
        <v>8.8971084287011575</v>
      </c>
      <c r="S57" s="17">
        <f t="shared" si="23"/>
        <v>65648.400000000023</v>
      </c>
      <c r="T57" s="17">
        <f t="shared" si="24"/>
        <v>3269.9999999999927</v>
      </c>
      <c r="V57" s="18"/>
      <c r="W57" s="18"/>
    </row>
    <row r="58" spans="1:23">
      <c r="A58" s="8">
        <v>53</v>
      </c>
      <c r="B58" s="9" t="s">
        <v>66</v>
      </c>
      <c r="C58" s="10">
        <v>53108.7</v>
      </c>
      <c r="D58" s="10">
        <v>1899</v>
      </c>
      <c r="E58" s="11">
        <f t="shared" si="10"/>
        <v>124552.2</v>
      </c>
      <c r="F58" s="10">
        <f>13530.2+20320.7</f>
        <v>33850.9</v>
      </c>
      <c r="G58" s="12">
        <f t="shared" si="18"/>
        <v>27.178082763692654</v>
      </c>
      <c r="H58" s="10">
        <f>76141.7+10132.8</f>
        <v>86274.5</v>
      </c>
      <c r="I58" s="12">
        <f t="shared" si="19"/>
        <v>69.26774476885997</v>
      </c>
      <c r="J58" s="10">
        <f>3510.3+824.4+89.3+2.8</f>
        <v>4426.8</v>
      </c>
      <c r="K58" s="12">
        <f t="shared" si="20"/>
        <v>3.5541724674473838</v>
      </c>
      <c r="L58" s="11">
        <f t="shared" si="14"/>
        <v>123999.3</v>
      </c>
      <c r="M58" s="10">
        <f>+F58</f>
        <v>33850.9</v>
      </c>
      <c r="N58" s="12">
        <f t="shared" si="15"/>
        <v>27.299267011991198</v>
      </c>
      <c r="O58" s="10">
        <f>62647+24652.1</f>
        <v>87299.1</v>
      </c>
      <c r="P58" s="12">
        <f t="shared" si="21"/>
        <v>70.402897435711324</v>
      </c>
      <c r="Q58" s="10">
        <f>90.4+2673.4+85.5</f>
        <v>2849.3</v>
      </c>
      <c r="R58" s="12">
        <f t="shared" si="22"/>
        <v>2.2978355522974727</v>
      </c>
      <c r="S58" s="17">
        <f t="shared" si="23"/>
        <v>52084.100000000006</v>
      </c>
      <c r="T58" s="17">
        <f t="shared" si="24"/>
        <v>3476.5</v>
      </c>
      <c r="V58" s="18"/>
      <c r="W58" s="18"/>
    </row>
    <row r="59" spans="1:23">
      <c r="A59" s="8">
        <v>54</v>
      </c>
      <c r="B59" s="9" t="s">
        <v>67</v>
      </c>
      <c r="C59" s="12">
        <f>71856.66+37000</f>
        <v>108856.66</v>
      </c>
      <c r="D59" s="12">
        <v>13768.47</v>
      </c>
      <c r="E59" s="11">
        <f t="shared" si="10"/>
        <v>215800.50400000002</v>
      </c>
      <c r="F59" s="10">
        <v>74446.604000000007</v>
      </c>
      <c r="G59" s="12">
        <f t="shared" si="18"/>
        <v>34.49788235897725</v>
      </c>
      <c r="H59" s="10">
        <f>148834.4-15000</f>
        <v>133834.4</v>
      </c>
      <c r="I59" s="12">
        <f t="shared" si="19"/>
        <v>62.017649411977274</v>
      </c>
      <c r="J59" s="10">
        <v>7519.5</v>
      </c>
      <c r="K59" s="12">
        <f t="shared" si="20"/>
        <v>3.4844682290454703</v>
      </c>
      <c r="L59" s="11">
        <f t="shared" si="14"/>
        <v>236735.46757377998</v>
      </c>
      <c r="M59" s="10">
        <v>73539.167573779996</v>
      </c>
      <c r="N59" s="12">
        <f t="shared" si="15"/>
        <v>31.063857193625239</v>
      </c>
      <c r="O59" s="10">
        <f>156520.8</f>
        <v>156520.79999999999</v>
      </c>
      <c r="P59" s="12">
        <f t="shared" si="21"/>
        <v>66.116328746227836</v>
      </c>
      <c r="Q59" s="10">
        <v>6675.5</v>
      </c>
      <c r="R59" s="12">
        <f t="shared" si="22"/>
        <v>2.8198140601469199</v>
      </c>
      <c r="S59" s="17">
        <f>+C59+H59-O59</f>
        <v>86170.260000000009</v>
      </c>
      <c r="T59" s="17">
        <f>+D59+J59-Q59</f>
        <v>14612.470000000001</v>
      </c>
      <c r="V59" s="18"/>
      <c r="W59" s="18"/>
    </row>
    <row r="60" spans="1:23">
      <c r="A60" s="8">
        <v>55</v>
      </c>
      <c r="B60" s="9" t="s">
        <v>68</v>
      </c>
      <c r="C60" s="10">
        <v>116647.4</v>
      </c>
      <c r="D60" s="10">
        <v>2540.9</v>
      </c>
      <c r="E60" s="11">
        <f t="shared" si="10"/>
        <v>149761.69999999998</v>
      </c>
      <c r="F60" s="10">
        <v>20636.099999999999</v>
      </c>
      <c r="G60" s="12">
        <f t="shared" si="18"/>
        <v>13.779290699825122</v>
      </c>
      <c r="H60" s="10">
        <v>126142.7</v>
      </c>
      <c r="I60" s="12">
        <f t="shared" si="19"/>
        <v>84.228945050703899</v>
      </c>
      <c r="J60" s="10">
        <v>2982.9</v>
      </c>
      <c r="K60" s="12">
        <f t="shared" si="20"/>
        <v>1.9917642494709931</v>
      </c>
      <c r="L60" s="11">
        <f t="shared" si="14"/>
        <v>127751.20000000001</v>
      </c>
      <c r="M60" s="10">
        <v>20032.099999999999</v>
      </c>
      <c r="N60" s="12">
        <f t="shared" si="15"/>
        <v>15.680557208073189</v>
      </c>
      <c r="O60" s="10">
        <v>105561.5</v>
      </c>
      <c r="P60" s="12">
        <f t="shared" si="21"/>
        <v>82.630534977362245</v>
      </c>
      <c r="Q60" s="10">
        <v>2157.6</v>
      </c>
      <c r="R60" s="12">
        <f t="shared" si="22"/>
        <v>1.6889078145645597</v>
      </c>
      <c r="S60" s="17">
        <f t="shared" si="23"/>
        <v>137228.59999999998</v>
      </c>
      <c r="T60" s="17">
        <f t="shared" si="24"/>
        <v>3366.2000000000003</v>
      </c>
      <c r="V60" s="18"/>
      <c r="W60" s="18"/>
    </row>
    <row r="61" spans="1:23">
      <c r="A61" s="8">
        <v>56</v>
      </c>
      <c r="B61" s="9" t="s">
        <v>69</v>
      </c>
      <c r="C61" s="10">
        <v>186460.63565191999</v>
      </c>
      <c r="D61" s="10">
        <v>2382.9</v>
      </c>
      <c r="E61" s="11">
        <f t="shared" si="10"/>
        <v>312628.40000000002</v>
      </c>
      <c r="F61" s="10">
        <v>78037.100000000006</v>
      </c>
      <c r="G61" s="12">
        <f t="shared" si="18"/>
        <v>24.961615771311884</v>
      </c>
      <c r="H61" s="10">
        <v>224406.7</v>
      </c>
      <c r="I61" s="12">
        <f t="shared" si="19"/>
        <v>71.780650766213171</v>
      </c>
      <c r="J61" s="10">
        <v>10184.6</v>
      </c>
      <c r="K61" s="12">
        <f t="shared" si="20"/>
        <v>3.2577334624749379</v>
      </c>
      <c r="L61" s="11">
        <f t="shared" si="14"/>
        <v>348695.7</v>
      </c>
      <c r="M61" s="10">
        <v>77057.2</v>
      </c>
      <c r="N61" s="12">
        <f t="shared" si="15"/>
        <v>22.098695223370978</v>
      </c>
      <c r="O61" s="10">
        <v>262002.3</v>
      </c>
      <c r="P61" s="12">
        <f t="shared" si="21"/>
        <v>75.137806402545252</v>
      </c>
      <c r="Q61" s="10">
        <v>9636.2000000000007</v>
      </c>
      <c r="R61" s="12">
        <f t="shared" si="22"/>
        <v>2.7634983740837642</v>
      </c>
      <c r="S61" s="17">
        <f t="shared" si="23"/>
        <v>148865.03565192001</v>
      </c>
      <c r="T61" s="17">
        <f t="shared" si="24"/>
        <v>2931.2999999999993</v>
      </c>
      <c r="V61" s="18"/>
      <c r="W61" s="18"/>
    </row>
    <row r="62" spans="1:23">
      <c r="A62" s="8">
        <v>57</v>
      </c>
      <c r="B62" s="9" t="s">
        <v>70</v>
      </c>
      <c r="C62" s="10">
        <v>175417.3</v>
      </c>
      <c r="D62" s="10">
        <v>2459.4</v>
      </c>
      <c r="E62" s="11">
        <f t="shared" si="10"/>
        <v>228543.8</v>
      </c>
      <c r="F62" s="10">
        <v>70501.5</v>
      </c>
      <c r="G62" s="12">
        <f t="shared" si="18"/>
        <v>30.848135018320342</v>
      </c>
      <c r="H62" s="10">
        <v>153630</v>
      </c>
      <c r="I62" s="12">
        <f t="shared" si="19"/>
        <v>67.221250368638309</v>
      </c>
      <c r="J62" s="10">
        <v>4412.3</v>
      </c>
      <c r="K62" s="12">
        <f t="shared" si="20"/>
        <v>1.9306146130413515</v>
      </c>
      <c r="L62" s="11">
        <f t="shared" si="14"/>
        <v>216517.59999999998</v>
      </c>
      <c r="M62" s="10">
        <v>69820</v>
      </c>
      <c r="N62" s="12">
        <f t="shared" si="15"/>
        <v>32.246801183829866</v>
      </c>
      <c r="O62" s="10">
        <v>141103.29999999999</v>
      </c>
      <c r="P62" s="12">
        <f t="shared" si="21"/>
        <v>65.169436572361789</v>
      </c>
      <c r="Q62" s="10">
        <v>5594.3</v>
      </c>
      <c r="R62" s="12">
        <f t="shared" si="22"/>
        <v>2.5837622438083558</v>
      </c>
      <c r="S62" s="17">
        <f t="shared" si="23"/>
        <v>187944</v>
      </c>
      <c r="T62" s="17">
        <f t="shared" si="24"/>
        <v>1277.4000000000005</v>
      </c>
      <c r="V62" s="18"/>
      <c r="W62" s="18"/>
    </row>
    <row r="63" spans="1:23">
      <c r="A63" s="8">
        <v>58</v>
      </c>
      <c r="B63" s="9" t="s">
        <v>71</v>
      </c>
      <c r="C63" s="10">
        <v>74726</v>
      </c>
      <c r="D63" s="10">
        <v>1712.5</v>
      </c>
      <c r="E63" s="11">
        <f t="shared" si="10"/>
        <v>36818.5</v>
      </c>
      <c r="F63" s="10">
        <v>19643.400000000001</v>
      </c>
      <c r="G63" s="12">
        <f t="shared" si="18"/>
        <v>53.351983377921435</v>
      </c>
      <c r="H63" s="10">
        <v>16598.900000000001</v>
      </c>
      <c r="I63" s="12">
        <f t="shared" si="19"/>
        <v>45.083042492225381</v>
      </c>
      <c r="J63" s="10">
        <v>576.20000000000005</v>
      </c>
      <c r="K63" s="12">
        <f t="shared" si="20"/>
        <v>1.5649741298531989</v>
      </c>
      <c r="L63" s="11">
        <f t="shared" si="14"/>
        <v>110546.09999999999</v>
      </c>
      <c r="M63" s="10">
        <v>16943.900000000001</v>
      </c>
      <c r="N63" s="12">
        <f t="shared" si="15"/>
        <v>15.3274516242545</v>
      </c>
      <c r="O63" s="10">
        <v>91316.4</v>
      </c>
      <c r="P63" s="12">
        <f t="shared" si="21"/>
        <v>82.604813738340837</v>
      </c>
      <c r="Q63" s="10">
        <v>2285.8000000000002</v>
      </c>
      <c r="R63" s="12">
        <f t="shared" si="22"/>
        <v>2.067734637404667</v>
      </c>
      <c r="S63" s="17">
        <f t="shared" si="23"/>
        <v>8.5</v>
      </c>
      <c r="T63" s="17">
        <f t="shared" si="24"/>
        <v>2.8999999999996362</v>
      </c>
      <c r="V63" s="18"/>
      <c r="W63" s="18"/>
    </row>
    <row r="64" spans="1:23">
      <c r="A64" s="8">
        <v>59</v>
      </c>
      <c r="B64" s="9" t="s">
        <v>72</v>
      </c>
      <c r="C64" s="10">
        <v>229910.3</v>
      </c>
      <c r="D64" s="10">
        <v>1888.74</v>
      </c>
      <c r="E64" s="11">
        <f t="shared" si="10"/>
        <v>410643.75056958001</v>
      </c>
      <c r="F64" s="10">
        <v>130111.666679</v>
      </c>
      <c r="G64" s="12">
        <f t="shared" si="18"/>
        <v>31.68480379855524</v>
      </c>
      <c r="H64" s="10">
        <f>276750.78827385-9202.2</f>
        <v>267548.58827384998</v>
      </c>
      <c r="I64" s="12">
        <f t="shared" si="19"/>
        <v>65.153454278251871</v>
      </c>
      <c r="J64" s="10">
        <v>12983.495616730001</v>
      </c>
      <c r="K64" s="12">
        <f t="shared" si="20"/>
        <v>3.1617419231928769</v>
      </c>
      <c r="L64" s="11">
        <f t="shared" si="14"/>
        <v>431175.37412365997</v>
      </c>
      <c r="M64" s="10">
        <v>128812.14642419999</v>
      </c>
      <c r="N64" s="12">
        <f t="shared" si="15"/>
        <v>29.874652903358299</v>
      </c>
      <c r="O64" s="10">
        <v>289754.69099999999</v>
      </c>
      <c r="P64" s="12">
        <f t="shared" si="21"/>
        <v>67.201122417742511</v>
      </c>
      <c r="Q64" s="10">
        <v>12608.536699460001</v>
      </c>
      <c r="R64" s="12">
        <f t="shared" si="22"/>
        <v>2.9242246788991952</v>
      </c>
      <c r="S64" s="17">
        <f t="shared" si="23"/>
        <v>207704.19727384998</v>
      </c>
      <c r="T64" s="17">
        <f t="shared" si="24"/>
        <v>2263.6989172699996</v>
      </c>
      <c r="V64" s="18"/>
      <c r="W64" s="18"/>
    </row>
    <row r="65" spans="1:179">
      <c r="A65" s="8">
        <v>60</v>
      </c>
      <c r="B65" s="9" t="s">
        <v>73</v>
      </c>
      <c r="C65" s="10">
        <v>21504.683269270001</v>
      </c>
      <c r="D65" s="10">
        <v>5285.6960909700001</v>
      </c>
      <c r="E65" s="11">
        <f t="shared" si="10"/>
        <v>25884.799999999999</v>
      </c>
      <c r="F65" s="10">
        <v>18285.7</v>
      </c>
      <c r="G65" s="12">
        <f t="shared" si="18"/>
        <v>70.642616516256652</v>
      </c>
      <c r="H65" s="10">
        <v>7058.3</v>
      </c>
      <c r="I65" s="12">
        <f t="shared" si="19"/>
        <v>27.268126468043022</v>
      </c>
      <c r="J65" s="10">
        <v>540.79999999999995</v>
      </c>
      <c r="K65" s="12">
        <f t="shared" si="20"/>
        <v>2.0892570157003334</v>
      </c>
      <c r="L65" s="11">
        <f t="shared" si="14"/>
        <v>51023</v>
      </c>
      <c r="M65" s="10">
        <v>17008.7</v>
      </c>
      <c r="N65" s="12">
        <f t="shared" si="15"/>
        <v>33.335358563784958</v>
      </c>
      <c r="O65" s="10">
        <v>28553.7</v>
      </c>
      <c r="P65" s="12">
        <f t="shared" si="21"/>
        <v>55.962409109617234</v>
      </c>
      <c r="Q65" s="10">
        <v>5460.6</v>
      </c>
      <c r="R65" s="12">
        <f t="shared" si="22"/>
        <v>10.702232326597809</v>
      </c>
      <c r="S65" s="17">
        <f>+C65+H65-O65</f>
        <v>9.2832692699994368</v>
      </c>
      <c r="T65" s="17">
        <f t="shared" si="24"/>
        <v>365.89609096999993</v>
      </c>
      <c r="V65" s="18"/>
      <c r="W65" s="18"/>
    </row>
    <row r="66" spans="1:179">
      <c r="A66" s="8">
        <v>61</v>
      </c>
      <c r="B66" s="9" t="s">
        <v>74</v>
      </c>
      <c r="C66" s="10">
        <v>232874.7</v>
      </c>
      <c r="D66" s="10">
        <v>8617.4</v>
      </c>
      <c r="E66" s="11">
        <f t="shared" si="10"/>
        <v>396492.3</v>
      </c>
      <c r="F66" s="10">
        <v>103117.3</v>
      </c>
      <c r="G66" s="12">
        <f t="shared" si="18"/>
        <v>26.00739030745364</v>
      </c>
      <c r="H66" s="10">
        <v>275447.2</v>
      </c>
      <c r="I66" s="12">
        <f t="shared" si="19"/>
        <v>69.471008642538578</v>
      </c>
      <c r="J66" s="10">
        <v>17927.8</v>
      </c>
      <c r="K66" s="12">
        <f t="shared" si="20"/>
        <v>4.5216010500077806</v>
      </c>
      <c r="L66" s="11">
        <f t="shared" si="14"/>
        <v>432624.6</v>
      </c>
      <c r="M66" s="10">
        <v>102435.6</v>
      </c>
      <c r="N66" s="12">
        <f t="shared" si="15"/>
        <v>23.677710421460084</v>
      </c>
      <c r="O66" s="10">
        <v>321877.90000000002</v>
      </c>
      <c r="P66" s="12">
        <f t="shared" si="21"/>
        <v>74.401201411107934</v>
      </c>
      <c r="Q66" s="10">
        <v>8311.1</v>
      </c>
      <c r="R66" s="12">
        <f t="shared" si="22"/>
        <v>1.9210881674319955</v>
      </c>
      <c r="S66" s="17">
        <f t="shared" si="23"/>
        <v>186444</v>
      </c>
      <c r="T66" s="17">
        <f t="shared" si="24"/>
        <v>18234.099999999999</v>
      </c>
      <c r="V66" s="18"/>
      <c r="W66" s="18"/>
    </row>
    <row r="67" spans="1:179">
      <c r="A67" s="8">
        <v>62</v>
      </c>
      <c r="B67" s="9" t="s">
        <v>75</v>
      </c>
      <c r="C67" s="10">
        <v>31781.17</v>
      </c>
      <c r="D67" s="10">
        <v>2260.54</v>
      </c>
      <c r="E67" s="11">
        <f t="shared" si="10"/>
        <v>196658.1</v>
      </c>
      <c r="F67" s="10">
        <v>71481.3</v>
      </c>
      <c r="G67" s="12">
        <f t="shared" si="18"/>
        <v>36.348007023356779</v>
      </c>
      <c r="H67" s="10">
        <v>120826.7</v>
      </c>
      <c r="I67" s="12">
        <f t="shared" si="19"/>
        <v>61.439981368679959</v>
      </c>
      <c r="J67" s="10">
        <v>4350.1000000000004</v>
      </c>
      <c r="K67" s="12">
        <f t="shared" si="20"/>
        <v>2.2120116079632623</v>
      </c>
      <c r="L67" s="11">
        <f t="shared" si="14"/>
        <v>217690.69999999998</v>
      </c>
      <c r="M67" s="10">
        <v>70416</v>
      </c>
      <c r="N67" s="12">
        <f t="shared" si="15"/>
        <v>32.346811324507662</v>
      </c>
      <c r="O67" s="10">
        <v>141130.79999999999</v>
      </c>
      <c r="P67" s="12">
        <f t="shared" si="21"/>
        <v>64.830881613224633</v>
      </c>
      <c r="Q67" s="10">
        <v>6143.9</v>
      </c>
      <c r="R67" s="12">
        <f t="shared" si="22"/>
        <v>2.8223070622677038</v>
      </c>
      <c r="S67" s="17">
        <f t="shared" si="23"/>
        <v>11477.070000000007</v>
      </c>
      <c r="T67" s="17">
        <f t="shared" si="24"/>
        <v>466.74000000000069</v>
      </c>
      <c r="V67" s="18"/>
      <c r="W67" s="18"/>
    </row>
    <row r="68" spans="1:179">
      <c r="A68" s="8">
        <v>63</v>
      </c>
      <c r="B68" s="9" t="s">
        <v>76</v>
      </c>
      <c r="C68" s="10">
        <v>94942.8</v>
      </c>
      <c r="D68" s="10">
        <v>4396.6000000000004</v>
      </c>
      <c r="E68" s="11">
        <f t="shared" si="10"/>
        <v>571170.80000000005</v>
      </c>
      <c r="F68" s="10">
        <v>192350.8</v>
      </c>
      <c r="G68" s="12">
        <f t="shared" si="18"/>
        <v>33.676581505917319</v>
      </c>
      <c r="H68" s="10">
        <v>367735.2</v>
      </c>
      <c r="I68" s="12">
        <f t="shared" si="19"/>
        <v>64.382703037340136</v>
      </c>
      <c r="J68" s="10">
        <v>11084.8</v>
      </c>
      <c r="K68" s="12">
        <f t="shared" si="20"/>
        <v>1.9407154567425364</v>
      </c>
      <c r="L68" s="11">
        <f t="shared" si="14"/>
        <v>493448.8</v>
      </c>
      <c r="M68" s="10">
        <v>186163.8</v>
      </c>
      <c r="N68" s="12">
        <f t="shared" si="15"/>
        <v>37.727075230500105</v>
      </c>
      <c r="O68" s="10">
        <v>297932.5</v>
      </c>
      <c r="P68" s="12">
        <f t="shared" si="21"/>
        <v>60.377591352942801</v>
      </c>
      <c r="Q68" s="10">
        <v>9352.5</v>
      </c>
      <c r="R68" s="12">
        <f t="shared" si="22"/>
        <v>1.8953334165570979</v>
      </c>
      <c r="S68" s="17">
        <f t="shared" si="23"/>
        <v>164745.5</v>
      </c>
      <c r="T68" s="17">
        <f t="shared" si="24"/>
        <v>6128.9</v>
      </c>
      <c r="V68" s="18"/>
      <c r="W68" s="18"/>
    </row>
    <row r="69" spans="1:179">
      <c r="A69" s="8">
        <v>64</v>
      </c>
      <c r="B69" s="9" t="s">
        <v>77</v>
      </c>
      <c r="C69" s="10">
        <v>6368.9</v>
      </c>
      <c r="D69" s="10">
        <v>110.5</v>
      </c>
      <c r="E69" s="11">
        <f t="shared" si="10"/>
        <v>26095.200000000004</v>
      </c>
      <c r="F69" s="10">
        <v>7583.1</v>
      </c>
      <c r="G69" s="12">
        <f t="shared" si="18"/>
        <v>29.05936723995217</v>
      </c>
      <c r="H69" s="10">
        <v>17933.2</v>
      </c>
      <c r="I69" s="12">
        <f t="shared" si="19"/>
        <v>68.722217112725701</v>
      </c>
      <c r="J69" s="10">
        <v>578.9</v>
      </c>
      <c r="K69" s="12">
        <f t="shared" si="20"/>
        <v>2.2184156473221126</v>
      </c>
      <c r="L69" s="11">
        <f t="shared" si="14"/>
        <v>23969.200000000001</v>
      </c>
      <c r="M69" s="10">
        <v>6938.2</v>
      </c>
      <c r="N69" s="12">
        <f t="shared" si="15"/>
        <v>28.946314436860636</v>
      </c>
      <c r="O69" s="10">
        <v>16693.5</v>
      </c>
      <c r="P69" s="12">
        <f t="shared" si="21"/>
        <v>69.645628556647694</v>
      </c>
      <c r="Q69" s="10">
        <v>337.5</v>
      </c>
      <c r="R69" s="12">
        <f t="shared" si="22"/>
        <v>1.4080570064916642</v>
      </c>
      <c r="S69" s="17">
        <f t="shared" si="23"/>
        <v>7608.5999999999985</v>
      </c>
      <c r="T69" s="17">
        <f t="shared" si="24"/>
        <v>351.9</v>
      </c>
      <c r="V69" s="18"/>
      <c r="W69" s="18"/>
    </row>
    <row r="70" spans="1:179">
      <c r="A70" s="8">
        <v>65</v>
      </c>
      <c r="B70" s="9" t="s">
        <v>78</v>
      </c>
      <c r="C70" s="10">
        <v>19937.400000000001</v>
      </c>
      <c r="D70" s="10">
        <v>1877.1</v>
      </c>
      <c r="E70" s="11">
        <f t="shared" si="10"/>
        <v>77141.520952070001</v>
      </c>
      <c r="F70" s="10">
        <v>32458.026000000002</v>
      </c>
      <c r="G70" s="12">
        <f t="shared" si="18"/>
        <v>42.075947686028904</v>
      </c>
      <c r="H70" s="10">
        <v>40515.449659459999</v>
      </c>
      <c r="I70" s="12">
        <f t="shared" si="19"/>
        <v>52.520937051051</v>
      </c>
      <c r="J70" s="10">
        <v>4168.0452926099997</v>
      </c>
      <c r="K70" s="12">
        <f t="shared" si="20"/>
        <v>5.4031152629200987</v>
      </c>
      <c r="L70" s="11">
        <f t="shared" si="14"/>
        <v>81620.276863060004</v>
      </c>
      <c r="M70" s="10">
        <v>31959.661447890001</v>
      </c>
      <c r="N70" s="12">
        <f t="shared" si="15"/>
        <v>39.156521732352047</v>
      </c>
      <c r="O70" s="10">
        <v>45617.91832941</v>
      </c>
      <c r="P70" s="12">
        <f t="shared" si="21"/>
        <v>55.890423412734002</v>
      </c>
      <c r="Q70" s="10">
        <v>4042.6970857599999</v>
      </c>
      <c r="R70" s="12">
        <f t="shared" si="22"/>
        <v>4.9530548549139493</v>
      </c>
      <c r="S70" s="17">
        <f t="shared" si="23"/>
        <v>14834.93133005</v>
      </c>
      <c r="T70" s="17">
        <f t="shared" si="24"/>
        <v>2002.4482068499992</v>
      </c>
      <c r="V70" s="18"/>
      <c r="W70" s="18"/>
    </row>
    <row r="71" spans="1:179">
      <c r="A71" s="8">
        <v>66</v>
      </c>
      <c r="B71" s="9" t="s">
        <v>79</v>
      </c>
      <c r="C71" s="10">
        <v>53408.7</v>
      </c>
      <c r="D71" s="10">
        <v>2390.9</v>
      </c>
      <c r="E71" s="11">
        <f t="shared" si="10"/>
        <v>103268.00000000001</v>
      </c>
      <c r="F71" s="10">
        <v>28108.9</v>
      </c>
      <c r="G71" s="12">
        <f t="shared" si="18"/>
        <v>27.219370957121274</v>
      </c>
      <c r="H71" s="10">
        <v>71827.3</v>
      </c>
      <c r="I71" s="12">
        <f t="shared" si="19"/>
        <v>69.5542665685401</v>
      </c>
      <c r="J71" s="10">
        <v>3331.8</v>
      </c>
      <c r="K71" s="12">
        <f t="shared" si="20"/>
        <v>3.2263624743386137</v>
      </c>
      <c r="L71" s="11">
        <f t="shared" si="14"/>
        <v>91169.5</v>
      </c>
      <c r="M71" s="10">
        <v>26947.3</v>
      </c>
      <c r="N71" s="12">
        <f t="shared" si="15"/>
        <v>29.557362933875911</v>
      </c>
      <c r="O71" s="10">
        <v>61868.6</v>
      </c>
      <c r="P71" s="12">
        <f t="shared" si="21"/>
        <v>67.861071959372381</v>
      </c>
      <c r="Q71" s="10">
        <v>2353.6</v>
      </c>
      <c r="R71" s="12">
        <f t="shared" si="22"/>
        <v>2.5815651067517096</v>
      </c>
      <c r="S71" s="17">
        <f t="shared" si="23"/>
        <v>63367.4</v>
      </c>
      <c r="T71" s="17">
        <f t="shared" si="24"/>
        <v>3369.1000000000008</v>
      </c>
      <c r="V71" s="18"/>
      <c r="W71" s="18"/>
    </row>
    <row r="72" spans="1:179">
      <c r="A72" s="8">
        <v>67</v>
      </c>
      <c r="B72" s="9" t="s">
        <v>80</v>
      </c>
      <c r="C72" s="10">
        <v>7059.7</v>
      </c>
      <c r="D72" s="10">
        <v>43.7</v>
      </c>
      <c r="E72" s="11">
        <f t="shared" ref="E72:E80" si="32">F72+H72+J72</f>
        <v>22710</v>
      </c>
      <c r="F72" s="10">
        <v>6409.5</v>
      </c>
      <c r="G72" s="12">
        <f t="shared" ref="G72:G80" si="33">F72*100/E72</f>
        <v>28.223249669749009</v>
      </c>
      <c r="H72" s="10">
        <v>15839.5</v>
      </c>
      <c r="I72" s="12">
        <f t="shared" ref="I72:I76" si="34">H72*100/E72</f>
        <v>69.746807573756058</v>
      </c>
      <c r="J72" s="10">
        <v>461</v>
      </c>
      <c r="K72" s="12">
        <f t="shared" ref="K72:K80" si="35">J72*100/E72</f>
        <v>2.0299427564949362</v>
      </c>
      <c r="L72" s="11">
        <f t="shared" ref="L72:L80" si="36">M72+O72+Q72</f>
        <v>24508.3</v>
      </c>
      <c r="M72" s="10">
        <v>5920.2</v>
      </c>
      <c r="N72" s="12">
        <f t="shared" ref="N72:N80" si="37">M72*100/L72</f>
        <v>24.155898205913914</v>
      </c>
      <c r="O72" s="10">
        <v>18101.099999999999</v>
      </c>
      <c r="P72" s="12">
        <f t="shared" si="21"/>
        <v>73.857019866739009</v>
      </c>
      <c r="Q72" s="10">
        <v>487</v>
      </c>
      <c r="R72" s="12">
        <v>1.9870819273470599</v>
      </c>
      <c r="S72" s="17">
        <f t="shared" si="23"/>
        <v>4798.1000000000022</v>
      </c>
      <c r="T72" s="17">
        <f t="shared" si="24"/>
        <v>17.699999999999989</v>
      </c>
      <c r="V72" s="18"/>
      <c r="W72" s="18"/>
    </row>
    <row r="73" spans="1:179" s="1" customFormat="1">
      <c r="A73" s="8">
        <v>68</v>
      </c>
      <c r="B73" s="9" t="s">
        <v>81</v>
      </c>
      <c r="C73" s="10">
        <v>20513.599999999999</v>
      </c>
      <c r="D73" s="10">
        <v>665.8</v>
      </c>
      <c r="E73" s="11">
        <f t="shared" si="32"/>
        <v>80995.886999999988</v>
      </c>
      <c r="F73" s="10">
        <f>8893.6+5370+132.7+15108.6+6850</f>
        <v>36354.9</v>
      </c>
      <c r="G73" s="12">
        <f t="shared" si="33"/>
        <v>44.884871746635731</v>
      </c>
      <c r="H73" s="10">
        <v>43773</v>
      </c>
      <c r="I73" s="10">
        <f t="shared" si="34"/>
        <v>54.043484948809819</v>
      </c>
      <c r="J73" s="10">
        <v>867.98699999999997</v>
      </c>
      <c r="K73" s="10">
        <f t="shared" si="35"/>
        <v>1.0716433045544647</v>
      </c>
      <c r="L73" s="11">
        <f t="shared" si="36"/>
        <v>79860.2</v>
      </c>
      <c r="M73" s="10">
        <f>8480.3+5370+132.7+15108.6+6850</f>
        <v>35941.599999999999</v>
      </c>
      <c r="N73" s="12">
        <f t="shared" si="37"/>
        <v>45.005647368776941</v>
      </c>
      <c r="O73" s="10">
        <f>14404.5+28353.8</f>
        <v>42758.3</v>
      </c>
      <c r="P73" s="12">
        <f t="shared" si="21"/>
        <v>53.54143866406546</v>
      </c>
      <c r="Q73" s="10">
        <f>342.9+54.9+699.4+63.1</f>
        <v>1160.2999999999997</v>
      </c>
      <c r="R73" s="12">
        <f t="shared" si="22"/>
        <v>1.4529139671576077</v>
      </c>
      <c r="S73" s="10">
        <f t="shared" si="23"/>
        <v>21528.299999999996</v>
      </c>
      <c r="T73" s="10">
        <f t="shared" si="24"/>
        <v>373.48700000000008</v>
      </c>
      <c r="U73" s="2"/>
      <c r="V73" s="18"/>
      <c r="W73" s="18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</row>
    <row r="74" spans="1:179">
      <c r="A74" s="8">
        <v>69</v>
      </c>
      <c r="B74" s="9" t="s">
        <v>82</v>
      </c>
      <c r="C74" s="10">
        <v>48349.889000000003</v>
      </c>
      <c r="D74" s="10">
        <v>67.308000000000007</v>
      </c>
      <c r="E74" s="11">
        <f t="shared" si="32"/>
        <v>85663.525898120002</v>
      </c>
      <c r="F74" s="10">
        <v>20726</v>
      </c>
      <c r="G74" s="12">
        <f t="shared" si="33"/>
        <v>24.19466135989957</v>
      </c>
      <c r="H74" s="10">
        <v>64736.525898120002</v>
      </c>
      <c r="I74" s="12">
        <f t="shared" si="34"/>
        <v>75.570699687415896</v>
      </c>
      <c r="J74" s="10">
        <v>201</v>
      </c>
      <c r="K74" s="12">
        <f t="shared" si="35"/>
        <v>0.2346389526845418</v>
      </c>
      <c r="L74" s="11">
        <f t="shared" si="36"/>
        <v>103121.7</v>
      </c>
      <c r="M74" s="10">
        <v>20432.099999999999</v>
      </c>
      <c r="N74" s="12">
        <f t="shared" si="37"/>
        <v>19.813579489089104</v>
      </c>
      <c r="O74" s="10">
        <v>82638.3</v>
      </c>
      <c r="P74" s="12">
        <f t="shared" si="21"/>
        <v>80.13667346445996</v>
      </c>
      <c r="Q74" s="10">
        <v>51.3</v>
      </c>
      <c r="R74" s="12">
        <f t="shared" si="22"/>
        <v>4.9747046450940975E-2</v>
      </c>
      <c r="S74" s="17">
        <f t="shared" si="23"/>
        <v>30448.114898120009</v>
      </c>
      <c r="T74" s="17">
        <f t="shared" si="24"/>
        <v>217.00799999999998</v>
      </c>
      <c r="V74" s="18"/>
      <c r="W74" s="18"/>
    </row>
    <row r="75" spans="1:179">
      <c r="A75" s="8">
        <v>70</v>
      </c>
      <c r="B75" s="9" t="s">
        <v>83</v>
      </c>
      <c r="C75" s="10">
        <v>1520.2</v>
      </c>
      <c r="D75" s="10">
        <v>126.3</v>
      </c>
      <c r="E75" s="11">
        <f t="shared" si="32"/>
        <v>9665.8064000000013</v>
      </c>
      <c r="F75" s="10">
        <v>7488.4</v>
      </c>
      <c r="G75" s="12">
        <f t="shared" si="33"/>
        <v>77.473101468285137</v>
      </c>
      <c r="H75" s="10">
        <v>2092.3000000000002</v>
      </c>
      <c r="I75" s="12">
        <f t="shared" si="34"/>
        <v>21.646409139748545</v>
      </c>
      <c r="J75" s="10">
        <v>85.106399999999994</v>
      </c>
      <c r="K75" s="12">
        <f t="shared" si="35"/>
        <v>0.88048939196630283</v>
      </c>
      <c r="L75" s="11">
        <f t="shared" si="36"/>
        <v>10215.700000000001</v>
      </c>
      <c r="M75" s="10">
        <v>6392</v>
      </c>
      <c r="N75" s="12">
        <f t="shared" si="37"/>
        <v>62.570357391074516</v>
      </c>
      <c r="O75" s="10">
        <v>3612.5</v>
      </c>
      <c r="P75" s="12">
        <f t="shared" si="21"/>
        <v>35.362236557455681</v>
      </c>
      <c r="Q75" s="10">
        <v>211.2</v>
      </c>
      <c r="R75" s="12">
        <f t="shared" si="22"/>
        <v>2.0674060514697965</v>
      </c>
      <c r="S75" s="17">
        <f t="shared" si="23"/>
        <v>0</v>
      </c>
      <c r="T75" s="17">
        <f t="shared" si="24"/>
        <v>0.20640000000000214</v>
      </c>
      <c r="V75" s="18"/>
      <c r="W75" s="18"/>
    </row>
    <row r="76" spans="1:179">
      <c r="A76" s="8">
        <v>71</v>
      </c>
      <c r="B76" s="9" t="s">
        <v>84</v>
      </c>
      <c r="C76" s="10">
        <v>1429.3</v>
      </c>
      <c r="D76" s="10">
        <v>36.799999999999997</v>
      </c>
      <c r="E76" s="11">
        <f t="shared" si="32"/>
        <v>14696.95</v>
      </c>
      <c r="F76" s="10">
        <v>10555.35</v>
      </c>
      <c r="G76" s="12">
        <f t="shared" si="33"/>
        <v>71.820003470107736</v>
      </c>
      <c r="H76" s="10">
        <v>3885.4</v>
      </c>
      <c r="I76" s="12">
        <f t="shared" si="34"/>
        <v>26.436777698774232</v>
      </c>
      <c r="J76" s="10">
        <v>256.2</v>
      </c>
      <c r="K76" s="12">
        <f t="shared" si="35"/>
        <v>1.743218831118021</v>
      </c>
      <c r="L76" s="11">
        <f t="shared" si="36"/>
        <v>12817.76</v>
      </c>
      <c r="M76" s="10">
        <v>9984.9599999999991</v>
      </c>
      <c r="N76" s="12">
        <f t="shared" si="37"/>
        <v>77.899414562294808</v>
      </c>
      <c r="O76" s="10">
        <v>2706.1</v>
      </c>
      <c r="P76" s="12">
        <f t="shared" si="21"/>
        <v>21.11211319294479</v>
      </c>
      <c r="Q76" s="10">
        <v>126.7</v>
      </c>
      <c r="R76" s="12">
        <f t="shared" si="22"/>
        <v>0.98847224476039497</v>
      </c>
      <c r="S76" s="17">
        <f t="shared" ref="S76:S81" si="38">+C76+H76-O76</f>
        <v>2608.6</v>
      </c>
      <c r="T76" s="17">
        <f t="shared" si="24"/>
        <v>166.3</v>
      </c>
      <c r="V76" s="18"/>
      <c r="W76" s="18"/>
    </row>
    <row r="77" spans="1:179">
      <c r="A77" s="8">
        <v>72</v>
      </c>
      <c r="B77" s="9" t="s">
        <v>85</v>
      </c>
      <c r="C77" s="10">
        <v>0</v>
      </c>
      <c r="D77" s="10">
        <v>0</v>
      </c>
      <c r="E77" s="11">
        <f t="shared" si="32"/>
        <v>61715.355000000003</v>
      </c>
      <c r="F77" s="10">
        <v>20922.400000000001</v>
      </c>
      <c r="G77" s="12">
        <f t="shared" si="33"/>
        <v>33.901449647336555</v>
      </c>
      <c r="H77" s="10">
        <v>39822.800000000003</v>
      </c>
      <c r="I77" s="12">
        <f t="shared" ref="I77:I80" si="39">H77*100/E77</f>
        <v>64.526567172788688</v>
      </c>
      <c r="J77" s="10">
        <v>970.15499999999997</v>
      </c>
      <c r="K77" s="12">
        <f t="shared" si="35"/>
        <v>1.5719831798747652</v>
      </c>
      <c r="L77" s="11">
        <f t="shared" si="36"/>
        <v>46504.270620000003</v>
      </c>
      <c r="M77" s="10">
        <v>18244.319619999998</v>
      </c>
      <c r="N77" s="12">
        <f t="shared" si="37"/>
        <v>39.231492886061304</v>
      </c>
      <c r="O77" s="10">
        <v>28184.400000000001</v>
      </c>
      <c r="P77" s="12">
        <f t="shared" si="21"/>
        <v>60.606046765689491</v>
      </c>
      <c r="Q77" s="10">
        <v>75.551000000000002</v>
      </c>
      <c r="R77" s="12">
        <f t="shared" si="22"/>
        <v>0.16246034824919484</v>
      </c>
      <c r="S77" s="17">
        <f t="shared" si="38"/>
        <v>11638.400000000001</v>
      </c>
      <c r="T77" s="17">
        <f t="shared" si="24"/>
        <v>894.60399999999993</v>
      </c>
      <c r="V77" s="18"/>
      <c r="W77" s="18"/>
    </row>
    <row r="78" spans="1:179">
      <c r="A78" s="8">
        <v>73</v>
      </c>
      <c r="B78" s="9" t="s">
        <v>86</v>
      </c>
      <c r="C78" s="10">
        <v>50928.2</v>
      </c>
      <c r="D78" s="10">
        <v>870.5</v>
      </c>
      <c r="E78" s="10">
        <f t="shared" si="32"/>
        <v>193382.7</v>
      </c>
      <c r="F78" s="10">
        <v>62865.5</v>
      </c>
      <c r="G78" s="12">
        <f t="shared" si="33"/>
        <v>32.508337095303766</v>
      </c>
      <c r="H78" s="10">
        <f>174564.2-50928.2</f>
        <v>123636.00000000001</v>
      </c>
      <c r="I78" s="12">
        <f t="shared" si="39"/>
        <v>63.933330127255445</v>
      </c>
      <c r="J78" s="10">
        <f>7751.7-870.5</f>
        <v>6881.2</v>
      </c>
      <c r="K78" s="12">
        <f t="shared" si="35"/>
        <v>3.5583327774407945</v>
      </c>
      <c r="L78" s="11">
        <f t="shared" si="36"/>
        <v>194320.5</v>
      </c>
      <c r="M78" s="10">
        <v>62710.1</v>
      </c>
      <c r="N78" s="12">
        <f t="shared" si="37"/>
        <v>32.271479334398585</v>
      </c>
      <c r="O78" s="10">
        <v>124628.7</v>
      </c>
      <c r="P78" s="12">
        <f t="shared" si="21"/>
        <v>64.135641890587976</v>
      </c>
      <c r="Q78" s="10">
        <v>6981.7</v>
      </c>
      <c r="R78" s="12">
        <f t="shared" si="22"/>
        <v>3.5928787750134443</v>
      </c>
      <c r="S78" s="17">
        <f t="shared" si="38"/>
        <v>49935.500000000015</v>
      </c>
      <c r="T78" s="17">
        <f t="shared" si="24"/>
        <v>770</v>
      </c>
      <c r="V78" s="18"/>
      <c r="W78" s="18"/>
    </row>
    <row r="79" spans="1:179">
      <c r="A79" s="8">
        <v>74</v>
      </c>
      <c r="B79" s="9" t="s">
        <v>87</v>
      </c>
      <c r="C79" s="10">
        <v>0</v>
      </c>
      <c r="D79" s="10">
        <v>0</v>
      </c>
      <c r="E79" s="11">
        <f t="shared" si="32"/>
        <v>225444.48003399998</v>
      </c>
      <c r="F79" s="10">
        <v>65357.674675000002</v>
      </c>
      <c r="G79" s="12">
        <f t="shared" si="33"/>
        <v>28.990585471484248</v>
      </c>
      <c r="H79" s="10">
        <v>149053.631601</v>
      </c>
      <c r="I79" s="12">
        <f t="shared" si="39"/>
        <v>66.115449612481427</v>
      </c>
      <c r="J79" s="10">
        <f>8288.652947+2744.520811</f>
        <v>11033.173758000001</v>
      </c>
      <c r="K79" s="12">
        <f t="shared" si="35"/>
        <v>4.8939649160343395</v>
      </c>
      <c r="L79" s="11">
        <f t="shared" si="36"/>
        <v>201249.19739099999</v>
      </c>
      <c r="M79" s="10">
        <v>64920.808205000001</v>
      </c>
      <c r="N79" s="12">
        <f t="shared" si="37"/>
        <v>32.258915338115685</v>
      </c>
      <c r="O79" s="10">
        <v>129366.514654</v>
      </c>
      <c r="P79" s="12">
        <f t="shared" si="21"/>
        <v>64.281754328022657</v>
      </c>
      <c r="Q79" s="10">
        <f>6064.689311+897.185221</f>
        <v>6961.8745319999998</v>
      </c>
      <c r="R79" s="12">
        <f t="shared" si="22"/>
        <v>3.4593303338616641</v>
      </c>
      <c r="S79" s="17">
        <f t="shared" si="38"/>
        <v>19687.116947000002</v>
      </c>
      <c r="T79" s="17">
        <f t="shared" si="24"/>
        <v>4071.299226000001</v>
      </c>
      <c r="V79" s="18"/>
      <c r="W79" s="18"/>
    </row>
    <row r="80" spans="1:179">
      <c r="A80" s="8">
        <v>75</v>
      </c>
      <c r="B80" s="9" t="s">
        <v>88</v>
      </c>
      <c r="C80" s="10">
        <v>0</v>
      </c>
      <c r="D80" s="10">
        <v>0</v>
      </c>
      <c r="E80" s="11">
        <f t="shared" si="32"/>
        <v>217548.5</v>
      </c>
      <c r="F80" s="10">
        <v>82992.5</v>
      </c>
      <c r="G80" s="12">
        <f t="shared" si="33"/>
        <v>38.148964483781775</v>
      </c>
      <c r="H80" s="10">
        <v>131649.29999999999</v>
      </c>
      <c r="I80" s="12">
        <f t="shared" si="39"/>
        <v>60.514919661592693</v>
      </c>
      <c r="J80" s="10">
        <v>2906.7</v>
      </c>
      <c r="K80" s="12">
        <f t="shared" si="35"/>
        <v>1.3361158546255203</v>
      </c>
      <c r="L80" s="11">
        <f t="shared" si="36"/>
        <v>200902.6</v>
      </c>
      <c r="M80" s="10">
        <v>80265.600000000006</v>
      </c>
      <c r="N80" s="12">
        <f t="shared" si="37"/>
        <v>39.952494392805271</v>
      </c>
      <c r="O80" s="10">
        <v>118215.1</v>
      </c>
      <c r="P80" s="12">
        <f t="shared" si="21"/>
        <v>58.841996071728289</v>
      </c>
      <c r="Q80" s="10">
        <v>2421.9</v>
      </c>
      <c r="R80" s="12">
        <f t="shared" si="22"/>
        <v>1.20550953546644</v>
      </c>
      <c r="S80" s="17">
        <f t="shared" si="38"/>
        <v>13434.199999999983</v>
      </c>
      <c r="T80" s="17">
        <f t="shared" si="24"/>
        <v>484.79999999999973</v>
      </c>
      <c r="V80" s="18"/>
      <c r="W80" s="18"/>
    </row>
    <row r="81" spans="1:20" ht="21" customHeight="1">
      <c r="A81" s="24" t="s">
        <v>89</v>
      </c>
      <c r="B81" s="24"/>
      <c r="C81" s="19">
        <f>SUM(C6:C80)</f>
        <v>3911892.6399790011</v>
      </c>
      <c r="D81" s="19">
        <f>SUM(D6:D80)</f>
        <v>192178.99865517998</v>
      </c>
      <c r="E81" s="19">
        <f>SUM(E6:E80)</f>
        <v>12016266.653557697</v>
      </c>
      <c r="F81" s="19">
        <f>SUM(F6:F80)</f>
        <v>3609904.8648539996</v>
      </c>
      <c r="G81" s="19">
        <f t="shared" ref="G81" si="40">F81*100/E81</f>
        <v>30.041817221035142</v>
      </c>
      <c r="H81" s="19">
        <f>SUM(H6:H80)</f>
        <v>7791729.6144506736</v>
      </c>
      <c r="I81" s="19">
        <f t="shared" ref="I81" si="41">H81*100/E81</f>
        <v>64.843181656124031</v>
      </c>
      <c r="J81" s="19">
        <f>SUM(J6:J80)</f>
        <v>614632.17425302998</v>
      </c>
      <c r="K81" s="19">
        <f t="shared" ref="K81" si="42">J81*100/E81</f>
        <v>5.1150011228408756</v>
      </c>
      <c r="L81" s="19">
        <f>SUM(L6:L80)</f>
        <v>12314884.062426599</v>
      </c>
      <c r="M81" s="19">
        <f>SUM(M6:M80)</f>
        <v>3518421.9060993013</v>
      </c>
      <c r="N81" s="19">
        <f t="shared" ref="N81" si="43">M81*100/L81</f>
        <v>28.570483394433278</v>
      </c>
      <c r="O81" s="19">
        <f>SUM(O6:O80)</f>
        <v>8185845.98717607</v>
      </c>
      <c r="P81" s="19">
        <f t="shared" ref="P81" si="44">O81*100/L81</f>
        <v>66.471157549518026</v>
      </c>
      <c r="Q81" s="19">
        <f>SUM(Q6:Q80)</f>
        <v>610616.1691512299</v>
      </c>
      <c r="R81" s="19">
        <f t="shared" ref="R81" si="45">Q81*100/L81</f>
        <v>4.958359056048721</v>
      </c>
      <c r="S81" s="23">
        <f t="shared" si="38"/>
        <v>3517776.2672536056</v>
      </c>
      <c r="T81" s="23">
        <f t="shared" si="24"/>
        <v>196195.00375698006</v>
      </c>
    </row>
    <row r="82" spans="1:20">
      <c r="A82" s="20"/>
      <c r="B82" s="20"/>
      <c r="E82" s="21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20">
      <c r="A83" s="20"/>
      <c r="B83" s="20"/>
      <c r="E83" s="4"/>
      <c r="F83" s="21"/>
      <c r="G83" s="21"/>
      <c r="H83" s="4"/>
      <c r="I83" s="4"/>
      <c r="J83" s="4"/>
      <c r="K83" s="4"/>
      <c r="L83" s="4"/>
      <c r="M83" s="21"/>
      <c r="N83" s="4"/>
      <c r="O83" s="4"/>
      <c r="P83" s="4"/>
      <c r="Q83" s="4"/>
      <c r="R83" s="4"/>
    </row>
    <row r="84" spans="1:20">
      <c r="A84" s="20"/>
      <c r="B84" s="22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20">
      <c r="A85" s="20"/>
      <c r="B85" s="22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20">
      <c r="A86" s="20"/>
      <c r="B86" s="22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20">
      <c r="A87" s="20"/>
      <c r="B87" s="22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20">
      <c r="A88" s="20"/>
      <c r="B88" s="20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20">
      <c r="A89" s="20"/>
      <c r="B89" s="20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20">
      <c r="A90" s="20"/>
      <c r="B90" s="20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20">
      <c r="A91" s="20"/>
      <c r="B91" s="20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20">
      <c r="A92" s="20"/>
      <c r="B92" s="20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20">
      <c r="A93" s="20"/>
      <c r="B93" s="20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20">
      <c r="A94" s="20"/>
      <c r="B94" s="20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20">
      <c r="A95" s="20"/>
      <c r="B95" s="20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20">
      <c r="A96" s="20"/>
      <c r="B96" s="20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>
      <c r="A97" s="20"/>
      <c r="B97" s="20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>
      <c r="A98" s="20"/>
      <c r="B98" s="20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>
      <c r="A99" s="20"/>
      <c r="B99" s="20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>
      <c r="A100" s="20"/>
      <c r="B100" s="20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>
      <c r="A101" s="20"/>
      <c r="B101" s="20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>
      <c r="A102" s="20"/>
      <c r="B102" s="20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>
      <c r="A103" s="20"/>
      <c r="B103" s="20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>
      <c r="A104" s="20"/>
      <c r="B104" s="20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>
      <c r="A105" s="20"/>
      <c r="B105" s="20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>
      <c r="A106" s="20"/>
      <c r="B106" s="20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>
      <c r="A107" s="20"/>
      <c r="B107" s="20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>
      <c r="A108" s="20"/>
      <c r="B108" s="20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>
      <c r="A109" s="20"/>
      <c r="B109" s="20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>
      <c r="A110" s="20"/>
      <c r="B110" s="20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>
      <c r="A111" s="20"/>
      <c r="B111" s="20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>
      <c r="A112" s="20"/>
      <c r="B112" s="20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>
      <c r="A113" s="20"/>
      <c r="B113" s="20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>
      <c r="A114" s="20"/>
      <c r="B114" s="20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>
      <c r="A115" s="20"/>
      <c r="B115" s="20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>
      <c r="A116" s="20"/>
      <c r="B116" s="20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>
      <c r="A117" s="20"/>
      <c r="B117" s="20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>
      <c r="A118" s="20"/>
      <c r="B118" s="20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>
      <c r="A119" s="20"/>
      <c r="B119" s="20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>
      <c r="A120" s="20"/>
      <c r="B120" s="20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>
      <c r="A121" s="20"/>
      <c r="B121" s="20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>
      <c r="A122" s="20"/>
      <c r="B122" s="20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>
      <c r="A123" s="20"/>
      <c r="B123" s="20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>
      <c r="A124" s="20"/>
      <c r="B124" s="20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>
      <c r="A125" s="20"/>
      <c r="B125" s="20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>
      <c r="A126" s="20"/>
      <c r="B126" s="20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>
      <c r="A127" s="20"/>
      <c r="B127" s="20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>
      <c r="A128" s="20"/>
      <c r="B128" s="20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>
      <c r="A129" s="20"/>
      <c r="B129" s="20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>
      <c r="A130" s="20"/>
      <c r="B130" s="20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>
      <c r="A131" s="20"/>
      <c r="B131" s="20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>
      <c r="A132" s="20"/>
      <c r="B132" s="20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>
      <c r="A133" s="20"/>
      <c r="B133" s="20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>
      <c r="A134" s="20"/>
      <c r="B134" s="20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>
      <c r="A135" s="20"/>
      <c r="B135" s="20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>
      <c r="A136" s="20"/>
      <c r="B136" s="20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>
      <c r="A137" s="20"/>
      <c r="B137" s="20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>
      <c r="A138" s="20"/>
      <c r="B138" s="20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>
      <c r="A139" s="20"/>
      <c r="B139" s="20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>
      <c r="A140" s="20"/>
      <c r="B140" s="20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>
      <c r="A141" s="20"/>
      <c r="B141" s="20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>
      <c r="A142" s="20"/>
      <c r="B142" s="20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>
      <c r="A143" s="20"/>
      <c r="B143" s="20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>
      <c r="A144" s="20"/>
      <c r="B144" s="20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>
      <c r="A145" s="20"/>
      <c r="B145" s="20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>
      <c r="A146" s="20"/>
      <c r="B146" s="20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>
      <c r="A147" s="20"/>
      <c r="B147" s="20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>
      <c r="A148" s="20"/>
      <c r="B148" s="20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>
      <c r="A149" s="20"/>
      <c r="B149" s="20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>
      <c r="A150" s="20"/>
      <c r="B150" s="20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>
      <c r="A151" s="20"/>
      <c r="B151" s="20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>
      <c r="A152" s="20"/>
      <c r="B152" s="20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>
      <c r="A153" s="20"/>
      <c r="B153" s="20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>
      <c r="A154" s="20"/>
      <c r="B154" s="20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>
      <c r="A155" s="20"/>
      <c r="B155" s="20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>
      <c r="A156" s="20"/>
      <c r="B156" s="20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>
      <c r="A157" s="20"/>
      <c r="B157" s="20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>
      <c r="A158" s="20"/>
      <c r="B158" s="20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>
      <c r="A159" s="20"/>
      <c r="B159" s="20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>
      <c r="A160" s="20"/>
      <c r="B160" s="20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>
      <c r="A161" s="20"/>
      <c r="B161" s="20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>
      <c r="A162" s="20"/>
      <c r="B162" s="20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>
      <c r="A163" s="20"/>
      <c r="B163" s="20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>
      <c r="A164" s="20"/>
      <c r="B164" s="20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>
      <c r="A165" s="20"/>
      <c r="B165" s="20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>
      <c r="A166" s="20"/>
      <c r="B166" s="20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>
      <c r="A167" s="20"/>
      <c r="B167" s="20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>
      <c r="A168" s="20"/>
      <c r="B168" s="20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>
      <c r="A169" s="20"/>
      <c r="B169" s="20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>
      <c r="A170" s="20"/>
      <c r="B170" s="20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>
      <c r="A171" s="20"/>
      <c r="B171" s="20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>
      <c r="A172" s="20"/>
      <c r="B172" s="20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>
      <c r="A173" s="20"/>
      <c r="B173" s="20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>
      <c r="A174" s="20"/>
      <c r="B174" s="20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>
      <c r="A175" s="20"/>
      <c r="B175" s="20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>
      <c r="A176" s="20"/>
      <c r="B176" s="20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>
      <c r="A177" s="20"/>
      <c r="B177" s="20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>
      <c r="A178" s="20"/>
      <c r="B178" s="20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>
      <c r="A179" s="20"/>
      <c r="B179" s="20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>
      <c r="A180" s="20"/>
      <c r="B180" s="20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>
      <c r="A181" s="20"/>
      <c r="B181" s="20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>
      <c r="A182" s="20"/>
      <c r="B182" s="20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>
      <c r="A183" s="20"/>
      <c r="B183" s="20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>
      <c r="A184" s="20"/>
      <c r="B184" s="20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>
      <c r="A185" s="20"/>
      <c r="B185" s="20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>
      <c r="A186" s="20"/>
      <c r="B186" s="20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>
      <c r="A187" s="20"/>
      <c r="B187" s="20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>
      <c r="A188" s="20"/>
      <c r="B188" s="20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>
      <c r="A189" s="20"/>
      <c r="B189" s="20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>
      <c r="A190" s="20"/>
      <c r="B190" s="20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>
      <c r="A191" s="20"/>
      <c r="B191" s="20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>
      <c r="A192" s="20"/>
      <c r="B192" s="20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>
      <c r="A193" s="20"/>
      <c r="B193" s="20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>
      <c r="A194" s="20"/>
      <c r="B194" s="20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>
      <c r="A195" s="20"/>
      <c r="B195" s="20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>
      <c r="A196" s="20"/>
      <c r="B196" s="20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>
      <c r="A197" s="20"/>
      <c r="B197" s="20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>
      <c r="A198" s="20"/>
      <c r="B198" s="20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>
      <c r="A199" s="20"/>
      <c r="B199" s="20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>
      <c r="A200" s="20"/>
      <c r="B200" s="20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>
      <c r="A201" s="20"/>
      <c r="B201" s="20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>
      <c r="A202" s="20"/>
      <c r="B202" s="20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>
      <c r="A203" s="20"/>
      <c r="B203" s="20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>
      <c r="A204" s="20"/>
      <c r="B204" s="20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>
      <c r="A205" s="20"/>
      <c r="B205" s="20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>
      <c r="A206" s="20"/>
      <c r="B206" s="20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>
      <c r="A207" s="20"/>
      <c r="B207" s="20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>
      <c r="A208" s="20"/>
      <c r="B208" s="20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>
      <c r="A209" s="20"/>
      <c r="B209" s="20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>
      <c r="A210" s="20"/>
      <c r="B210" s="20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>
      <c r="A211" s="20"/>
      <c r="B211" s="20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>
      <c r="A212" s="20"/>
      <c r="B212" s="20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>
      <c r="A213" s="20"/>
      <c r="B213" s="20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>
      <c r="A214" s="20"/>
      <c r="B214" s="20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>
      <c r="A215" s="20"/>
      <c r="B215" s="20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>
      <c r="A216" s="20"/>
      <c r="B216" s="20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>
      <c r="A217" s="20"/>
      <c r="B217" s="20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>
      <c r="A218" s="20"/>
      <c r="B218" s="20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>
      <c r="A219" s="20"/>
      <c r="B219" s="20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>
      <c r="A220" s="20"/>
      <c r="B220" s="20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>
      <c r="A221" s="20"/>
      <c r="B221" s="20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>
      <c r="A222" s="20"/>
      <c r="B222" s="20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>
      <c r="A223" s="20"/>
      <c r="B223" s="20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>
      <c r="A224" s="20"/>
      <c r="B224" s="20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>
      <c r="A225" s="20"/>
      <c r="B225" s="20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>
      <c r="A226" s="20"/>
      <c r="B226" s="20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>
      <c r="A227" s="20"/>
      <c r="B227" s="20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>
      <c r="A228" s="20"/>
      <c r="B228" s="20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>
      <c r="A229" s="20"/>
      <c r="B229" s="20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>
      <c r="A230" s="20"/>
      <c r="B230" s="20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>
      <c r="A231" s="20"/>
      <c r="B231" s="20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>
      <c r="A232" s="20"/>
      <c r="B232" s="20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>
      <c r="A233" s="20"/>
      <c r="B233" s="20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>
      <c r="A234" s="20"/>
      <c r="B234" s="20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>
      <c r="A235" s="20"/>
      <c r="B235" s="20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>
      <c r="A236" s="20"/>
      <c r="B236" s="20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>
      <c r="A237" s="20"/>
      <c r="B237" s="20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>
      <c r="A238" s="20"/>
      <c r="B238" s="20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>
      <c r="A239" s="20"/>
      <c r="B239" s="20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>
      <c r="A240" s="20"/>
      <c r="B240" s="20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>
      <c r="A241" s="20"/>
      <c r="B241" s="20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>
      <c r="A242" s="20"/>
      <c r="B242" s="20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>
      <c r="A243" s="20"/>
      <c r="B243" s="20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>
      <c r="A244" s="20"/>
      <c r="B244" s="20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>
      <c r="A245" s="20"/>
      <c r="B245" s="20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>
      <c r="A246" s="20"/>
      <c r="B246" s="20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>
      <c r="A247" s="20"/>
      <c r="B247" s="20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>
      <c r="A248" s="20"/>
      <c r="B248" s="20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>
      <c r="A249" s="20"/>
      <c r="B249" s="20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>
      <c r="A250" s="20"/>
      <c r="B250" s="20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>
      <c r="A251" s="20"/>
      <c r="B251" s="20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>
      <c r="A252" s="20"/>
      <c r="B252" s="20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>
      <c r="A253" s="20"/>
      <c r="B253" s="20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>
      <c r="A254" s="20"/>
      <c r="B254" s="20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>
      <c r="A255" s="20"/>
      <c r="B255" s="20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>
      <c r="A256" s="20"/>
      <c r="B256" s="20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>
      <c r="A257" s="20"/>
      <c r="B257" s="20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>
      <c r="A258" s="20"/>
      <c r="B258" s="20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>
      <c r="A259" s="20"/>
      <c r="B259" s="20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>
      <c r="A260" s="20"/>
      <c r="B260" s="20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>
      <c r="A261" s="20"/>
      <c r="B261" s="20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>
      <c r="A262" s="20"/>
      <c r="B262" s="20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>
      <c r="A263" s="20"/>
      <c r="B263" s="20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>
      <c r="A264" s="20"/>
      <c r="B264" s="20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>
      <c r="A265" s="20"/>
      <c r="B265" s="20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>
      <c r="A266" s="20"/>
      <c r="B266" s="20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>
      <c r="A267" s="20"/>
      <c r="B267" s="20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>
      <c r="A268" s="20"/>
      <c r="B268" s="20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>
      <c r="A269" s="20"/>
      <c r="B269" s="20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>
      <c r="A270" s="20"/>
      <c r="B270" s="20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>
      <c r="A271" s="20"/>
      <c r="B271" s="20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>
      <c r="A272" s="20"/>
      <c r="B272" s="20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>
      <c r="A273" s="20"/>
      <c r="B273" s="20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>
      <c r="A274" s="20"/>
      <c r="B274" s="20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>
      <c r="A275" s="20"/>
      <c r="B275" s="20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>
      <c r="A276" s="20"/>
      <c r="B276" s="20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>
      <c r="A277" s="20"/>
      <c r="B277" s="20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>
      <c r="A278" s="20"/>
      <c r="B278" s="20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>
      <c r="A279" s="20"/>
      <c r="B279" s="20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>
      <c r="A280" s="20"/>
      <c r="B280" s="20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>
      <c r="A281" s="20"/>
      <c r="B281" s="20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>
      <c r="A282" s="20"/>
      <c r="B282" s="20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>
      <c r="A283" s="20"/>
      <c r="B283" s="20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>
      <c r="A284" s="20"/>
      <c r="B284" s="20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>
      <c r="A285" s="20"/>
      <c r="B285" s="20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>
      <c r="A286" s="20"/>
      <c r="B286" s="20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>
      <c r="A287" s="20"/>
      <c r="B287" s="20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>
      <c r="A288" s="20"/>
      <c r="B288" s="20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>
      <c r="A289" s="20"/>
      <c r="B289" s="20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>
      <c r="A290" s="20"/>
      <c r="B290" s="20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>
      <c r="A291" s="20"/>
      <c r="B291" s="20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>
      <c r="A292" s="20"/>
      <c r="B292" s="20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>
      <c r="A293" s="20"/>
      <c r="B293" s="20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>
      <c r="A294" s="20"/>
      <c r="B294" s="20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>
      <c r="A295" s="20"/>
      <c r="B295" s="20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>
      <c r="A296" s="20"/>
      <c r="B296" s="20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>
      <c r="A297" s="20"/>
      <c r="B297" s="20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>
      <c r="A298" s="20"/>
      <c r="B298" s="20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>
      <c r="A299" s="20"/>
      <c r="B299" s="20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>
      <c r="A300" s="20"/>
      <c r="B300" s="20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>
      <c r="A301" s="20"/>
      <c r="B301" s="20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>
      <c r="A302" s="20"/>
      <c r="B302" s="20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>
      <c r="A303" s="20"/>
      <c r="B303" s="20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>
      <c r="A304" s="20"/>
      <c r="B304" s="20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>
      <c r="A305" s="20"/>
      <c r="B305" s="20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>
      <c r="A306" s="20"/>
      <c r="B306" s="20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>
      <c r="A307" s="20"/>
      <c r="B307" s="20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>
      <c r="A308" s="20"/>
      <c r="B308" s="20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>
      <c r="A309" s="20"/>
      <c r="B309" s="20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>
      <c r="A310" s="20"/>
      <c r="B310" s="20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>
      <c r="A311" s="20"/>
      <c r="B311" s="20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>
      <c r="A312" s="20"/>
      <c r="B312" s="20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>
      <c r="A313" s="20"/>
      <c r="B313" s="20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>
      <c r="A314" s="20"/>
      <c r="B314" s="20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>
      <c r="A315" s="20"/>
      <c r="B315" s="20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>
      <c r="A316" s="20"/>
      <c r="B316" s="20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>
      <c r="A317" s="20"/>
      <c r="B317" s="20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>
      <c r="A318" s="20"/>
      <c r="B318" s="20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>
      <c r="A319" s="20"/>
      <c r="B319" s="20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>
      <c r="A320" s="20"/>
      <c r="B320" s="20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>
      <c r="A321" s="20"/>
      <c r="B321" s="20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>
      <c r="A322" s="20"/>
      <c r="B322" s="20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>
      <c r="A323" s="20"/>
      <c r="B323" s="20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>
      <c r="A324" s="20"/>
      <c r="B324" s="20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>
      <c r="A325" s="20"/>
      <c r="B325" s="20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>
      <c r="A326" s="20"/>
      <c r="B326" s="20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>
      <c r="A327" s="20"/>
      <c r="B327" s="20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>
      <c r="A328" s="20"/>
      <c r="B328" s="20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>
      <c r="A329" s="20"/>
      <c r="B329" s="20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>
      <c r="A330" s="20"/>
      <c r="B330" s="20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>
      <c r="A331" s="20"/>
      <c r="B331" s="20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>
      <c r="A332" s="20"/>
      <c r="B332" s="20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>
      <c r="A333" s="20"/>
      <c r="B333" s="20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>
      <c r="A334" s="20"/>
      <c r="B334" s="20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>
      <c r="A335" s="20"/>
      <c r="B335" s="20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>
      <c r="A336" s="20"/>
      <c r="B336" s="20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>
      <c r="A337" s="20"/>
      <c r="B337" s="20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>
      <c r="A338" s="20"/>
      <c r="B338" s="20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>
      <c r="A339" s="20"/>
      <c r="B339" s="20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>
      <c r="A340" s="20"/>
      <c r="B340" s="20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>
      <c r="A341" s="20"/>
      <c r="B341" s="20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>
      <c r="A342" s="20"/>
      <c r="B342" s="20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>
      <c r="A343" s="20"/>
      <c r="B343" s="20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>
      <c r="A344" s="20"/>
      <c r="B344" s="20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>
      <c r="A345" s="20"/>
      <c r="B345" s="20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>
      <c r="A346" s="20"/>
      <c r="B346" s="20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>
      <c r="A347" s="20"/>
      <c r="B347" s="20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>
      <c r="A348" s="20"/>
      <c r="B348" s="20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>
      <c r="A349" s="20"/>
      <c r="B349" s="20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>
      <c r="A350" s="20"/>
      <c r="B350" s="20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>
      <c r="A351" s="20"/>
      <c r="B351" s="20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>
      <c r="A352" s="20"/>
      <c r="B352" s="20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>
      <c r="A353" s="20"/>
      <c r="B353" s="20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>
      <c r="A354" s="20"/>
      <c r="B354" s="20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>
      <c r="A355" s="20"/>
      <c r="B355" s="20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>
      <c r="A356" s="20"/>
      <c r="B356" s="20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>
      <c r="A357" s="20"/>
      <c r="B357" s="20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>
      <c r="A358" s="20"/>
      <c r="B358" s="20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>
      <c r="A359" s="20"/>
      <c r="B359" s="20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>
      <c r="A360" s="20"/>
      <c r="B360" s="20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>
      <c r="A361" s="20"/>
      <c r="B361" s="20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>
      <c r="A362" s="20"/>
      <c r="B362" s="20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>
      <c r="A363" s="20"/>
      <c r="B363" s="20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>
      <c r="A364" s="20"/>
      <c r="B364" s="20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>
      <c r="A365" s="20"/>
      <c r="B365" s="20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>
      <c r="A366" s="20"/>
      <c r="B366" s="20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>
      <c r="A367" s="20"/>
      <c r="B367" s="20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>
      <c r="A368" s="20"/>
      <c r="B368" s="20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>
      <c r="A369" s="20"/>
      <c r="B369" s="20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>
      <c r="A370" s="20"/>
      <c r="B370" s="20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>
      <c r="A371" s="20"/>
      <c r="B371" s="20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>
      <c r="A372" s="20"/>
      <c r="B372" s="20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>
      <c r="A373" s="20"/>
      <c r="B373" s="20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>
      <c r="A374" s="20"/>
      <c r="B374" s="20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>
      <c r="A375" s="20"/>
      <c r="B375" s="20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>
      <c r="A376" s="20"/>
      <c r="B376" s="20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>
      <c r="A377" s="20"/>
      <c r="B377" s="20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>
      <c r="A378" s="20"/>
      <c r="B378" s="20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>
      <c r="A379" s="20"/>
      <c r="B379" s="20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>
      <c r="A380" s="20"/>
      <c r="B380" s="20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>
      <c r="A381" s="20"/>
      <c r="B381" s="20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>
      <c r="A382" s="20"/>
      <c r="B382" s="20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>
      <c r="A383" s="20"/>
      <c r="B383" s="20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>
      <c r="A384" s="20"/>
      <c r="B384" s="20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>
      <c r="A385" s="20"/>
      <c r="B385" s="20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>
      <c r="A386" s="20"/>
      <c r="B386" s="20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>
      <c r="A387" s="20"/>
      <c r="B387" s="20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>
      <c r="A388" s="20"/>
      <c r="B388" s="20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>
      <c r="A389" s="20"/>
      <c r="B389" s="20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>
      <c r="A390" s="20"/>
      <c r="B390" s="20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>
      <c r="A391" s="20"/>
      <c r="B391" s="20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>
      <c r="A392" s="20"/>
      <c r="B392" s="20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>
      <c r="A393" s="20"/>
      <c r="B393" s="20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>
      <c r="A394" s="20"/>
      <c r="B394" s="20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>
      <c r="A395" s="20"/>
      <c r="B395" s="20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>
      <c r="A396" s="20"/>
      <c r="B396" s="20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>
      <c r="A397" s="20"/>
      <c r="B397" s="20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>
      <c r="A398" s="20"/>
      <c r="B398" s="20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>
      <c r="A399" s="20"/>
      <c r="B399" s="20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>
      <c r="A400" s="20"/>
      <c r="B400" s="20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>
      <c r="A401" s="20"/>
      <c r="B401" s="20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>
      <c r="A402" s="20"/>
      <c r="B402" s="20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>
      <c r="A403" s="20"/>
      <c r="B403" s="20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>
      <c r="A404" s="20"/>
      <c r="B404" s="20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>
      <c r="A405" s="20"/>
      <c r="B405" s="20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>
      <c r="A406" s="20"/>
      <c r="B406" s="20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>
      <c r="A407" s="20"/>
      <c r="B407" s="20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>
      <c r="A408" s="20"/>
      <c r="B408" s="20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>
      <c r="A409" s="20"/>
      <c r="B409" s="20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>
      <c r="A410" s="20"/>
      <c r="B410" s="20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>
      <c r="A411" s="20"/>
      <c r="B411" s="20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>
      <c r="A412" s="20"/>
      <c r="B412" s="20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>
      <c r="A413" s="20"/>
      <c r="B413" s="20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>
      <c r="A414" s="20"/>
      <c r="B414" s="20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>
      <c r="A415" s="20"/>
      <c r="B415" s="20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>
      <c r="A416" s="20"/>
      <c r="B416" s="20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>
      <c r="A417" s="20"/>
      <c r="B417" s="20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>
      <c r="A418" s="20"/>
      <c r="B418" s="20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>
      <c r="A419" s="20"/>
      <c r="B419" s="20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>
      <c r="A420" s="20"/>
      <c r="B420" s="20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>
      <c r="A421" s="20"/>
      <c r="B421" s="20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>
      <c r="A422" s="20"/>
      <c r="B422" s="20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>
      <c r="A423" s="20"/>
      <c r="B423" s="20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>
      <c r="A424" s="20"/>
      <c r="B424" s="20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>
      <c r="A425" s="20"/>
      <c r="B425" s="20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>
      <c r="A426" s="20"/>
      <c r="B426" s="20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>
      <c r="A427" s="20"/>
      <c r="B427" s="20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>
      <c r="A428" s="20"/>
      <c r="B428" s="20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>
      <c r="A429" s="20"/>
      <c r="B429" s="20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>
      <c r="A430" s="20"/>
      <c r="B430" s="2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>
      <c r="A431" s="20"/>
      <c r="B431" s="20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>
      <c r="A432" s="20"/>
      <c r="B432" s="20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>
      <c r="A433" s="20"/>
      <c r="B433" s="20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>
      <c r="A434" s="20"/>
      <c r="B434" s="20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>
      <c r="A435" s="20"/>
      <c r="B435" s="20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>
      <c r="A436" s="20"/>
      <c r="B436" s="20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>
      <c r="A437" s="20"/>
      <c r="B437" s="20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>
      <c r="A438" s="20"/>
      <c r="B438" s="20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>
      <c r="A439" s="20"/>
      <c r="B439" s="20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>
      <c r="A440" s="20"/>
      <c r="B440" s="20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>
      <c r="A441" s="20"/>
      <c r="B441" s="20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>
      <c r="A442" s="20"/>
      <c r="B442" s="20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>
      <c r="A443" s="20"/>
      <c r="B443" s="20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>
      <c r="A444" s="20"/>
      <c r="B444" s="20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>
      <c r="A445" s="20"/>
      <c r="B445" s="20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>
      <c r="A446" s="20"/>
      <c r="B446" s="20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>
      <c r="A447" s="20"/>
      <c r="B447" s="20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>
      <c r="A448" s="20"/>
      <c r="B448" s="20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>
      <c r="A449" s="20"/>
      <c r="B449" s="20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>
      <c r="A450" s="20"/>
      <c r="B450" s="20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>
      <c r="A451" s="20"/>
      <c r="B451" s="20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>
      <c r="A452" s="20"/>
      <c r="B452" s="20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>
      <c r="A453" s="20"/>
      <c r="B453" s="20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>
      <c r="A454" s="20"/>
      <c r="B454" s="20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>
      <c r="A455" s="20"/>
      <c r="B455" s="20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>
      <c r="A456" s="20"/>
      <c r="B456" s="20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>
      <c r="A457" s="20"/>
      <c r="B457" s="20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>
      <c r="A458" s="20"/>
      <c r="B458" s="20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>
      <c r="A459" s="20"/>
      <c r="B459" s="20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>
      <c r="A460" s="20"/>
      <c r="B460" s="20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>
      <c r="A461" s="20"/>
      <c r="B461" s="20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>
      <c r="A462" s="20"/>
      <c r="B462" s="20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>
      <c r="A463" s="20"/>
      <c r="B463" s="20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>
      <c r="A464" s="20"/>
      <c r="B464" s="20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>
      <c r="A465" s="20"/>
      <c r="B465" s="20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>
      <c r="A466" s="20"/>
      <c r="B466" s="20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>
      <c r="A467" s="20"/>
      <c r="B467" s="20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>
      <c r="A468" s="20"/>
      <c r="B468" s="20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>
      <c r="A469" s="20"/>
      <c r="B469" s="20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>
      <c r="A470" s="20"/>
      <c r="B470" s="20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>
      <c r="A471" s="20"/>
      <c r="B471" s="20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>
      <c r="A472" s="20"/>
      <c r="B472" s="20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>
      <c r="A473" s="20"/>
      <c r="B473" s="20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>
      <c r="A474" s="20"/>
      <c r="B474" s="20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>
      <c r="A475" s="20"/>
      <c r="B475" s="20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>
      <c r="A476" s="20"/>
      <c r="B476" s="20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>
      <c r="A477" s="20"/>
      <c r="B477" s="20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>
      <c r="A478" s="20"/>
      <c r="B478" s="20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>
      <c r="A479" s="20"/>
      <c r="B479" s="20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>
      <c r="A480" s="20"/>
      <c r="B480" s="20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>
      <c r="A481" s="20"/>
      <c r="B481" s="20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>
      <c r="A482" s="20"/>
      <c r="B482" s="20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>
      <c r="A483" s="20"/>
      <c r="B483" s="20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>
      <c r="A484" s="20"/>
      <c r="B484" s="20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>
      <c r="A485" s="20"/>
      <c r="B485" s="20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>
      <c r="A486" s="20"/>
      <c r="B486" s="20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>
      <c r="A487" s="20"/>
      <c r="B487" s="20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>
      <c r="A488" s="20"/>
      <c r="B488" s="20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>
      <c r="A489" s="20"/>
      <c r="B489" s="20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>
      <c r="A490" s="20"/>
      <c r="B490" s="20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>
      <c r="A491" s="20"/>
      <c r="B491" s="20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>
      <c r="A492" s="20"/>
      <c r="B492" s="20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>
      <c r="A493" s="20"/>
      <c r="B493" s="20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>
      <c r="A494" s="20"/>
      <c r="B494" s="20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>
      <c r="A495" s="20"/>
      <c r="B495" s="20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>
      <c r="A496" s="20"/>
      <c r="B496" s="20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>
      <c r="A497" s="20"/>
      <c r="B497" s="20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>
      <c r="A498" s="20"/>
      <c r="B498" s="20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>
      <c r="A499" s="20"/>
      <c r="B499" s="20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>
      <c r="A500" s="20"/>
      <c r="B500" s="20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>
      <c r="A501" s="20"/>
      <c r="B501" s="20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>
      <c r="A502" s="20"/>
      <c r="B502" s="20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>
      <c r="A503" s="20"/>
      <c r="B503" s="20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>
      <c r="A504" s="20"/>
      <c r="B504" s="20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>
      <c r="A505" s="20"/>
      <c r="B505" s="20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>
      <c r="A506" s="20"/>
      <c r="B506" s="20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>
      <c r="A507" s="20"/>
      <c r="B507" s="20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>
      <c r="A508" s="20"/>
      <c r="B508" s="20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>
      <c r="A509" s="20"/>
      <c r="B509" s="20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>
      <c r="A510" s="20"/>
      <c r="B510" s="20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>
      <c r="A511" s="20"/>
      <c r="B511" s="20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>
      <c r="A512" s="20"/>
      <c r="B512" s="20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>
      <c r="A513" s="20"/>
      <c r="B513" s="20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>
      <c r="A514" s="20"/>
      <c r="B514" s="20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>
      <c r="A515" s="20"/>
      <c r="B515" s="20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>
      <c r="A516" s="20"/>
      <c r="B516" s="20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>
      <c r="A517" s="20"/>
      <c r="B517" s="20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>
      <c r="A518" s="20"/>
      <c r="B518" s="20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>
      <c r="A519" s="20"/>
      <c r="B519" s="20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>
      <c r="A520" s="20"/>
      <c r="B520" s="20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>
      <c r="A521" s="20"/>
      <c r="B521" s="20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>
      <c r="A522" s="20"/>
      <c r="B522" s="20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>
      <c r="A523" s="20"/>
      <c r="B523" s="20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>
      <c r="A524" s="20"/>
      <c r="B524" s="20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>
      <c r="A525" s="20"/>
      <c r="B525" s="20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>
      <c r="A526" s="20"/>
      <c r="B526" s="20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>
      <c r="A527" s="20"/>
      <c r="B527" s="20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>
      <c r="A528" s="20"/>
      <c r="B528" s="20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>
      <c r="A529" s="20"/>
      <c r="B529" s="20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>
      <c r="A530" s="20"/>
      <c r="B530" s="20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>
      <c r="A531" s="20"/>
      <c r="B531" s="20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>
      <c r="A532" s="20"/>
      <c r="B532" s="20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>
      <c r="A533" s="20"/>
      <c r="B533" s="20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>
      <c r="A534" s="20"/>
      <c r="B534" s="20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>
      <c r="A535" s="20"/>
      <c r="B535" s="20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>
      <c r="A536" s="20"/>
      <c r="B536" s="20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>
      <c r="A537" s="20"/>
      <c r="B537" s="20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>
      <c r="A538" s="20"/>
      <c r="B538" s="20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>
      <c r="A539" s="20"/>
      <c r="B539" s="20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>
      <c r="A540" s="20"/>
      <c r="B540" s="20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>
      <c r="A541" s="20"/>
      <c r="B541" s="20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>
      <c r="A542" s="20"/>
      <c r="B542" s="20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>
      <c r="A543" s="20"/>
      <c r="B543" s="20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>
      <c r="A544" s="20"/>
      <c r="B544" s="20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>
      <c r="A545" s="20"/>
      <c r="B545" s="20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>
      <c r="A546" s="20"/>
      <c r="B546" s="20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>
      <c r="A547" s="20"/>
      <c r="B547" s="20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>
      <c r="A548" s="20"/>
      <c r="B548" s="20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>
      <c r="A549" s="20"/>
      <c r="B549" s="20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>
      <c r="A550" s="20"/>
      <c r="B550" s="20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>
      <c r="A551" s="20"/>
      <c r="B551" s="20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>
      <c r="A552" s="20"/>
      <c r="B552" s="20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>
      <c r="A553" s="20"/>
      <c r="B553" s="20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>
      <c r="A554" s="20"/>
      <c r="B554" s="20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>
      <c r="A555" s="20"/>
      <c r="B555" s="20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>
      <c r="A556" s="20"/>
      <c r="B556" s="20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>
      <c r="A557" s="20"/>
      <c r="B557" s="20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>
      <c r="A558" s="20"/>
      <c r="B558" s="20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>
      <c r="A559" s="20"/>
      <c r="B559" s="20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>
      <c r="A560" s="20"/>
      <c r="B560" s="20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>
      <c r="A561" s="20"/>
      <c r="B561" s="20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>
      <c r="A562" s="20"/>
      <c r="B562" s="20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>
      <c r="A563" s="20"/>
      <c r="B563" s="20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>
      <c r="A564" s="20"/>
      <c r="B564" s="20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>
      <c r="A565" s="20"/>
      <c r="B565" s="20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>
      <c r="A566" s="20"/>
      <c r="B566" s="20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>
      <c r="A567" s="20"/>
      <c r="B567" s="20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>
      <c r="A568" s="20"/>
      <c r="B568" s="20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>
      <c r="A569" s="20"/>
      <c r="B569" s="20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>
      <c r="A570" s="20"/>
      <c r="B570" s="20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>
      <c r="A571" s="20"/>
      <c r="B571" s="20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>
      <c r="A572" s="20"/>
      <c r="B572" s="20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>
      <c r="A573" s="20"/>
      <c r="B573" s="20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>
      <c r="A574" s="20"/>
      <c r="B574" s="20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>
      <c r="A575" s="20"/>
      <c r="B575" s="20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>
      <c r="A576" s="20"/>
      <c r="B576" s="20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1:18">
      <c r="A577" s="20"/>
      <c r="B577" s="20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1:18">
      <c r="A578" s="20"/>
      <c r="B578" s="20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1:18">
      <c r="A579" s="20"/>
      <c r="B579" s="20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1:18">
      <c r="A580" s="20"/>
      <c r="B580" s="20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1:18">
      <c r="A581" s="20"/>
      <c r="B581" s="20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1:18">
      <c r="A582" s="20"/>
      <c r="B582" s="20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1:18">
      <c r="A583" s="20"/>
      <c r="B583" s="20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1:18">
      <c r="A584" s="20"/>
      <c r="B584" s="20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1:18">
      <c r="A585" s="20"/>
      <c r="B585" s="20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1:18">
      <c r="A586" s="20"/>
      <c r="B586" s="20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1:18">
      <c r="A587" s="20"/>
      <c r="B587" s="20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1:18">
      <c r="A588" s="20"/>
      <c r="B588" s="20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1:18">
      <c r="A589" s="20"/>
      <c r="B589" s="20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1:18">
      <c r="A590" s="20"/>
      <c r="B590" s="20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1:18">
      <c r="A591" s="20"/>
      <c r="B591" s="20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1:18">
      <c r="A592" s="20"/>
      <c r="B592" s="20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1:18">
      <c r="A593" s="20"/>
      <c r="B593" s="20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1:18">
      <c r="A594" s="20"/>
      <c r="B594" s="20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1:18">
      <c r="A595" s="20"/>
      <c r="B595" s="20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1:18">
      <c r="A596" s="20"/>
      <c r="B596" s="20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1:18">
      <c r="A597" s="20"/>
      <c r="B597" s="20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1:18">
      <c r="A598" s="20"/>
      <c r="B598" s="20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1:18">
      <c r="A599" s="20"/>
      <c r="B599" s="20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1:18">
      <c r="A600" s="20"/>
      <c r="B600" s="20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1:18">
      <c r="A601" s="20"/>
      <c r="B601" s="20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1:18">
      <c r="A602" s="20"/>
      <c r="B602" s="20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1:18">
      <c r="A603" s="20"/>
      <c r="B603" s="20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1:18">
      <c r="A604" s="20"/>
      <c r="B604" s="20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1:18">
      <c r="A605" s="20"/>
      <c r="B605" s="20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1:18">
      <c r="A606" s="20"/>
      <c r="B606" s="20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1:18">
      <c r="A607" s="20"/>
      <c r="B607" s="20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1:18">
      <c r="A608" s="20"/>
      <c r="B608" s="20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1:18">
      <c r="A609" s="20"/>
      <c r="B609" s="20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1:18">
      <c r="A610" s="20"/>
      <c r="B610" s="20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1:18">
      <c r="A611" s="20"/>
      <c r="B611" s="20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1:18">
      <c r="A612" s="20"/>
      <c r="B612" s="20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1:18">
      <c r="A613" s="20"/>
      <c r="B613" s="20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1:18">
      <c r="A614" s="20"/>
      <c r="B614" s="20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1:18">
      <c r="A615" s="20"/>
      <c r="B615" s="20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1:18">
      <c r="A616" s="20"/>
      <c r="B616" s="20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1:18">
      <c r="A617" s="20"/>
      <c r="B617" s="20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1:18">
      <c r="A618" s="20"/>
      <c r="B618" s="20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1:18">
      <c r="A619" s="20"/>
      <c r="B619" s="20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1:18">
      <c r="A620" s="20"/>
      <c r="B620" s="20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1:18">
      <c r="A621" s="20"/>
      <c r="B621" s="20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1:18">
      <c r="A622" s="20"/>
      <c r="B622" s="20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1:18">
      <c r="A623" s="20"/>
      <c r="B623" s="20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1:18">
      <c r="A624" s="20"/>
      <c r="B624" s="20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1:18">
      <c r="A625" s="20"/>
      <c r="B625" s="20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1:18">
      <c r="A626" s="20"/>
      <c r="B626" s="20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1:18">
      <c r="A627" s="20"/>
      <c r="B627" s="20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1:18">
      <c r="A628" s="20"/>
      <c r="B628" s="20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1:18">
      <c r="A629" s="20"/>
      <c r="B629" s="20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1:18">
      <c r="A630" s="20"/>
      <c r="B630" s="2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1:18">
      <c r="A631" s="20"/>
      <c r="B631" s="20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1:18">
      <c r="A632" s="20"/>
      <c r="B632" s="20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>
      <c r="A633" s="20"/>
      <c r="B633" s="20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>
      <c r="A634" s="20"/>
      <c r="B634" s="20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>
      <c r="A635" s="20"/>
      <c r="B635" s="20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>
      <c r="A636" s="20"/>
      <c r="B636" s="20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>
      <c r="A637" s="20"/>
      <c r="B637" s="20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>
      <c r="A638" s="20"/>
      <c r="B638" s="20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>
      <c r="A639" s="20"/>
      <c r="B639" s="20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>
      <c r="A640" s="20"/>
      <c r="B640" s="2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>
      <c r="A641" s="20"/>
      <c r="B641" s="20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>
      <c r="A642" s="20"/>
      <c r="B642" s="20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>
      <c r="A643" s="20"/>
      <c r="B643" s="20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>
      <c r="A644" s="20"/>
      <c r="B644" s="20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>
      <c r="A645" s="20"/>
      <c r="B645" s="20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>
      <c r="A646" s="20"/>
      <c r="B646" s="20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>
      <c r="A647" s="20"/>
      <c r="B647" s="20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>
      <c r="A648" s="20"/>
      <c r="B648" s="20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>
      <c r="A649" s="20"/>
      <c r="B649" s="20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>
      <c r="A650" s="20"/>
      <c r="B650" s="20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>
      <c r="A651" s="20"/>
      <c r="B651" s="20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>
      <c r="A652" s="20"/>
      <c r="B652" s="20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>
      <c r="A653" s="20"/>
      <c r="B653" s="20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1:18">
      <c r="A654" s="20"/>
      <c r="B654" s="20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1:18">
      <c r="A655" s="20"/>
      <c r="B655" s="20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1:18">
      <c r="A656" s="20"/>
      <c r="B656" s="20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1:18">
      <c r="A657" s="20"/>
      <c r="B657" s="20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1:18">
      <c r="A658" s="20"/>
      <c r="B658" s="20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1:18">
      <c r="A659" s="20"/>
      <c r="B659" s="20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1:18">
      <c r="A660" s="20"/>
      <c r="B660" s="20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>
      <c r="A661" s="20"/>
      <c r="B661" s="20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>
      <c r="A662" s="20"/>
      <c r="B662" s="20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1:18">
      <c r="A663" s="20"/>
      <c r="B663" s="20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>
      <c r="A664" s="20"/>
      <c r="B664" s="20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>
      <c r="A665" s="20"/>
      <c r="B665" s="20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>
      <c r="A666" s="20"/>
      <c r="B666" s="20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>
      <c r="A667" s="20"/>
      <c r="B667" s="20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>
      <c r="A668" s="20"/>
      <c r="B668" s="20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>
      <c r="A669" s="20"/>
      <c r="B669" s="20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>
      <c r="A670" s="20"/>
      <c r="B670" s="20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>
      <c r="A671" s="20"/>
      <c r="B671" s="20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>
      <c r="A672" s="20"/>
      <c r="B672" s="20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>
      <c r="A673" s="20"/>
      <c r="B673" s="20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>
      <c r="A674" s="20"/>
      <c r="B674" s="20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>
      <c r="A675" s="20"/>
      <c r="B675" s="20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>
      <c r="A676" s="20"/>
      <c r="B676" s="20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>
      <c r="A677" s="20"/>
      <c r="B677" s="20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>
      <c r="A678" s="20"/>
      <c r="B678" s="20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>
      <c r="A679" s="20"/>
      <c r="B679" s="20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>
      <c r="A680" s="20"/>
      <c r="B680" s="20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>
      <c r="A681" s="20"/>
      <c r="B681" s="20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>
      <c r="A682" s="20"/>
      <c r="B682" s="20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>
      <c r="A683" s="20"/>
      <c r="B683" s="20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1:18">
      <c r="A684" s="20"/>
      <c r="B684" s="20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1:18">
      <c r="A685" s="20"/>
      <c r="B685" s="20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1:18">
      <c r="A686" s="20"/>
      <c r="B686" s="20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1:18">
      <c r="A687" s="20"/>
      <c r="B687" s="20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1:18">
      <c r="A688" s="20"/>
      <c r="B688" s="20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1:18">
      <c r="A689" s="20"/>
      <c r="B689" s="20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1:18">
      <c r="A690" s="20"/>
      <c r="B690" s="20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1:18">
      <c r="A691" s="20"/>
      <c r="B691" s="20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>
      <c r="A692" s="20"/>
      <c r="B692" s="20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>
      <c r="A693" s="20"/>
      <c r="B693" s="20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>
      <c r="A694" s="20"/>
      <c r="B694" s="20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>
      <c r="A695" s="20"/>
      <c r="B695" s="20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>
      <c r="A696" s="20"/>
      <c r="B696" s="20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>
      <c r="A697" s="20"/>
      <c r="B697" s="20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>
      <c r="A698" s="20"/>
      <c r="B698" s="20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>
      <c r="A699" s="20"/>
      <c r="B699" s="20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>
      <c r="A700" s="20"/>
      <c r="B700" s="20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>
      <c r="A701" s="20"/>
      <c r="B701" s="20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>
      <c r="A702" s="20"/>
      <c r="B702" s="20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>
      <c r="A703" s="20"/>
      <c r="B703" s="20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>
      <c r="A704" s="20"/>
      <c r="B704" s="20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>
      <c r="A705" s="20"/>
      <c r="B705" s="20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>
      <c r="A706" s="20"/>
      <c r="B706" s="20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>
      <c r="A707" s="20"/>
      <c r="B707" s="20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>
      <c r="A708" s="20"/>
      <c r="B708" s="20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>
      <c r="A709" s="20"/>
      <c r="B709" s="20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>
      <c r="A710" s="20"/>
      <c r="B710" s="20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>
      <c r="A711" s="20"/>
      <c r="B711" s="20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>
      <c r="A712" s="20"/>
      <c r="B712" s="20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>
      <c r="A713" s="20"/>
      <c r="B713" s="20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1:18">
      <c r="A714" s="20"/>
      <c r="B714" s="20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1:18">
      <c r="A715" s="20"/>
      <c r="B715" s="20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1:18">
      <c r="A716" s="20"/>
      <c r="B716" s="20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1:18">
      <c r="A717" s="20"/>
      <c r="B717" s="20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1:18">
      <c r="A718" s="20"/>
      <c r="B718" s="20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1:18">
      <c r="A719" s="20"/>
      <c r="B719" s="20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1:18">
      <c r="A720" s="20"/>
      <c r="B720" s="20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1:18">
      <c r="A721" s="20"/>
      <c r="B721" s="20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1:18">
      <c r="A722" s="20"/>
      <c r="B722" s="20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1:18">
      <c r="A723" s="20"/>
      <c r="B723" s="20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>
      <c r="A724" s="20"/>
      <c r="B724" s="20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>
      <c r="A725" s="20"/>
      <c r="B725" s="20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>
      <c r="A726" s="20"/>
      <c r="B726" s="20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>
      <c r="A727" s="20"/>
      <c r="B727" s="20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>
      <c r="A728" s="20"/>
      <c r="B728" s="20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>
      <c r="A729" s="20"/>
      <c r="B729" s="20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>
      <c r="A730" s="20"/>
      <c r="B730" s="20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>
      <c r="A731" s="20"/>
      <c r="B731" s="20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>
      <c r="A732" s="20"/>
      <c r="B732" s="20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>
      <c r="A733" s="20"/>
      <c r="B733" s="20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>
      <c r="A734" s="20"/>
      <c r="B734" s="20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>
      <c r="A735" s="20"/>
      <c r="B735" s="20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>
      <c r="A736" s="20"/>
      <c r="B736" s="20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>
      <c r="A737" s="20"/>
      <c r="B737" s="20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>
      <c r="A738" s="20"/>
      <c r="B738" s="20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>
      <c r="A739" s="20"/>
      <c r="B739" s="20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>
      <c r="A740" s="20"/>
      <c r="B740" s="20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>
      <c r="A741" s="20"/>
      <c r="B741" s="20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>
      <c r="A742" s="20"/>
      <c r="B742" s="20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>
      <c r="A743" s="20"/>
      <c r="B743" s="20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1:18">
      <c r="A744" s="20"/>
      <c r="B744" s="20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1:18">
      <c r="A745" s="20"/>
      <c r="B745" s="20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1:18">
      <c r="A746" s="20"/>
      <c r="B746" s="20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1:18">
      <c r="A747" s="20"/>
      <c r="B747" s="20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1:18">
      <c r="A748" s="20"/>
      <c r="B748" s="20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1:18">
      <c r="A749" s="20"/>
      <c r="B749" s="20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1:18">
      <c r="A750" s="20"/>
      <c r="B750" s="20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1:18">
      <c r="A751" s="20"/>
      <c r="B751" s="20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1:18">
      <c r="A752" s="20"/>
      <c r="B752" s="20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1:18">
      <c r="A753" s="20"/>
      <c r="B753" s="20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1:18">
      <c r="A754" s="20"/>
      <c r="B754" s="20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>
      <c r="A755" s="20"/>
      <c r="B755" s="20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1:18">
      <c r="A756" s="20"/>
      <c r="B756" s="20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1:18">
      <c r="A757" s="20"/>
      <c r="B757" s="20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1:18">
      <c r="A758" s="20"/>
      <c r="B758" s="20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1:18">
      <c r="A759" s="20"/>
      <c r="B759" s="20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1:18">
      <c r="A760" s="20"/>
      <c r="B760" s="20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1:18">
      <c r="A761" s="20"/>
      <c r="B761" s="20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1:18">
      <c r="A762" s="20"/>
      <c r="B762" s="20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1:18">
      <c r="A763" s="20"/>
      <c r="B763" s="20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1:18">
      <c r="A764" s="20"/>
      <c r="B764" s="20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1:18">
      <c r="A765" s="20"/>
      <c r="B765" s="20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1:18">
      <c r="A766" s="20"/>
      <c r="B766" s="20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1:18">
      <c r="A767" s="20"/>
      <c r="B767" s="20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1:18">
      <c r="A768" s="20"/>
      <c r="B768" s="20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1:18">
      <c r="A769" s="20"/>
      <c r="B769" s="20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1:18">
      <c r="A770" s="20"/>
      <c r="B770" s="20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1:18">
      <c r="A771" s="20"/>
      <c r="B771" s="20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1:18">
      <c r="A772" s="20"/>
      <c r="B772" s="20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1:18">
      <c r="A773" s="20"/>
      <c r="B773" s="20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1:18">
      <c r="A774" s="20"/>
      <c r="B774" s="20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1:18">
      <c r="A775" s="20"/>
      <c r="B775" s="20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1:18">
      <c r="A776" s="20"/>
      <c r="B776" s="20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1:18">
      <c r="A777" s="20"/>
      <c r="B777" s="20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1:18">
      <c r="A778" s="20"/>
      <c r="B778" s="20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1:18">
      <c r="A779" s="20"/>
      <c r="B779" s="20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1:18">
      <c r="A780" s="20"/>
      <c r="B780" s="20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1:18">
      <c r="A781" s="20"/>
      <c r="B781" s="20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1:18">
      <c r="A782" s="20"/>
      <c r="B782" s="20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1:18">
      <c r="A783" s="20"/>
      <c r="B783" s="20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1:18">
      <c r="A784" s="20"/>
      <c r="B784" s="20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>
      <c r="A785" s="20"/>
      <c r="B785" s="20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1:18">
      <c r="A786" s="20"/>
      <c r="B786" s="20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1:18">
      <c r="A787" s="20"/>
      <c r="B787" s="20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1:18">
      <c r="A788" s="20"/>
      <c r="B788" s="20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1:18">
      <c r="A789" s="20"/>
      <c r="B789" s="20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1:18">
      <c r="A790" s="20"/>
      <c r="B790" s="20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1:18">
      <c r="A791" s="20"/>
      <c r="B791" s="20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1:18">
      <c r="A792" s="20"/>
      <c r="B792" s="20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1:18">
      <c r="A793" s="20"/>
      <c r="B793" s="20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1:18">
      <c r="A794" s="20"/>
      <c r="B794" s="20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1:18">
      <c r="A795" s="20"/>
      <c r="B795" s="20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1:18">
      <c r="A796" s="20"/>
      <c r="B796" s="20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1:18">
      <c r="A797" s="20"/>
      <c r="B797" s="20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1:18">
      <c r="A798" s="20"/>
      <c r="B798" s="20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1:18">
      <c r="A799" s="20"/>
      <c r="B799" s="20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1:18">
      <c r="A800" s="20"/>
      <c r="B800" s="20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1:18">
      <c r="A801" s="20"/>
      <c r="B801" s="20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1:18">
      <c r="A802" s="20"/>
      <c r="B802" s="20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1:18">
      <c r="A803" s="20"/>
      <c r="B803" s="20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1:18">
      <c r="A804" s="20"/>
      <c r="B804" s="20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1:18">
      <c r="A805" s="20"/>
      <c r="B805" s="20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1:18">
      <c r="A806" s="20"/>
      <c r="B806" s="20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1:18">
      <c r="A807" s="20"/>
      <c r="B807" s="20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1:18">
      <c r="A808" s="20"/>
      <c r="B808" s="20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1:18">
      <c r="A809" s="20"/>
      <c r="B809" s="20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1:18">
      <c r="A810" s="20"/>
      <c r="B810" s="20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1:18">
      <c r="A811" s="20"/>
      <c r="B811" s="20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1:18">
      <c r="A812" s="20"/>
      <c r="B812" s="20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1:18">
      <c r="A813" s="20"/>
      <c r="B813" s="20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1:18">
      <c r="A814" s="20"/>
      <c r="B814" s="20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1:18">
      <c r="A815" s="20"/>
      <c r="B815" s="20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1:18">
      <c r="A816" s="20"/>
      <c r="B816" s="20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1:18">
      <c r="A817" s="20"/>
      <c r="B817" s="20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1:18">
      <c r="A818" s="20"/>
      <c r="B818" s="20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1:18">
      <c r="A819" s="20"/>
      <c r="B819" s="20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1:18">
      <c r="A820" s="20"/>
      <c r="B820" s="20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1:18">
      <c r="A821" s="20"/>
      <c r="B821" s="20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1:18">
      <c r="A822" s="20"/>
      <c r="B822" s="20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1:18">
      <c r="A823" s="20"/>
      <c r="B823" s="20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1:18">
      <c r="A824" s="20"/>
      <c r="B824" s="20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1:18">
      <c r="A825" s="20"/>
      <c r="B825" s="20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1:18">
      <c r="A826" s="20"/>
      <c r="B826" s="20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1:18">
      <c r="A827" s="20"/>
      <c r="B827" s="20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1:18">
      <c r="A828" s="20"/>
      <c r="B828" s="20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1:18">
      <c r="A829" s="20"/>
      <c r="B829" s="20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1:18">
      <c r="A830" s="20"/>
      <c r="B830" s="20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1:18">
      <c r="A831" s="20"/>
      <c r="B831" s="20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1:18">
      <c r="A832" s="20"/>
      <c r="B832" s="20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1:18">
      <c r="A833" s="20"/>
      <c r="B833" s="20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1:18">
      <c r="A834" s="20"/>
      <c r="B834" s="20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1:18">
      <c r="A835" s="20"/>
      <c r="B835" s="20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1:18">
      <c r="A836" s="20"/>
      <c r="B836" s="20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1:18">
      <c r="A837" s="20"/>
      <c r="B837" s="20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1:18">
      <c r="A838" s="20"/>
      <c r="B838" s="20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1:18">
      <c r="A839" s="20"/>
      <c r="B839" s="20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1:18">
      <c r="A840" s="20"/>
      <c r="B840" s="20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1:18">
      <c r="A841" s="20"/>
      <c r="B841" s="20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1:18">
      <c r="A842" s="20"/>
      <c r="B842" s="20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1:18">
      <c r="A843" s="20"/>
      <c r="B843" s="20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1:18">
      <c r="A844" s="20"/>
      <c r="B844" s="20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1:18">
      <c r="A845" s="20"/>
      <c r="B845" s="20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1:18">
      <c r="A846" s="20"/>
      <c r="B846" s="20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1:18">
      <c r="A847" s="20"/>
      <c r="B847" s="20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1:18">
      <c r="A848" s="20"/>
      <c r="B848" s="20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1:18">
      <c r="A849" s="20"/>
      <c r="B849" s="20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1:18">
      <c r="A850" s="20"/>
      <c r="B850" s="20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1:18">
      <c r="A851" s="20"/>
      <c r="B851" s="20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1:18">
      <c r="A852" s="20"/>
      <c r="B852" s="20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1:18">
      <c r="A853" s="20"/>
      <c r="B853" s="20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18">
      <c r="A854" s="20"/>
      <c r="B854" s="20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1:18">
      <c r="A855" s="20"/>
      <c r="B855" s="20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1:18">
      <c r="A856" s="20"/>
      <c r="B856" s="20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1:18">
      <c r="A857" s="20"/>
      <c r="B857" s="20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1:18">
      <c r="A858" s="20"/>
      <c r="B858" s="20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1:18">
      <c r="A859" s="20"/>
      <c r="B859" s="20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1:18">
      <c r="A860" s="20"/>
      <c r="B860" s="20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1:18">
      <c r="A861" s="20"/>
      <c r="B861" s="20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1:18">
      <c r="A862" s="20"/>
      <c r="B862" s="20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1:18">
      <c r="A863" s="20"/>
      <c r="B863" s="20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1:18">
      <c r="A864" s="20"/>
      <c r="B864" s="20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1:18">
      <c r="A865" s="20"/>
      <c r="B865" s="20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1:18">
      <c r="A866" s="20"/>
      <c r="B866" s="20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1:18">
      <c r="A867" s="20"/>
      <c r="B867" s="20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1:18">
      <c r="A868" s="20"/>
      <c r="B868" s="20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1:18">
      <c r="A869" s="20"/>
      <c r="B869" s="20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1:18">
      <c r="A870" s="20"/>
      <c r="B870" s="20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1:18">
      <c r="A871" s="20"/>
      <c r="B871" s="20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1:18">
      <c r="A872" s="20"/>
      <c r="B872" s="20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1:18">
      <c r="A873" s="20"/>
      <c r="B873" s="20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1:18">
      <c r="A874" s="20"/>
      <c r="B874" s="20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1:18">
      <c r="A875" s="20"/>
      <c r="B875" s="20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1:18">
      <c r="A876" s="20"/>
      <c r="B876" s="20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1:18">
      <c r="A877" s="20"/>
      <c r="B877" s="20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1:18">
      <c r="A878" s="20"/>
      <c r="B878" s="20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1:18">
      <c r="A879" s="20"/>
      <c r="B879" s="20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1:18">
      <c r="A880" s="20"/>
      <c r="B880" s="20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1:18">
      <c r="A881" s="20"/>
      <c r="B881" s="20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1:18">
      <c r="A882" s="20"/>
      <c r="B882" s="20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1:18">
      <c r="A883" s="20"/>
      <c r="B883" s="20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1:18">
      <c r="A884" s="20"/>
      <c r="B884" s="20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1:18">
      <c r="A885" s="20"/>
      <c r="B885" s="20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1:18">
      <c r="A886" s="20"/>
      <c r="B886" s="20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1:18">
      <c r="A887" s="20"/>
      <c r="B887" s="20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1:18">
      <c r="A888" s="20"/>
      <c r="B888" s="20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1:18">
      <c r="A889" s="20"/>
      <c r="B889" s="20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1:18">
      <c r="A890" s="20"/>
      <c r="B890" s="20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1:18">
      <c r="A891" s="20"/>
      <c r="B891" s="20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1:18">
      <c r="A892" s="20"/>
      <c r="B892" s="20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1:18">
      <c r="A893" s="20"/>
      <c r="B893" s="20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1:18">
      <c r="A894" s="20"/>
      <c r="B894" s="20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1:18">
      <c r="A895" s="20"/>
      <c r="B895" s="20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1:18">
      <c r="A896" s="20"/>
      <c r="B896" s="20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1:18">
      <c r="A897" s="20"/>
      <c r="B897" s="20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1:18">
      <c r="A898" s="20"/>
      <c r="B898" s="20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1:18">
      <c r="A899" s="20"/>
      <c r="B899" s="20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1:18">
      <c r="A900" s="20"/>
      <c r="B900" s="20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1:18">
      <c r="A901" s="20"/>
      <c r="B901" s="20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1:18">
      <c r="A902" s="20"/>
      <c r="B902" s="20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1:18">
      <c r="A903" s="20"/>
      <c r="B903" s="20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1:18">
      <c r="A904" s="20"/>
      <c r="B904" s="20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1:18">
      <c r="A905" s="20"/>
      <c r="B905" s="20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1:18">
      <c r="A906" s="20"/>
      <c r="B906" s="20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1:18">
      <c r="A907" s="20"/>
      <c r="B907" s="20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1:18">
      <c r="A908" s="20"/>
      <c r="B908" s="20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1:18">
      <c r="A909" s="20"/>
      <c r="B909" s="20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1:18">
      <c r="A910" s="20"/>
      <c r="B910" s="20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1:18">
      <c r="A911" s="20"/>
      <c r="B911" s="20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1:18">
      <c r="A912" s="20"/>
      <c r="B912" s="20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1:18">
      <c r="A913" s="20"/>
      <c r="B913" s="20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1:18">
      <c r="A914" s="20"/>
      <c r="B914" s="20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1:18">
      <c r="A915" s="20"/>
      <c r="B915" s="20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1:18">
      <c r="A916" s="20"/>
      <c r="B916" s="20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1:18">
      <c r="A917" s="20"/>
      <c r="B917" s="20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1:18">
      <c r="A918" s="20"/>
      <c r="B918" s="20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1:18">
      <c r="A919" s="20"/>
      <c r="B919" s="20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1:18">
      <c r="A920" s="20"/>
      <c r="B920" s="20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1:18">
      <c r="A921" s="20"/>
      <c r="B921" s="20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1:18">
      <c r="A922" s="20"/>
      <c r="B922" s="20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1:18">
      <c r="A923" s="20"/>
      <c r="B923" s="20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1:18">
      <c r="A924" s="20"/>
      <c r="B924" s="20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1:18">
      <c r="A925" s="20"/>
      <c r="B925" s="20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1:18">
      <c r="A926" s="20"/>
      <c r="B926" s="20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1:18">
      <c r="A927" s="20"/>
      <c r="B927" s="20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1:18">
      <c r="A928" s="20"/>
      <c r="B928" s="20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1:18">
      <c r="A929" s="20"/>
      <c r="B929" s="20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1:18">
      <c r="A930" s="20"/>
      <c r="B930" s="20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1:18">
      <c r="A931" s="20"/>
      <c r="B931" s="20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1:18">
      <c r="A932" s="20"/>
      <c r="B932" s="20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1:18">
      <c r="A933" s="20"/>
      <c r="B933" s="20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1:18">
      <c r="A934" s="20"/>
      <c r="B934" s="20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1:18">
      <c r="A935" s="20"/>
      <c r="B935" s="20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1:18">
      <c r="A936" s="20"/>
      <c r="B936" s="20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1:18">
      <c r="A937" s="20"/>
      <c r="B937" s="20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1:18">
      <c r="A938" s="20"/>
      <c r="B938" s="20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1:18">
      <c r="A939" s="20"/>
      <c r="B939" s="20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1:18">
      <c r="A940" s="20"/>
      <c r="B940" s="20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1:18">
      <c r="A941" s="20"/>
      <c r="B941" s="20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1:18">
      <c r="A942" s="20"/>
      <c r="B942" s="20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1:18">
      <c r="A943" s="20"/>
      <c r="B943" s="20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1:18">
      <c r="A944" s="20"/>
      <c r="B944" s="20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1:18">
      <c r="A945" s="20"/>
      <c r="B945" s="20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1:18">
      <c r="A946" s="20"/>
      <c r="B946" s="20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1:18">
      <c r="A947" s="20"/>
      <c r="B947" s="20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1:18">
      <c r="A948" s="20"/>
      <c r="B948" s="20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1:18">
      <c r="A949" s="20"/>
      <c r="B949" s="20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1:18">
      <c r="A950" s="20"/>
      <c r="B950" s="20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1:18">
      <c r="A951" s="20"/>
      <c r="B951" s="20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1:18">
      <c r="A952" s="20"/>
      <c r="B952" s="20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spans="1:18">
      <c r="A953" s="20"/>
      <c r="B953" s="20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spans="1:18">
      <c r="A954" s="20"/>
      <c r="B954" s="20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spans="1:18">
      <c r="A955" s="20"/>
      <c r="B955" s="20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spans="1:18">
      <c r="A956" s="20"/>
      <c r="B956" s="20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spans="1:18">
      <c r="A957" s="20"/>
      <c r="B957" s="20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spans="1:18">
      <c r="A958" s="20"/>
      <c r="B958" s="20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  <row r="959" spans="1:18">
      <c r="A959" s="20"/>
      <c r="B959" s="20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</row>
    <row r="960" spans="1:18">
      <c r="A960" s="20"/>
      <c r="B960" s="20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</row>
    <row r="961" spans="1:18">
      <c r="A961" s="20"/>
      <c r="B961" s="20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</row>
    <row r="962" spans="1:18">
      <c r="A962" s="20"/>
      <c r="B962" s="20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</row>
    <row r="963" spans="1:18">
      <c r="A963" s="20"/>
      <c r="B963" s="20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</row>
    <row r="964" spans="1:18">
      <c r="A964" s="20"/>
      <c r="B964" s="20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</row>
    <row r="965" spans="1:18">
      <c r="A965" s="20"/>
      <c r="B965" s="20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</row>
    <row r="966" spans="1:18">
      <c r="A966" s="20"/>
      <c r="B966" s="20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</row>
    <row r="967" spans="1:18">
      <c r="A967" s="20"/>
      <c r="B967" s="20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</row>
    <row r="968" spans="1:18">
      <c r="A968" s="20"/>
      <c r="B968" s="20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</row>
    <row r="969" spans="1:18">
      <c r="A969" s="20"/>
      <c r="B969" s="20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</row>
    <row r="970" spans="1:18">
      <c r="A970" s="20"/>
      <c r="B970" s="20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</row>
    <row r="971" spans="1:18">
      <c r="A971" s="20"/>
      <c r="B971" s="20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</row>
    <row r="972" spans="1:18">
      <c r="A972" s="20"/>
      <c r="B972" s="20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</row>
    <row r="973" spans="1:18">
      <c r="A973" s="20"/>
      <c r="B973" s="20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</row>
    <row r="974" spans="1:18">
      <c r="A974" s="20"/>
      <c r="B974" s="20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</row>
    <row r="975" spans="1:18">
      <c r="A975" s="20"/>
      <c r="B975" s="20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</row>
    <row r="976" spans="1:18">
      <c r="A976" s="20"/>
      <c r="B976" s="20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</row>
    <row r="977" spans="1:18">
      <c r="A977" s="20"/>
      <c r="B977" s="20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</row>
    <row r="978" spans="1:18">
      <c r="A978" s="20"/>
      <c r="B978" s="20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</row>
    <row r="979" spans="1:18">
      <c r="A979" s="20"/>
      <c r="B979" s="20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</row>
    <row r="980" spans="1:18">
      <c r="A980" s="20"/>
      <c r="B980" s="20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</row>
    <row r="981" spans="1:18">
      <c r="A981" s="20"/>
      <c r="B981" s="20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</row>
    <row r="982" spans="1:18">
      <c r="A982" s="20"/>
      <c r="B982" s="20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</row>
    <row r="983" spans="1:18">
      <c r="A983" s="20"/>
      <c r="B983" s="20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</row>
    <row r="984" spans="1:18">
      <c r="A984" s="20"/>
      <c r="B984" s="20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</row>
    <row r="985" spans="1:18">
      <c r="A985" s="20"/>
      <c r="B985" s="20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</row>
    <row r="986" spans="1:18">
      <c r="A986" s="20"/>
      <c r="B986" s="20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</row>
    <row r="987" spans="1:18">
      <c r="A987" s="20"/>
      <c r="B987" s="20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</row>
    <row r="988" spans="1:18">
      <c r="A988" s="20"/>
      <c r="B988" s="20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</row>
    <row r="989" spans="1:18">
      <c r="A989" s="20"/>
      <c r="B989" s="20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</row>
    <row r="990" spans="1:18">
      <c r="A990" s="20"/>
      <c r="B990" s="20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</row>
    <row r="991" spans="1:18">
      <c r="A991" s="20"/>
      <c r="B991" s="20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</row>
    <row r="992" spans="1:18">
      <c r="A992" s="20"/>
      <c r="B992" s="20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</row>
    <row r="993" spans="1:18">
      <c r="A993" s="20"/>
      <c r="B993" s="20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</row>
    <row r="994" spans="1:18">
      <c r="A994" s="20"/>
      <c r="B994" s="20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</row>
    <row r="995" spans="1:18">
      <c r="A995" s="20"/>
      <c r="B995" s="20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</row>
    <row r="996" spans="1:18">
      <c r="A996" s="20"/>
      <c r="B996" s="20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</row>
    <row r="997" spans="1:18">
      <c r="A997" s="20"/>
      <c r="B997" s="20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</row>
    <row r="998" spans="1:18">
      <c r="A998" s="20"/>
      <c r="B998" s="20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</row>
    <row r="999" spans="1:18">
      <c r="A999" s="20"/>
      <c r="B999" s="20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</row>
    <row r="1000" spans="1:18">
      <c r="A1000" s="20"/>
      <c r="B1000" s="20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</row>
    <row r="1001" spans="1:18">
      <c r="A1001" s="20"/>
      <c r="B1001" s="20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</row>
    <row r="1002" spans="1:18">
      <c r="A1002" s="20"/>
      <c r="B1002" s="20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</row>
    <row r="1003" spans="1:18">
      <c r="A1003" s="20"/>
      <c r="B1003" s="20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</row>
    <row r="1004" spans="1:18">
      <c r="A1004" s="20"/>
      <c r="B1004" s="20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</row>
    <row r="1005" spans="1:18">
      <c r="A1005" s="20"/>
      <c r="B1005" s="20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</row>
    <row r="1006" spans="1:18">
      <c r="A1006" s="20"/>
      <c r="B1006" s="20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</row>
    <row r="1007" spans="1:18">
      <c r="A1007" s="20"/>
      <c r="B1007" s="20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</row>
    <row r="1008" spans="1:18">
      <c r="A1008" s="20"/>
      <c r="B1008" s="20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</row>
    <row r="1009" spans="1:18">
      <c r="A1009" s="20"/>
      <c r="B1009" s="20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</row>
    <row r="1010" spans="1:18">
      <c r="A1010" s="20"/>
      <c r="B1010" s="20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</row>
    <row r="1011" spans="1:18">
      <c r="A1011" s="20"/>
      <c r="B1011" s="20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</row>
    <row r="1012" spans="1:18">
      <c r="A1012" s="20"/>
      <c r="B1012" s="20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</row>
    <row r="1013" spans="1:18">
      <c r="A1013" s="20"/>
      <c r="B1013" s="20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</row>
    <row r="1014" spans="1:18">
      <c r="A1014" s="20"/>
      <c r="B1014" s="20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</row>
    <row r="1015" spans="1:18">
      <c r="A1015" s="20"/>
      <c r="B1015" s="20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</row>
  </sheetData>
  <mergeCells count="18">
    <mergeCell ref="A1:T1"/>
    <mergeCell ref="F3:K3"/>
    <mergeCell ref="M3:R3"/>
    <mergeCell ref="F4:G4"/>
    <mergeCell ref="H4:I4"/>
    <mergeCell ref="J4:K4"/>
    <mergeCell ref="M4:N4"/>
    <mergeCell ref="O4:P4"/>
    <mergeCell ref="Q4:R4"/>
    <mergeCell ref="E3:E5"/>
    <mergeCell ref="L3:L5"/>
    <mergeCell ref="S3:S4"/>
    <mergeCell ref="T3:T4"/>
    <mergeCell ref="A81:B81"/>
    <mergeCell ref="A3:A5"/>
    <mergeCell ref="B3:B5"/>
    <mergeCell ref="C3:C5"/>
    <mergeCell ref="D3:D5"/>
  </mergeCells>
  <printOptions horizontalCentered="1" gridLines="1"/>
  <pageMargins left="0.7" right="0.7" top="0.75" bottom="0.75" header="0" footer="0"/>
  <pageSetup paperSize="9" scale="40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J.Kurbonov</dc:creator>
  <cp:lastModifiedBy>Бозоров Элдор Эркинович</cp:lastModifiedBy>
  <cp:lastPrinted>2025-01-10T11:04:00Z</cp:lastPrinted>
  <dcterms:created xsi:type="dcterms:W3CDTF">2022-01-13T12:43:00Z</dcterms:created>
  <dcterms:modified xsi:type="dcterms:W3CDTF">2026-01-21T12:44:59Z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E6A3137A663D474B834CE5AFE2F0D5CB_13</vt:lpwstr>
  </property>
  <property fmtid="{D5CDD505-2E9C-101B-9397-08002B2CF9AE}" pid="3" name="KSOProductBuildVer">
    <vt:lpwstr>1049-12.2.0.23196</vt:lpwstr>
  </property>
</Properties>
</file>