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C:\Users\e.bozorov\Desktop\GERSEN\3299\"/>
    </mc:Choice>
  </mc:AlternateContent>
  <xr:revisionPtr revIDLastSave="0" documentId="8_{AA1822DC-5641-477E-BC29-9F84E275108F}" xr6:coauthVersionLast="47" xr6:coauthVersionMax="47" xr10:uidLastSave="{00000000-0000-0000-0000-000000000000}"/>
  <bookViews>
    <workbookView xWindow="-120" yWindow="-120" windowWidth="29040" windowHeight="15840" xr2:uid="{00000000-000D-0000-FFFF-FFFF00000000}"/>
  </bookViews>
  <sheets>
    <sheet name="1-илова" sheetId="1" r:id="rId1"/>
    <sheet name="2-илова" sheetId="2" r:id="rId2"/>
    <sheet name="3-илова" sheetId="3" r:id="rId3"/>
    <sheet name="4-илова" sheetId="4" r:id="rId4"/>
  </sheets>
  <definedNames>
    <definedName name="_xlnm.Print_Area" localSheetId="0">'1-илова'!$A$1:$I$17</definedName>
    <definedName name="_xlnm.Print_Area" localSheetId="1">'2-илова'!$A$1:$I$17</definedName>
    <definedName name="_xlnm.Print_Area" localSheetId="2">'3-илова'!$A$1:$I$9</definedName>
    <definedName name="_xlnm.Print_Area" localSheetId="3">'4-илова'!$A$1:$I$24</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 l="1"/>
  <c r="H4" i="1"/>
  <c r="F17" i="1"/>
  <c r="F4" i="1" s="1"/>
  <c r="F19" i="1" s="1"/>
  <c r="H4" i="4" l="1"/>
  <c r="G4" i="4"/>
  <c r="F4" i="4"/>
  <c r="A11" i="4"/>
  <c r="A12" i="4" s="1"/>
  <c r="A13" i="4" s="1"/>
  <c r="A14" i="4" s="1"/>
  <c r="A16" i="4" s="1"/>
  <c r="A18" i="4" s="1"/>
  <c r="A19" i="4" s="1"/>
  <c r="A20" i="4" s="1"/>
  <c r="A22" i="4" s="1"/>
  <c r="A24" i="4" s="1"/>
  <c r="G5" i="3"/>
  <c r="H5" i="3"/>
  <c r="F5" i="3"/>
  <c r="A7" i="3"/>
  <c r="A8" i="3" s="1"/>
  <c r="A9" i="3" s="1"/>
  <c r="G5" i="2"/>
  <c r="H5" i="2"/>
  <c r="F5" i="2"/>
  <c r="A17" i="2"/>
  <c r="F26" i="4"/>
  <c r="D26" i="4"/>
  <c r="C26" i="4"/>
  <c r="J20" i="4"/>
  <c r="L14" i="4"/>
  <c r="L19" i="4" s="1"/>
  <c r="J8" i="4"/>
  <c r="J7" i="4"/>
  <c r="J6" i="4"/>
  <c r="F11" i="3"/>
  <c r="D11" i="3"/>
  <c r="C11" i="3"/>
  <c r="J8" i="3"/>
  <c r="L7" i="3"/>
  <c r="L17" i="2"/>
  <c r="J8" i="2"/>
  <c r="J7" i="2"/>
  <c r="J6" i="2"/>
  <c r="J9" i="4" l="1"/>
  <c r="J9" i="2"/>
  <c r="K14" i="4"/>
  <c r="K17" i="2"/>
  <c r="D19" i="1"/>
  <c r="C19" i="1"/>
  <c r="J7" i="1"/>
  <c r="J6" i="1"/>
  <c r="J5" i="1"/>
  <c r="J8" i="1" l="1"/>
</calcChain>
</file>

<file path=xl/sharedStrings.xml><?xml version="1.0" encoding="utf-8"?>
<sst xmlns="http://schemas.openxmlformats.org/spreadsheetml/2006/main" count="221" uniqueCount="62">
  <si>
    <t>mln.so‘m</t>
  </si>
  <si>
    <t>№</t>
  </si>
  <si>
    <t>Amalga oshirish muddati</t>
  </si>
  <si>
    <t>Loyiha quvvati, birlik</t>
  </si>
  <si>
    <t>Loyiha quvvati</t>
  </si>
  <si>
    <t>Aniqlashtirilgan
 limit</t>
  </si>
  <si>
    <t>Hisobot davrida bajarilgan ish xajmi</t>
  </si>
  <si>
    <t>Hisobot davrida moliyalashtirish</t>
  </si>
  <si>
    <t>Izoh</t>
  </si>
  <si>
    <t>JAMI</t>
  </si>
  <si>
    <t>Jizzax shahrida "Inno" innovatsion o‘quv-ishlab chiqarish texnoparkini tashkil yetish</t>
  </si>
  <si>
    <t>2023-2025 yy.</t>
  </si>
  <si>
    <t>O‘zbekiston milliy universiteti Jizzax filialining 1000 o‘rinli o‘quv binosini qurish</t>
  </si>
  <si>
    <t>o‘quv o‘rni</t>
  </si>
  <si>
    <t>Qurilish-tiklash ishlari yakunlangan</t>
  </si>
  <si>
    <t>2024-2025 yy.</t>
  </si>
  <si>
    <t>2022-2026 yy.</t>
  </si>
  <si>
    <t>yotoq o‘rni</t>
  </si>
  <si>
    <t>Qurilish-tiklash ishlari yakuniga yetkazilmoqda.</t>
  </si>
  <si>
    <t>2021-2025 yy.</t>
  </si>
  <si>
    <t>2024-2026 yy.</t>
  </si>
  <si>
    <t>Termiz davlat universiteti pedagogika institutining 1500 o‘rinli o‘quv binosini qurish</t>
  </si>
  <si>
    <t>2025 y.</t>
  </si>
  <si>
    <t>Urganch shahar kasb-hunarga o‘qitish markazi hududi va old qiismini obodonlashtirish</t>
  </si>
  <si>
    <t>2026 y.</t>
  </si>
  <si>
    <t>2025-yil</t>
  </si>
  <si>
    <t>Kreditor qarzdorliklarni qoplash uchun</t>
  </si>
  <si>
    <t>Taqsimlanmagan limit</t>
  </si>
  <si>
    <t>Toshkent davlat sharqshunoslik universitetining Mirobod tumani Amir Temur shoh ko‘chasi 26-uy manzilida joylashgan o‘quv binosini (Konfutsiy nomidagi o‘zbek-xitoy instituti) rekonstruksiya qilish</t>
  </si>
  <si>
    <t>Toshkent shahar, Mirzo Ulug‘bek tumani, Ziyolilar ko‘chasi 13-uy manzilida joylashgan maktab va kutubxona binosini rekonstruksiya qilish va jihozlash</t>
  </si>
  <si>
    <t>Xiva tumani politexnikumini rekonstruksiya qilish</t>
  </si>
  <si>
    <t>Jahon iqtisodiyoti va diplomatiya universiteti huzuridagi Akademik litseyning o‘quv va yordamchi bino-inshootlarini mukammal ta’mirlash</t>
  </si>
  <si>
    <t>Loyiha (obyekt) nomi</t>
  </si>
  <si>
    <t>Qurilish-tiklash ishlari davom etmoqda.</t>
  </si>
  <si>
    <t>Qurilish-tiklash ishlari yakunlanib, jihozlash ishlari olib borilmoqda.</t>
  </si>
  <si>
    <t>Obodonlashtirish ishlari davom etmoqda.</t>
  </si>
  <si>
    <t>Rekonstruksiya qilish ishlari davom etmoqda.</t>
  </si>
  <si>
    <t>Mukammal ta’mirlash ishlari davom etmoqda.</t>
  </si>
  <si>
    <t>Samarqand davlat universitetining Intellektual tizimlar va kompyuter texnologiyalari fakultetining 1000 o‘rinli o‘quv binosini qurish</t>
  </si>
  <si>
    <t>Toshkent shahrida “A.I. Gersen nomidagi Rossiya davlat pedagogika universiteti” Federal davlat budjeti oliy ta’lim muassasasi filialining (O‘zbekiston davlat jahon tillari universiteti qoshidagi akademik litsey binosi) Toshkent shahri Yakkasaroy tumani, Bobur ko‘chasida joylashgan bino va inshootlarini rekonstruksiya qilish</t>
  </si>
  <si>
    <t xml:space="preserve">N.I. Pirogov nomidagi Rossiya milliy tadqiqot tibbiyot universitetining Toshkent shahridagi filialining bino va inshootlarini qurish va rekonstruksiya qilish </t>
  </si>
  <si>
    <t>2025-2026 yy.</t>
  </si>
  <si>
    <t>Oliygoh</t>
  </si>
  <si>
    <t>Texnikum</t>
  </si>
  <si>
    <t>Akademik litsey</t>
  </si>
  <si>
    <t>Maktab</t>
  </si>
  <si>
    <t>2025-yil Investitsiya dasturi doirasida oliy ta’lim muassasalari obyektlarining qurilish-tiklash ishlari bo‘yicha buyurtmachisi Qoraqalpog‘iston Respublikasi Vazirlar Kengashi, viloyatlar va Toshkent shahar hokimliklari huzuridagi «Yagona buyurtmachi xizmati» injiniring kompaniyalari tomonidan amalga oshirilgan ishlar to‘g‘risida 
MA’LUMOT
(01.09.2025-yil)</t>
  </si>
  <si>
    <r>
      <t>Qarshi davlat texnika universitetining 1000 o‘rinli o‘quv binosini qurish (</t>
    </r>
    <r>
      <rPr>
        <i/>
        <sz val="11"/>
        <rFont val="Times New Roman"/>
        <family val="1"/>
        <charset val="204"/>
      </rPr>
      <t>Toshkent kimyo-texnologiya instituti Shahrisabz filialining 1000 o‘rinli o‘quv binosini qurish)</t>
    </r>
  </si>
  <si>
    <r>
      <t xml:space="preserve">Farg‘ona shahar imkoniyatlari cheklangan shaxslar uchun ixtisoslashtirilgan maxsus texnikum </t>
    </r>
    <r>
      <rPr>
        <i/>
        <sz val="11"/>
        <rFont val="Times New Roman"/>
        <family val="1"/>
        <charset val="204"/>
      </rPr>
      <t xml:space="preserve">(Farg‘ona imkoniyati cheklangan shaxslar uchun ixtisoslashtirilgan kasb-hunar maktabini rekonstruksiya qilish) </t>
    </r>
  </si>
  <si>
    <r>
      <t xml:space="preserve">Samarqand imkoniyati cheklangan shaxslar uchun ixtisoslashtirilgan maxsus texnikum </t>
    </r>
    <r>
      <rPr>
        <i/>
        <sz val="11"/>
        <rFont val="Times New Roman"/>
        <family val="1"/>
        <charset val="204"/>
      </rPr>
      <t>(Samarqand imkoniyati cheklangan shaxslar uchun ixtisoslashtirilgan kasb-hunar maktabini mukammal ta’mirlash)</t>
    </r>
  </si>
  <si>
    <t>Samarqand davlat arxitektura qurilish universitetiga qo‘shimcha yangi o‘quv binosini qurish hamda mavjud binolarini rekonstruksiya qilish</t>
  </si>
  <si>
    <t>2-ilova</t>
  </si>
  <si>
    <t>3-ilova</t>
  </si>
  <si>
    <t>2025-yil Investitsiya dasturi doirasida oliy ta’lim muassasalari obyektlarining qurilish-tiklash ishlari bo‘yicha buyurtmachisi Qoraqalpog‘iston Respublikasi Vazirlar Kengashi, viloyatlar va Toshkent shahar hokimliklari huzuridagi «Yagona buyurtmachi xizmati» injiniring kompaniyalari tomonidan amalga oshirilgan ishlar to‘g‘risida 
MA’LUMOT
(11.09.2025-yil)</t>
  </si>
  <si>
    <t>obyekt</t>
  </si>
  <si>
    <t xml:space="preserve">2025-yil Investitsiya dasturi doirasida oliy ta’lim muassasalari obyektlarining qurilish-tiklash ishlari bo‘yicha buyurtmachisi Qoraqalpog‘iston Respublikasi Vazirlar Kengashi, viloyatlar va Toshkent shahar hokimliklari huzuridagi «Yagona buyurtmachi xizmati» injiniring kompaniyalari tomonidan amalga oshirilgan ishlar to‘g‘risida 
MA’LUMOT
</t>
  </si>
  <si>
    <t>Samarqand imkoniyati cheklangan shaxslar uchun ixtisoslashtirilgan maxsus texnikum</t>
  </si>
  <si>
    <t>Farg‘ona shahar imkoniyatlari cheklangan shaxslar uchun ixtisoslashtirilgan maxsus texnikum</t>
  </si>
  <si>
    <t>Qarshi davlat texnika universitetining 1000 o‘rinli o‘quv binosini qurish</t>
  </si>
  <si>
    <t>Qurilish-tiklash ishlari yakuniga yetkazildi foydalanishga topshirilish arafasida.</t>
  </si>
  <si>
    <t>Obyekt foydalanishga 
topshirildi</t>
  </si>
  <si>
    <t>Qurilish-tiklash ishlari 
davom etmoqda.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</si>
</sst>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0"/>
      <color rgb="FF000000"/>
      <name val="Times New Roman"/>
      <charset val="204"/>
    </font>
    <font>
      <sz val="11"/>
      <color rgb="FF000000"/>
      <name val="Times New Roman"/>
      <family val="1"/>
      <charset val="204"/>
    </font>
    <font>
      <b/>
      <sz val="11"/>
      <name val="Times New Roman"/>
      <family val="1"/>
      <charset val="204"/>
    </font>
    <font>
      <b/>
      <sz val="11"/>
      <color rgb="FF000000"/>
      <name val="Times New Roman"/>
      <family val="1"/>
      <charset val="204"/>
    </font>
    <font>
      <sz val="11"/>
      <name val="Times New Roman"/>
      <family val="1"/>
      <charset val="204"/>
    </font>
    <font>
      <b/>
      <sz val="12"/>
      <name val="Times New Roman"/>
      <family val="1"/>
      <charset val="204"/>
    </font>
    <font>
      <sz val="12"/>
      <color rgb="FF000000"/>
      <name val="Times New Roman"/>
      <family val="1"/>
      <charset val="204"/>
    </font>
    <font>
      <b/>
      <i/>
      <u/>
      <sz val="11"/>
      <name val="Times New Roman"/>
      <family val="1"/>
      <charset val="204"/>
    </font>
    <font>
      <i/>
      <sz val="11"/>
      <name val="Times New Roman"/>
      <family val="1"/>
      <charset val="204"/>
    </font>
    <font>
      <b/>
      <i/>
      <sz val="12"/>
      <color rgb="FF000000"/>
      <name val="Times New Roman"/>
      <family val="1"/>
      <charset val="204"/>
    </font>
    <font>
      <b/>
      <sz val="12"/>
      <color rgb="FF000000"/>
      <name val="Times New Roman"/>
      <family val="1"/>
      <charset val="204"/>
    </font>
    <font>
      <sz val="12"/>
      <name val="Times New Roman"/>
      <family val="1"/>
      <charset val="204"/>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20">
    <border>
      <left/>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theme="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s>
  <cellStyleXfs count="1">
    <xf numFmtId="0" fontId="0" fillId="0" borderId="0"/>
  </cellStyleXfs>
  <cellXfs count="84">
    <xf numFmtId="0" fontId="0" fillId="0" borderId="0" xfId="0" applyAlignment="1">
      <alignment horizontal="left" vertical="top"/>
    </xf>
    <xf numFmtId="0" fontId="1" fillId="2" borderId="0" xfId="0" applyFont="1" applyFill="1" applyAlignment="1">
      <alignment horizontal="center" vertical="center"/>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164" fontId="3" fillId="2" borderId="2" xfId="0" applyNumberFormat="1" applyFont="1" applyFill="1" applyBorder="1" applyAlignment="1">
      <alignment horizontal="center" vertical="center" shrinkToFit="1"/>
    </xf>
    <xf numFmtId="3" fontId="1" fillId="2" borderId="2" xfId="0" applyNumberFormat="1" applyFont="1" applyFill="1" applyBorder="1" applyAlignment="1">
      <alignment horizontal="center" vertical="center" shrinkToFit="1"/>
    </xf>
    <xf numFmtId="0" fontId="1" fillId="2" borderId="0" xfId="0" applyFont="1" applyFill="1" applyAlignment="1">
      <alignment horizontal="left" vertical="center"/>
    </xf>
    <xf numFmtId="0" fontId="3" fillId="2" borderId="0" xfId="0" applyFont="1" applyFill="1" applyAlignment="1">
      <alignment horizontal="center" vertical="center"/>
    </xf>
    <xf numFmtId="0" fontId="3" fillId="2" borderId="1" xfId="0" applyFont="1" applyFill="1" applyBorder="1" applyAlignment="1">
      <alignment horizontal="center" vertical="center" wrapText="1"/>
    </xf>
    <xf numFmtId="0" fontId="6" fillId="2" borderId="0" xfId="0" applyFont="1" applyFill="1" applyAlignment="1">
      <alignment horizontal="center" vertical="center"/>
    </xf>
    <xf numFmtId="0" fontId="4" fillId="2" borderId="2" xfId="0" applyFont="1" applyFill="1" applyBorder="1" applyAlignment="1">
      <alignment horizontal="left" vertical="center" wrapText="1"/>
    </xf>
    <xf numFmtId="1" fontId="3" fillId="2" borderId="2" xfId="0" applyNumberFormat="1" applyFont="1" applyFill="1" applyBorder="1" applyAlignment="1">
      <alignment horizontal="center" vertical="center" shrinkToFit="1"/>
    </xf>
    <xf numFmtId="0" fontId="2" fillId="2" borderId="2" xfId="0" applyFont="1" applyFill="1" applyBorder="1" applyAlignment="1">
      <alignment horizontal="center" vertical="center" wrapText="1"/>
    </xf>
    <xf numFmtId="1" fontId="1" fillId="2" borderId="2" xfId="0" applyNumberFormat="1" applyFont="1" applyFill="1" applyBorder="1" applyAlignment="1">
      <alignment horizontal="center" vertical="center" shrinkToFit="1"/>
    </xf>
    <xf numFmtId="0" fontId="4" fillId="2" borderId="2" xfId="0" applyFont="1" applyFill="1" applyBorder="1" applyAlignment="1">
      <alignment horizontal="center" vertical="center" wrapText="1"/>
    </xf>
    <xf numFmtId="164" fontId="1" fillId="2" borderId="2" xfId="0" applyNumberFormat="1" applyFont="1" applyFill="1" applyBorder="1" applyAlignment="1">
      <alignment horizontal="center" vertical="center" shrinkToFit="1"/>
    </xf>
    <xf numFmtId="164" fontId="1" fillId="2" borderId="0" xfId="0" applyNumberFormat="1" applyFont="1" applyFill="1" applyAlignment="1">
      <alignment horizontal="center" vertical="center"/>
    </xf>
    <xf numFmtId="0" fontId="0" fillId="2" borderId="4" xfId="0" applyFill="1" applyBorder="1" applyAlignment="1">
      <alignment horizontal="center" vertical="center" wrapText="1"/>
    </xf>
    <xf numFmtId="1" fontId="1" fillId="2" borderId="6" xfId="0" applyNumberFormat="1" applyFont="1" applyFill="1" applyBorder="1" applyAlignment="1">
      <alignment horizontal="center" vertical="center" shrinkToFit="1"/>
    </xf>
    <xf numFmtId="0" fontId="4" fillId="2" borderId="6" xfId="0" applyFont="1" applyFill="1" applyBorder="1" applyAlignment="1">
      <alignment horizontal="left" vertical="center" wrapText="1"/>
    </xf>
    <xf numFmtId="0" fontId="4" fillId="2" borderId="6" xfId="0" applyFont="1" applyFill="1" applyBorder="1" applyAlignment="1">
      <alignment horizontal="center" vertical="center" wrapText="1"/>
    </xf>
    <xf numFmtId="164" fontId="1" fillId="2" borderId="6" xfId="0" applyNumberFormat="1" applyFont="1" applyFill="1" applyBorder="1" applyAlignment="1">
      <alignment horizontal="center" vertical="center" shrinkToFit="1"/>
    </xf>
    <xf numFmtId="0" fontId="2" fillId="2" borderId="2" xfId="0" applyFont="1" applyFill="1" applyBorder="1" applyAlignment="1">
      <alignment horizontal="left" vertical="center" wrapText="1"/>
    </xf>
    <xf numFmtId="1" fontId="3" fillId="3" borderId="2" xfId="0" applyNumberFormat="1" applyFont="1" applyFill="1" applyBorder="1" applyAlignment="1">
      <alignment horizontal="center" vertical="center" shrinkToFit="1"/>
    </xf>
    <xf numFmtId="0" fontId="7" fillId="3" borderId="2" xfId="0" applyFont="1" applyFill="1" applyBorder="1" applyAlignment="1">
      <alignment horizontal="left" vertical="center" wrapText="1"/>
    </xf>
    <xf numFmtId="0" fontId="2" fillId="3" borderId="2" xfId="0" applyFont="1" applyFill="1" applyBorder="1" applyAlignment="1">
      <alignment horizontal="center" vertical="center" wrapText="1"/>
    </xf>
    <xf numFmtId="164" fontId="3" fillId="3" borderId="2" xfId="0" applyNumberFormat="1" applyFont="1" applyFill="1" applyBorder="1" applyAlignment="1">
      <alignment horizontal="center" vertical="center" shrinkToFit="1"/>
    </xf>
    <xf numFmtId="0" fontId="3" fillId="3" borderId="0" xfId="0" applyFont="1" applyFill="1" applyAlignment="1">
      <alignment horizontal="center" vertical="center"/>
    </xf>
    <xf numFmtId="0" fontId="9" fillId="3" borderId="0" xfId="0" applyFont="1" applyFill="1" applyAlignment="1">
      <alignment horizontal="center" vertical="center"/>
    </xf>
    <xf numFmtId="1" fontId="1" fillId="2" borderId="7" xfId="0" applyNumberFormat="1" applyFont="1" applyFill="1" applyBorder="1" applyAlignment="1">
      <alignment horizontal="center" vertical="center" shrinkToFit="1"/>
    </xf>
    <xf numFmtId="0" fontId="4" fillId="2" borderId="7" xfId="0" applyFont="1" applyFill="1" applyBorder="1" applyAlignment="1">
      <alignment horizontal="left" vertical="center" wrapText="1"/>
    </xf>
    <xf numFmtId="0" fontId="4" fillId="2" borderId="7" xfId="0" applyFont="1" applyFill="1" applyBorder="1" applyAlignment="1">
      <alignment horizontal="center" vertical="center" wrapText="1"/>
    </xf>
    <xf numFmtId="164" fontId="1" fillId="2" borderId="7" xfId="0" applyNumberFormat="1" applyFont="1" applyFill="1" applyBorder="1" applyAlignment="1">
      <alignment horizontal="center" vertical="center" shrinkToFit="1"/>
    </xf>
    <xf numFmtId="0" fontId="4" fillId="2" borderId="8" xfId="0" applyFont="1" applyFill="1" applyBorder="1" applyAlignment="1">
      <alignment horizontal="left" vertical="center" wrapText="1"/>
    </xf>
    <xf numFmtId="1" fontId="1" fillId="2" borderId="3" xfId="0" applyNumberFormat="1" applyFont="1" applyFill="1" applyBorder="1" applyAlignment="1">
      <alignment horizontal="center" vertical="center" shrinkToFit="1"/>
    </xf>
    <xf numFmtId="0" fontId="0" fillId="2" borderId="7" xfId="0" applyFill="1" applyBorder="1" applyAlignment="1">
      <alignment horizontal="center" vertical="center" wrapText="1"/>
    </xf>
    <xf numFmtId="0" fontId="5" fillId="2" borderId="0" xfId="0" applyFont="1" applyFill="1" applyAlignment="1">
      <alignment horizontal="center" vertical="center" wrapText="1"/>
    </xf>
    <xf numFmtId="164" fontId="10" fillId="2" borderId="2" xfId="0" applyNumberFormat="1" applyFont="1" applyFill="1" applyBorder="1" applyAlignment="1">
      <alignment horizontal="center" vertical="center" shrinkToFit="1"/>
    </xf>
    <xf numFmtId="1" fontId="6" fillId="2" borderId="2" xfId="0" applyNumberFormat="1" applyFont="1" applyFill="1" applyBorder="1" applyAlignment="1">
      <alignment horizontal="center" vertical="center" shrinkToFit="1"/>
    </xf>
    <xf numFmtId="0" fontId="11" fillId="2" borderId="2" xfId="0" applyFont="1" applyFill="1" applyBorder="1" applyAlignment="1">
      <alignment horizontal="left" vertical="center" wrapText="1"/>
    </xf>
    <xf numFmtId="0" fontId="11" fillId="2" borderId="2" xfId="0" applyFont="1" applyFill="1" applyBorder="1" applyAlignment="1">
      <alignment horizontal="center" vertical="center" wrapText="1"/>
    </xf>
    <xf numFmtId="164" fontId="6" fillId="2" borderId="2" xfId="0" applyNumberFormat="1" applyFont="1" applyFill="1" applyBorder="1" applyAlignment="1">
      <alignment horizontal="center" vertical="center" shrinkToFit="1"/>
    </xf>
    <xf numFmtId="164" fontId="6" fillId="2" borderId="0" xfId="0" applyNumberFormat="1" applyFont="1" applyFill="1" applyAlignment="1">
      <alignment horizontal="center" vertical="center"/>
    </xf>
    <xf numFmtId="3" fontId="6" fillId="2" borderId="2" xfId="0" applyNumberFormat="1" applyFont="1" applyFill="1" applyBorder="1" applyAlignment="1">
      <alignment horizontal="center" vertical="center" shrinkToFit="1"/>
    </xf>
    <xf numFmtId="0" fontId="11" fillId="2" borderId="6" xfId="0" applyFont="1" applyFill="1" applyBorder="1" applyAlignment="1">
      <alignment horizontal="left" vertical="center" wrapText="1"/>
    </xf>
    <xf numFmtId="0" fontId="11" fillId="2" borderId="6" xfId="0" applyFont="1" applyFill="1" applyBorder="1" applyAlignment="1">
      <alignment horizontal="center" vertical="center" wrapText="1"/>
    </xf>
    <xf numFmtId="164" fontId="6" fillId="2" borderId="6" xfId="0" applyNumberFormat="1" applyFont="1" applyFill="1" applyBorder="1" applyAlignment="1">
      <alignment horizontal="center" vertical="center" shrinkToFit="1"/>
    </xf>
    <xf numFmtId="0" fontId="6" fillId="2" borderId="0" xfId="0" applyFont="1" applyFill="1" applyAlignment="1">
      <alignment horizontal="left" vertical="center"/>
    </xf>
    <xf numFmtId="0" fontId="6" fillId="2" borderId="0" xfId="0" applyFont="1" applyFill="1" applyAlignment="1">
      <alignment horizontal="center" vertical="center" wrapText="1"/>
    </xf>
    <xf numFmtId="0" fontId="10" fillId="2" borderId="0" xfId="0" applyFont="1" applyFill="1" applyAlignment="1">
      <alignment horizontal="center" vertical="center" wrapText="1"/>
    </xf>
    <xf numFmtId="1" fontId="6" fillId="2" borderId="9" xfId="0" applyNumberFormat="1" applyFont="1" applyFill="1" applyBorder="1" applyAlignment="1">
      <alignment horizontal="center" vertical="center" shrinkToFit="1"/>
    </xf>
    <xf numFmtId="0" fontId="11" fillId="2" borderId="10" xfId="0" applyFont="1" applyFill="1" applyBorder="1" applyAlignment="1">
      <alignment horizontal="center" vertical="center" wrapText="1"/>
    </xf>
    <xf numFmtId="1" fontId="6" fillId="2" borderId="11" xfId="0" applyNumberFormat="1" applyFont="1" applyFill="1" applyBorder="1" applyAlignment="1">
      <alignment horizontal="center" vertical="center" shrinkToFit="1"/>
    </xf>
    <xf numFmtId="1" fontId="6" fillId="2" borderId="12" xfId="0" applyNumberFormat="1" applyFont="1" applyFill="1" applyBorder="1" applyAlignment="1">
      <alignment horizontal="center" vertical="center" shrinkToFit="1"/>
    </xf>
    <xf numFmtId="0" fontId="11" fillId="2" borderId="13" xfId="0" applyFont="1" applyFill="1" applyBorder="1" applyAlignment="1">
      <alignment horizontal="left" vertical="center" wrapText="1"/>
    </xf>
    <xf numFmtId="0" fontId="11" fillId="2" borderId="13" xfId="0" applyFont="1" applyFill="1" applyBorder="1" applyAlignment="1">
      <alignment horizontal="center" vertical="center" wrapText="1"/>
    </xf>
    <xf numFmtId="1" fontId="6" fillId="2" borderId="13" xfId="0" applyNumberFormat="1" applyFont="1" applyFill="1" applyBorder="1" applyAlignment="1">
      <alignment horizontal="center" vertical="center" shrinkToFit="1"/>
    </xf>
    <xf numFmtId="164" fontId="10" fillId="2" borderId="13" xfId="0" applyNumberFormat="1" applyFont="1" applyFill="1" applyBorder="1" applyAlignment="1">
      <alignment horizontal="center" vertical="center" shrinkToFit="1"/>
    </xf>
    <xf numFmtId="164" fontId="6" fillId="2" borderId="13" xfId="0" applyNumberFormat="1" applyFont="1" applyFill="1" applyBorder="1" applyAlignment="1">
      <alignment horizontal="center" vertical="center" shrinkToFit="1"/>
    </xf>
    <xf numFmtId="0" fontId="11" fillId="2" borderId="1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6" fillId="2" borderId="5" xfId="0" applyFont="1" applyFill="1" applyBorder="1" applyAlignment="1">
      <alignment horizontal="center" vertical="center" wrapText="1"/>
    </xf>
    <xf numFmtId="164" fontId="10" fillId="2" borderId="5" xfId="0" applyNumberFormat="1" applyFont="1" applyFill="1" applyBorder="1" applyAlignment="1">
      <alignment horizontal="center" vertical="center" shrinkToFit="1"/>
    </xf>
    <xf numFmtId="0" fontId="6"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0" xfId="0" applyFont="1" applyFill="1" applyAlignment="1">
      <alignment horizontal="center" vertical="center" wrapText="1"/>
    </xf>
    <xf numFmtId="0" fontId="6" fillId="2" borderId="0" xfId="0" applyFont="1" applyFill="1" applyAlignment="1">
      <alignment horizontal="center" vertical="center"/>
    </xf>
    <xf numFmtId="1" fontId="1" fillId="2" borderId="7" xfId="0" applyNumberFormat="1" applyFont="1" applyFill="1" applyBorder="1" applyAlignment="1">
      <alignment horizontal="center" vertical="center" shrinkToFit="1"/>
    </xf>
    <xf numFmtId="0" fontId="0" fillId="2" borderId="7" xfId="0" applyFill="1" applyBorder="1"/>
    <xf numFmtId="0" fontId="4" fillId="2" borderId="7" xfId="0" applyFont="1" applyFill="1" applyBorder="1" applyAlignment="1">
      <alignment horizontal="left" vertical="center" wrapText="1"/>
    </xf>
    <xf numFmtId="0" fontId="4" fillId="2" borderId="7" xfId="0" applyFont="1" applyFill="1" applyBorder="1" applyAlignment="1">
      <alignment horizontal="center" vertical="center" wrapText="1"/>
    </xf>
    <xf numFmtId="164" fontId="1" fillId="2" borderId="7" xfId="0" applyNumberFormat="1" applyFont="1" applyFill="1" applyBorder="1" applyAlignment="1">
      <alignment horizontal="center" vertical="center" shrinkToFit="1"/>
    </xf>
    <xf numFmtId="0" fontId="4" fillId="2" borderId="6" xfId="0" applyFont="1" applyFill="1" applyBorder="1" applyAlignment="1">
      <alignment horizontal="left" vertical="center" wrapText="1"/>
    </xf>
    <xf numFmtId="0" fontId="4" fillId="2" borderId="5" xfId="0" applyFont="1" applyFill="1" applyBorder="1" applyAlignment="1">
      <alignment horizontal="left" vertical="center" wrapText="1"/>
    </xf>
    <xf numFmtId="1" fontId="1" fillId="2" borderId="6" xfId="0" applyNumberFormat="1" applyFont="1" applyFill="1" applyBorder="1" applyAlignment="1">
      <alignment horizontal="center" vertical="center" shrinkToFit="1"/>
    </xf>
    <xf numFmtId="1" fontId="1" fillId="2" borderId="5" xfId="0" applyNumberFormat="1" applyFont="1" applyFill="1" applyBorder="1" applyAlignment="1">
      <alignment horizontal="center" vertical="center" shrinkToFit="1"/>
    </xf>
    <xf numFmtId="164" fontId="1" fillId="2" borderId="6" xfId="0" applyNumberFormat="1" applyFont="1" applyFill="1" applyBorder="1" applyAlignment="1">
      <alignment horizontal="center" vertical="center" shrinkToFit="1"/>
    </xf>
    <xf numFmtId="164" fontId="1" fillId="2" borderId="5" xfId="0" applyNumberFormat="1" applyFont="1" applyFill="1" applyBorder="1" applyAlignment="1">
      <alignment horizontal="center" vertical="center" shrinkToFit="1"/>
    </xf>
    <xf numFmtId="0" fontId="4" fillId="2" borderId="6" xfId="0" applyFont="1" applyFill="1" applyBorder="1" applyAlignment="1">
      <alignment horizontal="center" vertical="center" wrapText="1"/>
    </xf>
    <xf numFmtId="0" fontId="4" fillId="2" borderId="5" xfId="0" applyFont="1" applyFill="1" applyBorder="1" applyAlignment="1">
      <alignment horizontal="center" vertical="center" wrapText="1"/>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9"/>
  <sheetViews>
    <sheetView tabSelected="1" view="pageBreakPreview" zoomScaleNormal="100" zoomScaleSheetLayoutView="100" workbookViewId="0">
      <pane ySplit="3" topLeftCell="A4" activePane="bottomLeft" state="frozen"/>
      <selection activeCell="B24" sqref="B24"/>
      <selection pane="bottomLeft" activeCell="L1" sqref="L1"/>
    </sheetView>
  </sheetViews>
  <sheetFormatPr defaultRowHeight="15.75" x14ac:dyDescent="0.2"/>
  <cols>
    <col min="1" max="1" width="4.33203125" style="10" customWidth="1"/>
    <col min="2" max="2" width="62.33203125" style="48" customWidth="1"/>
    <col min="3" max="3" width="17.5" style="10" bestFit="1" customWidth="1"/>
    <col min="4" max="4" width="12.5" style="10" bestFit="1" customWidth="1"/>
    <col min="5" max="5" width="12.1640625" style="10" customWidth="1"/>
    <col min="6" max="6" width="24" style="10" bestFit="1" customWidth="1"/>
    <col min="7" max="7" width="25.1640625" style="10" customWidth="1"/>
    <col min="8" max="8" width="21.83203125" style="10" bestFit="1" customWidth="1"/>
    <col min="9" max="9" width="42.6640625" style="10" bestFit="1" customWidth="1"/>
    <col min="10" max="10" width="11.33203125" style="10" customWidth="1"/>
    <col min="11" max="11" width="11.83203125" style="10" bestFit="1" customWidth="1"/>
    <col min="12" max="12" width="15" style="10" bestFit="1" customWidth="1"/>
    <col min="13" max="13" width="9.33203125" style="10" customWidth="1"/>
    <col min="14" max="16384" width="9.33203125" style="10"/>
  </cols>
  <sheetData>
    <row r="1" spans="1:10" ht="87" customHeight="1" thickBot="1" x14ac:dyDescent="0.25">
      <c r="A1" s="69" t="s">
        <v>55</v>
      </c>
      <c r="B1" s="70"/>
      <c r="C1" s="70"/>
      <c r="D1" s="70"/>
      <c r="E1" s="70"/>
      <c r="F1" s="70"/>
      <c r="G1" s="70"/>
      <c r="H1" s="70"/>
      <c r="I1" s="70"/>
    </row>
    <row r="2" spans="1:10" hidden="1" x14ac:dyDescent="0.2">
      <c r="A2" s="49"/>
      <c r="B2" s="50"/>
      <c r="C2" s="49"/>
      <c r="D2" s="49"/>
      <c r="E2" s="49"/>
      <c r="F2" s="49"/>
      <c r="G2" s="49"/>
      <c r="H2" s="49"/>
      <c r="I2" s="37" t="s">
        <v>0</v>
      </c>
    </row>
    <row r="3" spans="1:10" ht="48.75" customHeight="1" thickBot="1" x14ac:dyDescent="0.25">
      <c r="A3" s="66" t="s">
        <v>1</v>
      </c>
      <c r="B3" s="67" t="s">
        <v>32</v>
      </c>
      <c r="C3" s="67" t="s">
        <v>2</v>
      </c>
      <c r="D3" s="67" t="s">
        <v>3</v>
      </c>
      <c r="E3" s="67" t="s">
        <v>4</v>
      </c>
      <c r="F3" s="67" t="s">
        <v>5</v>
      </c>
      <c r="G3" s="67" t="s">
        <v>6</v>
      </c>
      <c r="H3" s="67" t="s">
        <v>7</v>
      </c>
      <c r="I3" s="68" t="s">
        <v>8</v>
      </c>
    </row>
    <row r="4" spans="1:10" ht="27.75" customHeight="1" x14ac:dyDescent="0.2">
      <c r="A4" s="61"/>
      <c r="B4" s="62" t="s">
        <v>9</v>
      </c>
      <c r="C4" s="63"/>
      <c r="D4" s="63"/>
      <c r="E4" s="63"/>
      <c r="F4" s="64">
        <f>+F5+F6+F7+F8+F9+F10+F11+F12+F13+F14+F15+F16+F17</f>
        <v>149999.97992808683</v>
      </c>
      <c r="G4" s="64">
        <f t="shared" ref="G4:H4" si="0">+G5+G6+G7+G8+G9+G10+G11+G12+G13+G14+G15+G16+G17</f>
        <v>183698.33432615001</v>
      </c>
      <c r="H4" s="64">
        <f t="shared" si="0"/>
        <v>90735.489731549984</v>
      </c>
      <c r="I4" s="65"/>
    </row>
    <row r="5" spans="1:10" ht="45.75" customHeight="1" x14ac:dyDescent="0.2">
      <c r="A5" s="51">
        <v>1</v>
      </c>
      <c r="B5" s="40" t="s">
        <v>10</v>
      </c>
      <c r="C5" s="41" t="s">
        <v>11</v>
      </c>
      <c r="D5" s="41" t="s">
        <v>54</v>
      </c>
      <c r="E5" s="39">
        <v>1</v>
      </c>
      <c r="F5" s="42">
        <v>9384.2548408421098</v>
      </c>
      <c r="G5" s="42">
        <v>7367.9189999999999</v>
      </c>
      <c r="H5" s="42">
        <v>9373.2089950000009</v>
      </c>
      <c r="I5" s="52" t="s">
        <v>61</v>
      </c>
      <c r="J5" s="43" t="e">
        <f>+F5+F6+F7+F8+#REF!</f>
        <v>#REF!</v>
      </c>
    </row>
    <row r="6" spans="1:10" ht="48.75" customHeight="1" x14ac:dyDescent="0.2">
      <c r="A6" s="51">
        <v>2</v>
      </c>
      <c r="B6" s="40" t="s">
        <v>12</v>
      </c>
      <c r="C6" s="41" t="s">
        <v>11</v>
      </c>
      <c r="D6" s="41" t="s">
        <v>13</v>
      </c>
      <c r="E6" s="44">
        <v>1000</v>
      </c>
      <c r="F6" s="42">
        <v>1396.816</v>
      </c>
      <c r="G6" s="42">
        <v>1800</v>
      </c>
      <c r="H6" s="42">
        <v>1170</v>
      </c>
      <c r="I6" s="52" t="s">
        <v>61</v>
      </c>
      <c r="J6" s="43" t="e">
        <f>+F9+F11+F12+F13+F14+F15+#REF!</f>
        <v>#REF!</v>
      </c>
    </row>
    <row r="7" spans="1:10" ht="36.75" customHeight="1" x14ac:dyDescent="0.2">
      <c r="A7" s="51">
        <v>3</v>
      </c>
      <c r="B7" s="40" t="s">
        <v>58</v>
      </c>
      <c r="C7" s="41" t="s">
        <v>11</v>
      </c>
      <c r="D7" s="41" t="s">
        <v>13</v>
      </c>
      <c r="E7" s="44">
        <v>1000</v>
      </c>
      <c r="F7" s="42">
        <v>3593.818949</v>
      </c>
      <c r="G7" s="42">
        <v>5357</v>
      </c>
      <c r="H7" s="42">
        <v>1640.382359</v>
      </c>
      <c r="I7" s="52" t="s">
        <v>60</v>
      </c>
      <c r="J7" s="43" t="e">
        <f>+F10+#REF!+#REF!</f>
        <v>#REF!</v>
      </c>
    </row>
    <row r="8" spans="1:10" ht="60.75" customHeight="1" x14ac:dyDescent="0.2">
      <c r="A8" s="51">
        <v>4</v>
      </c>
      <c r="B8" s="40" t="s">
        <v>38</v>
      </c>
      <c r="C8" s="41" t="s">
        <v>15</v>
      </c>
      <c r="D8" s="41" t="s">
        <v>13</v>
      </c>
      <c r="E8" s="44">
        <v>1000</v>
      </c>
      <c r="F8" s="42">
        <v>2943.4</v>
      </c>
      <c r="G8" s="42">
        <v>4451.6689580000002</v>
      </c>
      <c r="H8" s="42">
        <v>2893.5848209999999</v>
      </c>
      <c r="I8" s="52" t="s">
        <v>60</v>
      </c>
      <c r="J8" s="43" t="e">
        <f>+J7+J6+J5</f>
        <v>#REF!</v>
      </c>
    </row>
    <row r="9" spans="1:10" ht="63" customHeight="1" x14ac:dyDescent="0.2">
      <c r="A9" s="51">
        <v>5</v>
      </c>
      <c r="B9" s="40" t="s">
        <v>50</v>
      </c>
      <c r="C9" s="41" t="s">
        <v>16</v>
      </c>
      <c r="D9" s="41" t="s">
        <v>54</v>
      </c>
      <c r="E9" s="39">
        <v>1</v>
      </c>
      <c r="F9" s="42">
        <v>18988.022534244701</v>
      </c>
      <c r="G9" s="42">
        <v>27602.674999999999</v>
      </c>
      <c r="H9" s="42">
        <v>17596.973870000002</v>
      </c>
      <c r="I9" s="52" t="s">
        <v>61</v>
      </c>
    </row>
    <row r="10" spans="1:10" ht="54" customHeight="1" x14ac:dyDescent="0.2">
      <c r="A10" s="53">
        <v>6</v>
      </c>
      <c r="B10" s="45" t="s">
        <v>56</v>
      </c>
      <c r="C10" s="46" t="s">
        <v>15</v>
      </c>
      <c r="D10" s="41" t="s">
        <v>13</v>
      </c>
      <c r="E10" s="39">
        <v>360</v>
      </c>
      <c r="F10" s="47">
        <v>5488.64</v>
      </c>
      <c r="G10" s="47">
        <v>5404.2030000000004</v>
      </c>
      <c r="H10" s="47">
        <v>5092.1584389999998</v>
      </c>
      <c r="I10" s="52" t="s">
        <v>59</v>
      </c>
    </row>
    <row r="11" spans="1:10" ht="50.25" customHeight="1" x14ac:dyDescent="0.2">
      <c r="A11" s="51">
        <v>7</v>
      </c>
      <c r="B11" s="40" t="s">
        <v>57</v>
      </c>
      <c r="C11" s="41" t="s">
        <v>15</v>
      </c>
      <c r="D11" s="41" t="s">
        <v>13</v>
      </c>
      <c r="E11" s="39">
        <v>450</v>
      </c>
      <c r="F11" s="42">
        <v>6895.085</v>
      </c>
      <c r="G11" s="42">
        <v>17116.400000000001</v>
      </c>
      <c r="H11" s="42">
        <v>6700.6</v>
      </c>
      <c r="I11" s="52" t="s">
        <v>59</v>
      </c>
    </row>
    <row r="12" spans="1:10" ht="122.25" customHeight="1" x14ac:dyDescent="0.2">
      <c r="A12" s="51">
        <v>8</v>
      </c>
      <c r="B12" s="40" t="s">
        <v>39</v>
      </c>
      <c r="C12" s="41" t="s">
        <v>19</v>
      </c>
      <c r="D12" s="41" t="s">
        <v>13</v>
      </c>
      <c r="E12" s="39">
        <v>720</v>
      </c>
      <c r="F12" s="42">
        <v>29300</v>
      </c>
      <c r="G12" s="42">
        <v>36338.426304000001</v>
      </c>
      <c r="H12" s="42">
        <v>24299.983747549999</v>
      </c>
      <c r="I12" s="52" t="s">
        <v>61</v>
      </c>
    </row>
    <row r="13" spans="1:10" ht="84.75" customHeight="1" x14ac:dyDescent="0.2">
      <c r="A13" s="51">
        <v>9</v>
      </c>
      <c r="B13" s="40" t="s">
        <v>40</v>
      </c>
      <c r="C13" s="41" t="s">
        <v>16</v>
      </c>
      <c r="D13" s="41" t="s">
        <v>54</v>
      </c>
      <c r="E13" s="39">
        <v>1</v>
      </c>
      <c r="F13" s="42">
        <v>11468.778</v>
      </c>
      <c r="G13" s="42">
        <v>56217.1735472</v>
      </c>
      <c r="H13" s="42">
        <v>11196.76</v>
      </c>
      <c r="I13" s="52" t="s">
        <v>61</v>
      </c>
    </row>
    <row r="14" spans="1:10" ht="88.5" customHeight="1" x14ac:dyDescent="0.2">
      <c r="A14" s="51">
        <v>10</v>
      </c>
      <c r="B14" s="40" t="s">
        <v>28</v>
      </c>
      <c r="C14" s="41" t="s">
        <v>11</v>
      </c>
      <c r="D14" s="41" t="s">
        <v>54</v>
      </c>
      <c r="E14" s="39">
        <v>1</v>
      </c>
      <c r="F14" s="42">
        <v>6375.5220000000008</v>
      </c>
      <c r="G14" s="42">
        <v>6375.5559799499997</v>
      </c>
      <c r="H14" s="42">
        <v>6375.5</v>
      </c>
      <c r="I14" s="52" t="s">
        <v>61</v>
      </c>
    </row>
    <row r="15" spans="1:10" ht="73.5" customHeight="1" x14ac:dyDescent="0.2">
      <c r="A15" s="51">
        <v>11</v>
      </c>
      <c r="B15" s="40" t="s">
        <v>29</v>
      </c>
      <c r="C15" s="41" t="s">
        <v>41</v>
      </c>
      <c r="D15" s="41" t="s">
        <v>54</v>
      </c>
      <c r="E15" s="39">
        <v>1</v>
      </c>
      <c r="F15" s="42">
        <v>5000</v>
      </c>
      <c r="G15" s="42">
        <v>15667.312537</v>
      </c>
      <c r="H15" s="42">
        <v>4396.3374999999996</v>
      </c>
      <c r="I15" s="52" t="s">
        <v>61</v>
      </c>
    </row>
    <row r="16" spans="1:10" ht="27" customHeight="1" x14ac:dyDescent="0.2">
      <c r="A16" s="51"/>
      <c r="B16" s="40" t="s">
        <v>26</v>
      </c>
      <c r="C16" s="41"/>
      <c r="D16" s="41"/>
      <c r="E16" s="39"/>
      <c r="F16" s="38">
        <v>33964.177553000001</v>
      </c>
      <c r="G16" s="42"/>
      <c r="H16" s="42"/>
      <c r="I16" s="52"/>
    </row>
    <row r="17" spans="1:9" ht="27" customHeight="1" thickBot="1" x14ac:dyDescent="0.25">
      <c r="A17" s="54"/>
      <c r="B17" s="55" t="s">
        <v>27</v>
      </c>
      <c r="C17" s="56"/>
      <c r="D17" s="56"/>
      <c r="E17" s="57"/>
      <c r="F17" s="58">
        <f>2483.4+12718.065051</f>
        <v>15201.465050999999</v>
      </c>
      <c r="G17" s="59"/>
      <c r="H17" s="59"/>
      <c r="I17" s="60"/>
    </row>
    <row r="19" spans="1:9" x14ac:dyDescent="0.2">
      <c r="C19" s="43" t="e">
        <f>+#REF!+#REF!+#REF!+F15</f>
        <v>#REF!</v>
      </c>
      <c r="D19" s="10">
        <f>119.2-21.7</f>
        <v>97.5</v>
      </c>
      <c r="F19" s="43">
        <f>150000-F4</f>
        <v>2.0071913168067113E-2</v>
      </c>
    </row>
  </sheetData>
  <mergeCells count="1">
    <mergeCell ref="A1:I1"/>
  </mergeCells>
  <pageMargins left="0.70866141732283472" right="0.70866141732283472" top="0.74803149606299213" bottom="0.74803149606299213" header="0.31496062992125978" footer="0.31496062992125978"/>
  <pageSetup paperSize="9" scale="65" fitToHeight="100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7"/>
  <sheetViews>
    <sheetView view="pageBreakPreview" zoomScale="85" zoomScaleNormal="100" zoomScaleSheetLayoutView="85" workbookViewId="0">
      <pane ySplit="4" topLeftCell="A11" activePane="bottomLeft" state="frozen"/>
      <selection pane="bottomLeft" activeCell="B8" sqref="B8"/>
    </sheetView>
  </sheetViews>
  <sheetFormatPr defaultRowHeight="15" x14ac:dyDescent="0.2"/>
  <cols>
    <col min="1" max="1" width="4.33203125" style="1" customWidth="1"/>
    <col min="2" max="2" width="49.83203125" style="7" customWidth="1"/>
    <col min="3" max="3" width="20" style="1" customWidth="1"/>
    <col min="4" max="4" width="15.83203125" style="1" customWidth="1"/>
    <col min="5" max="5" width="12.1640625" style="1" customWidth="1"/>
    <col min="6" max="6" width="24.33203125" style="1" customWidth="1"/>
    <col min="7" max="7" width="26.33203125" style="1" customWidth="1"/>
    <col min="8" max="8" width="30" style="1" customWidth="1"/>
    <col min="9" max="9" width="43.1640625" style="1" customWidth="1"/>
    <col min="10" max="10" width="11.33203125" style="1" customWidth="1"/>
    <col min="11" max="12" width="10.5" style="1" bestFit="1" customWidth="1"/>
    <col min="13" max="13" width="9.33203125" style="1" customWidth="1"/>
    <col min="14" max="16384" width="9.33203125" style="1"/>
  </cols>
  <sheetData>
    <row r="1" spans="1:10" ht="15.75" x14ac:dyDescent="0.2">
      <c r="I1" s="29" t="s">
        <v>51</v>
      </c>
    </row>
    <row r="2" spans="1:10" s="10" customFormat="1" ht="87" customHeight="1" x14ac:dyDescent="0.2">
      <c r="A2" s="69" t="s">
        <v>53</v>
      </c>
      <c r="B2" s="70"/>
      <c r="C2" s="70"/>
      <c r="D2" s="70"/>
      <c r="E2" s="70"/>
      <c r="F2" s="70"/>
      <c r="G2" s="70"/>
      <c r="H2" s="70"/>
      <c r="I2" s="70"/>
    </row>
    <row r="3" spans="1:10" hidden="1" x14ac:dyDescent="0.2">
      <c r="A3" s="2"/>
      <c r="B3" s="9"/>
      <c r="C3" s="2"/>
      <c r="D3" s="2"/>
      <c r="E3" s="2"/>
      <c r="F3" s="2"/>
      <c r="G3" s="2"/>
      <c r="H3" s="2"/>
      <c r="I3" s="3" t="s">
        <v>0</v>
      </c>
    </row>
    <row r="4" spans="1:10" ht="48.75" customHeight="1" x14ac:dyDescent="0.2">
      <c r="A4" s="13" t="s">
        <v>1</v>
      </c>
      <c r="B4" s="13" t="s">
        <v>32</v>
      </c>
      <c r="C4" s="13" t="s">
        <v>2</v>
      </c>
      <c r="D4" s="13" t="s">
        <v>3</v>
      </c>
      <c r="E4" s="13" t="s">
        <v>4</v>
      </c>
      <c r="F4" s="13" t="s">
        <v>5</v>
      </c>
      <c r="G4" s="13" t="s">
        <v>6</v>
      </c>
      <c r="H4" s="13" t="s">
        <v>7</v>
      </c>
      <c r="I4" s="13" t="s">
        <v>8</v>
      </c>
    </row>
    <row r="5" spans="1:10" ht="21" customHeight="1" x14ac:dyDescent="0.2">
      <c r="A5" s="4"/>
      <c r="B5" s="13" t="s">
        <v>9</v>
      </c>
      <c r="C5" s="4"/>
      <c r="D5" s="4"/>
      <c r="E5" s="4"/>
      <c r="F5" s="5">
        <f>+F6+F7+F8+F9+F10+F11+F13+F14+F15+F16+F17</f>
        <v>97547.537324086821</v>
      </c>
      <c r="G5" s="5">
        <f t="shared" ref="G5:H5" si="0">+G6+G7+G8+G9+G10+G11+G13+G14+G15+G16+G17</f>
        <v>129544.8331365</v>
      </c>
      <c r="H5" s="5">
        <f t="shared" si="0"/>
        <v>66953.342359000002</v>
      </c>
      <c r="I5" s="4"/>
    </row>
    <row r="6" spans="1:10" ht="50.25" customHeight="1" x14ac:dyDescent="0.2">
      <c r="A6" s="14">
        <v>1</v>
      </c>
      <c r="B6" s="11" t="s">
        <v>10</v>
      </c>
      <c r="C6" s="15" t="s">
        <v>11</v>
      </c>
      <c r="D6" s="15" t="s">
        <v>54</v>
      </c>
      <c r="E6" s="14">
        <v>1</v>
      </c>
      <c r="F6" s="16">
        <v>9384.2548408421098</v>
      </c>
      <c r="G6" s="16">
        <v>6866.3331365000004</v>
      </c>
      <c r="H6" s="16">
        <v>1860</v>
      </c>
      <c r="I6" s="11" t="s">
        <v>33</v>
      </c>
      <c r="J6" s="17">
        <f>+F6+F7+F8+F9+F17</f>
        <v>19254.489789842111</v>
      </c>
    </row>
    <row r="7" spans="1:10" ht="50.25" customHeight="1" x14ac:dyDescent="0.2">
      <c r="A7" s="14">
        <v>2</v>
      </c>
      <c r="B7" s="11" t="s">
        <v>12</v>
      </c>
      <c r="C7" s="15" t="s">
        <v>11</v>
      </c>
      <c r="D7" s="15" t="s">
        <v>13</v>
      </c>
      <c r="E7" s="6">
        <v>1000</v>
      </c>
      <c r="F7" s="16">
        <v>1396.816</v>
      </c>
      <c r="G7" s="16">
        <v>740</v>
      </c>
      <c r="H7" s="16">
        <v>560</v>
      </c>
      <c r="I7" s="11" t="s">
        <v>33</v>
      </c>
      <c r="J7" s="17" t="e">
        <f>+F10+F13+F14+F15+F16+#REF!+#REF!</f>
        <v>#REF!</v>
      </c>
    </row>
    <row r="8" spans="1:10" ht="70.5" customHeight="1" x14ac:dyDescent="0.2">
      <c r="A8" s="14">
        <v>3</v>
      </c>
      <c r="B8" s="11" t="s">
        <v>47</v>
      </c>
      <c r="C8" s="15" t="s">
        <v>11</v>
      </c>
      <c r="D8" s="15" t="s">
        <v>13</v>
      </c>
      <c r="E8" s="6">
        <v>1000</v>
      </c>
      <c r="F8" s="16">
        <v>3593.818949</v>
      </c>
      <c r="G8" s="16">
        <v>3618.8</v>
      </c>
      <c r="H8" s="16">
        <v>1640.382359</v>
      </c>
      <c r="I8" s="11" t="s">
        <v>14</v>
      </c>
      <c r="J8" s="17" t="e">
        <f>+F11+#REF!+#REF!</f>
        <v>#REF!</v>
      </c>
    </row>
    <row r="9" spans="1:10" ht="69.75" customHeight="1" x14ac:dyDescent="0.2">
      <c r="A9" s="14">
        <v>4</v>
      </c>
      <c r="B9" s="11" t="s">
        <v>38</v>
      </c>
      <c r="C9" s="15" t="s">
        <v>15</v>
      </c>
      <c r="D9" s="15" t="s">
        <v>13</v>
      </c>
      <c r="E9" s="6">
        <v>1000</v>
      </c>
      <c r="F9" s="16">
        <v>2943.4</v>
      </c>
      <c r="G9" s="16">
        <v>3910</v>
      </c>
      <c r="H9" s="16">
        <v>2240.8000000000002</v>
      </c>
      <c r="I9" s="11" t="s">
        <v>14</v>
      </c>
      <c r="J9" s="17" t="e">
        <f>+J8+J7+J6</f>
        <v>#REF!</v>
      </c>
    </row>
    <row r="10" spans="1:10" ht="67.5" customHeight="1" x14ac:dyDescent="0.2">
      <c r="A10" s="19">
        <v>5</v>
      </c>
      <c r="B10" s="20" t="s">
        <v>50</v>
      </c>
      <c r="C10" s="21" t="s">
        <v>16</v>
      </c>
      <c r="D10" s="21" t="s">
        <v>54</v>
      </c>
      <c r="E10" s="19">
        <v>1</v>
      </c>
      <c r="F10" s="22">
        <v>18988.022534244701</v>
      </c>
      <c r="G10" s="22">
        <v>21971.7</v>
      </c>
      <c r="H10" s="22">
        <v>13936.8</v>
      </c>
      <c r="I10" s="20" t="s">
        <v>33</v>
      </c>
    </row>
    <row r="11" spans="1:10" ht="26.25" customHeight="1" x14ac:dyDescent="0.2">
      <c r="A11" s="71">
        <v>6</v>
      </c>
      <c r="B11" s="73" t="s">
        <v>49</v>
      </c>
      <c r="C11" s="74" t="s">
        <v>15</v>
      </c>
      <c r="D11" s="32" t="s">
        <v>13</v>
      </c>
      <c r="E11" s="30">
        <v>360</v>
      </c>
      <c r="F11" s="75">
        <v>5265.64</v>
      </c>
      <c r="G11" s="75">
        <v>4887.2</v>
      </c>
      <c r="H11" s="75">
        <v>4860.1000000000004</v>
      </c>
      <c r="I11" s="73" t="s">
        <v>33</v>
      </c>
    </row>
    <row r="12" spans="1:10" ht="55.5" customHeight="1" x14ac:dyDescent="0.2">
      <c r="A12" s="72"/>
      <c r="B12" s="73"/>
      <c r="C12" s="72"/>
      <c r="D12" s="32" t="s">
        <v>17</v>
      </c>
      <c r="E12" s="30">
        <v>170</v>
      </c>
      <c r="F12" s="72"/>
      <c r="G12" s="72"/>
      <c r="H12" s="72"/>
      <c r="I12" s="72"/>
    </row>
    <row r="13" spans="1:10" ht="82.5" customHeight="1" x14ac:dyDescent="0.2">
      <c r="A13" s="30">
        <v>7</v>
      </c>
      <c r="B13" s="31" t="s">
        <v>48</v>
      </c>
      <c r="C13" s="32" t="s">
        <v>15</v>
      </c>
      <c r="D13" s="32" t="s">
        <v>13</v>
      </c>
      <c r="E13" s="30">
        <v>450</v>
      </c>
      <c r="F13" s="33">
        <v>6895.085</v>
      </c>
      <c r="G13" s="33">
        <v>17116.400000000001</v>
      </c>
      <c r="H13" s="33">
        <v>6700.6</v>
      </c>
      <c r="I13" s="31" t="s">
        <v>18</v>
      </c>
    </row>
    <row r="14" spans="1:10" ht="120" customHeight="1" x14ac:dyDescent="0.2">
      <c r="A14" s="30">
        <v>8</v>
      </c>
      <c r="B14" s="31" t="s">
        <v>39</v>
      </c>
      <c r="C14" s="32" t="s">
        <v>19</v>
      </c>
      <c r="D14" s="32" t="s">
        <v>13</v>
      </c>
      <c r="E14" s="30">
        <v>720</v>
      </c>
      <c r="F14" s="33">
        <v>29300</v>
      </c>
      <c r="G14" s="33">
        <v>27049.8</v>
      </c>
      <c r="H14" s="33">
        <v>17582.400000000001</v>
      </c>
      <c r="I14" s="31" t="s">
        <v>33</v>
      </c>
    </row>
    <row r="15" spans="1:10" ht="67.5" customHeight="1" x14ac:dyDescent="0.2">
      <c r="A15" s="30">
        <v>9</v>
      </c>
      <c r="B15" s="31" t="s">
        <v>40</v>
      </c>
      <c r="C15" s="32" t="s">
        <v>16</v>
      </c>
      <c r="D15" s="32" t="s">
        <v>54</v>
      </c>
      <c r="E15" s="30">
        <v>1</v>
      </c>
      <c r="F15" s="33">
        <v>11468.778</v>
      </c>
      <c r="G15" s="33">
        <v>42694.6</v>
      </c>
      <c r="H15" s="33">
        <v>11196.76</v>
      </c>
      <c r="I15" s="31" t="s">
        <v>33</v>
      </c>
    </row>
    <row r="16" spans="1:10" ht="91.5" customHeight="1" x14ac:dyDescent="0.2">
      <c r="A16" s="30">
        <v>10</v>
      </c>
      <c r="B16" s="31" t="s">
        <v>28</v>
      </c>
      <c r="C16" s="32" t="s">
        <v>11</v>
      </c>
      <c r="D16" s="32" t="s">
        <v>54</v>
      </c>
      <c r="E16" s="30">
        <v>1</v>
      </c>
      <c r="F16" s="33">
        <v>6375.5220000000008</v>
      </c>
      <c r="G16" s="33">
        <v>690</v>
      </c>
      <c r="H16" s="33">
        <v>6375.5</v>
      </c>
      <c r="I16" s="31" t="s">
        <v>18</v>
      </c>
    </row>
    <row r="17" spans="1:12" ht="55.5" customHeight="1" x14ac:dyDescent="0.2">
      <c r="A17" s="30">
        <f>1+A16</f>
        <v>11</v>
      </c>
      <c r="B17" s="31" t="s">
        <v>21</v>
      </c>
      <c r="C17" s="32" t="s">
        <v>11</v>
      </c>
      <c r="D17" s="32" t="s">
        <v>13</v>
      </c>
      <c r="E17" s="30">
        <v>1500</v>
      </c>
      <c r="F17" s="33">
        <v>1936.2</v>
      </c>
      <c r="G17" s="33"/>
      <c r="H17" s="33"/>
      <c r="I17" s="31" t="s">
        <v>34</v>
      </c>
      <c r="K17" s="17">
        <f>+F5-150000</f>
        <v>-52452.462675913179</v>
      </c>
      <c r="L17" s="1">
        <f>36700-29.4</f>
        <v>36670.6</v>
      </c>
    </row>
  </sheetData>
  <mergeCells count="8">
    <mergeCell ref="A2:I2"/>
    <mergeCell ref="A11:A12"/>
    <mergeCell ref="B11:B12"/>
    <mergeCell ref="C11:C12"/>
    <mergeCell ref="F11:F12"/>
    <mergeCell ref="G11:G12"/>
    <mergeCell ref="H11:H12"/>
    <mergeCell ref="I11:I12"/>
  </mergeCells>
  <pageMargins left="0.70866141732283472" right="0.70866141732283472" top="0.74803149606299213" bottom="0.74803149606299213" header="0.31496062992125978" footer="0.31496062992125978"/>
  <pageSetup paperSize="9" scale="64" fitToHeight="10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1"/>
  <sheetViews>
    <sheetView view="pageBreakPreview" zoomScale="130" zoomScaleNormal="100" zoomScaleSheetLayoutView="130" workbookViewId="0">
      <pane ySplit="4" topLeftCell="A5" activePane="bottomLeft" state="frozen"/>
      <selection activeCell="B24" sqref="B24"/>
      <selection pane="bottomLeft" activeCell="A2" sqref="A2:I2"/>
    </sheetView>
  </sheetViews>
  <sheetFormatPr defaultRowHeight="15" x14ac:dyDescent="0.2"/>
  <cols>
    <col min="1" max="1" width="4.33203125" style="1" customWidth="1"/>
    <col min="2" max="2" width="49.83203125" style="7" customWidth="1"/>
    <col min="3" max="3" width="20" style="1" customWidth="1"/>
    <col min="4" max="4" width="14" style="1" customWidth="1"/>
    <col min="5" max="5" width="12.1640625" style="1" customWidth="1"/>
    <col min="6" max="6" width="22.33203125" style="1" customWidth="1"/>
    <col min="7" max="7" width="25.1640625" style="1" customWidth="1"/>
    <col min="8" max="8" width="29" style="1" customWidth="1"/>
    <col min="9" max="9" width="43.1640625" style="1" customWidth="1"/>
    <col min="10" max="10" width="11.33203125" style="1" customWidth="1"/>
    <col min="11" max="12" width="10.5" style="1" bestFit="1" customWidth="1"/>
    <col min="13" max="13" width="9.33203125" style="1" customWidth="1"/>
    <col min="14" max="16384" width="9.33203125" style="1"/>
  </cols>
  <sheetData>
    <row r="1" spans="1:12" ht="15.75" x14ac:dyDescent="0.2">
      <c r="I1" s="29" t="s">
        <v>52</v>
      </c>
    </row>
    <row r="2" spans="1:12" s="10" customFormat="1" ht="87" customHeight="1" x14ac:dyDescent="0.2">
      <c r="A2" s="69" t="s">
        <v>53</v>
      </c>
      <c r="B2" s="70"/>
      <c r="C2" s="70"/>
      <c r="D2" s="70"/>
      <c r="E2" s="70"/>
      <c r="F2" s="70"/>
      <c r="G2" s="70"/>
      <c r="H2" s="70"/>
      <c r="I2" s="70"/>
    </row>
    <row r="3" spans="1:12" hidden="1" x14ac:dyDescent="0.2">
      <c r="A3" s="2"/>
      <c r="B3" s="9"/>
      <c r="C3" s="2"/>
      <c r="D3" s="2"/>
      <c r="E3" s="2"/>
      <c r="F3" s="2"/>
      <c r="G3" s="2"/>
      <c r="H3" s="2"/>
      <c r="I3" s="3" t="s">
        <v>0</v>
      </c>
    </row>
    <row r="4" spans="1:12" ht="48.75" customHeight="1" x14ac:dyDescent="0.2">
      <c r="A4" s="13" t="s">
        <v>1</v>
      </c>
      <c r="B4" s="13" t="s">
        <v>32</v>
      </c>
      <c r="C4" s="13" t="s">
        <v>2</v>
      </c>
      <c r="D4" s="13" t="s">
        <v>3</v>
      </c>
      <c r="E4" s="13" t="s">
        <v>4</v>
      </c>
      <c r="F4" s="13" t="s">
        <v>5</v>
      </c>
      <c r="G4" s="13" t="s">
        <v>6</v>
      </c>
      <c r="H4" s="13" t="s">
        <v>7</v>
      </c>
      <c r="I4" s="13" t="s">
        <v>8</v>
      </c>
    </row>
    <row r="5" spans="1:12" ht="21" customHeight="1" x14ac:dyDescent="0.2">
      <c r="A5" s="4"/>
      <c r="B5" s="13" t="s">
        <v>9</v>
      </c>
      <c r="C5" s="4"/>
      <c r="D5" s="4"/>
      <c r="E5" s="4"/>
      <c r="F5" s="5">
        <f>+F6+F7+F8+F9</f>
        <v>21721.551335</v>
      </c>
      <c r="G5" s="5">
        <f t="shared" ref="G5:H5" si="0">+G6+G7+G8+G9</f>
        <v>18321.412537</v>
      </c>
      <c r="H5" s="5">
        <f t="shared" si="0"/>
        <v>7238.5888350000005</v>
      </c>
      <c r="I5" s="4"/>
    </row>
    <row r="6" spans="1:12" ht="78" customHeight="1" x14ac:dyDescent="0.2">
      <c r="A6" s="14">
        <v>1</v>
      </c>
      <c r="B6" s="11" t="s">
        <v>29</v>
      </c>
      <c r="C6" s="15" t="s">
        <v>41</v>
      </c>
      <c r="D6" s="15" t="s">
        <v>54</v>
      </c>
      <c r="E6" s="14">
        <v>1</v>
      </c>
      <c r="F6" s="16">
        <v>5000</v>
      </c>
      <c r="G6" s="16">
        <v>15417.312537</v>
      </c>
      <c r="H6" s="16">
        <v>4146.3374999999996</v>
      </c>
      <c r="I6" s="11" t="s">
        <v>18</v>
      </c>
    </row>
    <row r="7" spans="1:12" ht="37.5" customHeight="1" x14ac:dyDescent="0.2">
      <c r="A7" s="14">
        <f>1+A6</f>
        <v>2</v>
      </c>
      <c r="B7" s="11" t="s">
        <v>30</v>
      </c>
      <c r="C7" s="15" t="s">
        <v>22</v>
      </c>
      <c r="D7" s="15" t="s">
        <v>54</v>
      </c>
      <c r="E7" s="14">
        <v>1</v>
      </c>
      <c r="F7" s="16">
        <v>6000</v>
      </c>
      <c r="G7" s="16">
        <v>189.5</v>
      </c>
      <c r="H7" s="16">
        <v>184.1</v>
      </c>
      <c r="I7" s="11" t="s">
        <v>36</v>
      </c>
      <c r="J7" s="1">
        <v>165</v>
      </c>
      <c r="L7" s="17" t="e">
        <f>+#REF!-#REF!</f>
        <v>#REF!</v>
      </c>
    </row>
    <row r="8" spans="1:12" ht="36" customHeight="1" x14ac:dyDescent="0.2">
      <c r="A8" s="14">
        <f t="shared" ref="A8:A9" si="1">1+A7</f>
        <v>3</v>
      </c>
      <c r="B8" s="11" t="s">
        <v>23</v>
      </c>
      <c r="C8" s="21" t="s">
        <v>24</v>
      </c>
      <c r="D8" s="21" t="s">
        <v>54</v>
      </c>
      <c r="E8" s="14">
        <v>1</v>
      </c>
      <c r="F8" s="16">
        <v>3400</v>
      </c>
      <c r="G8" s="16">
        <v>2714.6</v>
      </c>
      <c r="H8" s="16">
        <v>2586.6</v>
      </c>
      <c r="I8" s="11" t="s">
        <v>35</v>
      </c>
      <c r="J8" s="1">
        <f>165.9-46.7</f>
        <v>119.2</v>
      </c>
    </row>
    <row r="9" spans="1:12" ht="60" customHeight="1" x14ac:dyDescent="0.2">
      <c r="A9" s="14">
        <f t="shared" si="1"/>
        <v>4</v>
      </c>
      <c r="B9" s="34" t="s">
        <v>31</v>
      </c>
      <c r="C9" s="36" t="s">
        <v>25</v>
      </c>
      <c r="D9" s="32" t="s">
        <v>54</v>
      </c>
      <c r="E9" s="35">
        <v>2</v>
      </c>
      <c r="F9" s="16">
        <v>7321.5513350000001</v>
      </c>
      <c r="G9" s="16"/>
      <c r="H9" s="16">
        <v>321.55133499999999</v>
      </c>
      <c r="I9" s="11" t="s">
        <v>37</v>
      </c>
    </row>
    <row r="11" spans="1:12" x14ac:dyDescent="0.2">
      <c r="C11" s="17">
        <f>+F9+F8+F7+F6</f>
        <v>21721.551335</v>
      </c>
      <c r="D11" s="1">
        <f>119.2-21.7</f>
        <v>97.5</v>
      </c>
      <c r="F11" s="17" t="e">
        <f>+#REF!+#REF!</f>
        <v>#REF!</v>
      </c>
    </row>
  </sheetData>
  <mergeCells count="1">
    <mergeCell ref="A2:I2"/>
  </mergeCells>
  <pageMargins left="0.70866141732283472" right="0.70866141732283472" top="0.74803149606299213" bottom="0.74803149606299213" header="0.31496062992125978" footer="0.31496062992125978"/>
  <pageSetup paperSize="9" scale="66" fitToHeight="100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26"/>
  <sheetViews>
    <sheetView view="pageBreakPreview" zoomScaleNormal="100" zoomScaleSheetLayoutView="100" workbookViewId="0">
      <pane ySplit="3" topLeftCell="A4" activePane="bottomLeft" state="frozen"/>
      <selection pane="bottomLeft" activeCell="D24" sqref="D24"/>
    </sheetView>
  </sheetViews>
  <sheetFormatPr defaultRowHeight="15" x14ac:dyDescent="0.2"/>
  <cols>
    <col min="1" max="1" width="4.33203125" style="1" customWidth="1"/>
    <col min="2" max="2" width="49.83203125" style="7" customWidth="1"/>
    <col min="3" max="3" width="20" style="1" customWidth="1"/>
    <col min="4" max="4" width="14" style="1" customWidth="1"/>
    <col min="5" max="5" width="12.1640625" style="1" customWidth="1"/>
    <col min="6" max="6" width="23.1640625" style="1" customWidth="1"/>
    <col min="7" max="7" width="25.1640625" style="1" customWidth="1"/>
    <col min="8" max="8" width="29" style="1" customWidth="1"/>
    <col min="9" max="9" width="43.1640625" style="1" customWidth="1"/>
    <col min="10" max="10" width="11.33203125" style="1" customWidth="1"/>
    <col min="11" max="12" width="10.5" style="1" bestFit="1" customWidth="1"/>
    <col min="13" max="13" width="9.33203125" style="1" customWidth="1"/>
    <col min="14" max="16384" width="9.33203125" style="1"/>
  </cols>
  <sheetData>
    <row r="1" spans="1:12" s="10" customFormat="1" ht="87" customHeight="1" x14ac:dyDescent="0.2">
      <c r="A1" s="69" t="s">
        <v>46</v>
      </c>
      <c r="B1" s="70"/>
      <c r="C1" s="70"/>
      <c r="D1" s="70"/>
      <c r="E1" s="70"/>
      <c r="F1" s="70"/>
      <c r="G1" s="70"/>
      <c r="H1" s="70"/>
      <c r="I1" s="70"/>
    </row>
    <row r="2" spans="1:12" hidden="1" x14ac:dyDescent="0.2">
      <c r="A2" s="2"/>
      <c r="B2" s="9"/>
      <c r="C2" s="2"/>
      <c r="D2" s="2"/>
      <c r="E2" s="2"/>
      <c r="F2" s="2"/>
      <c r="G2" s="2"/>
      <c r="H2" s="2"/>
      <c r="I2" s="3" t="s">
        <v>0</v>
      </c>
    </row>
    <row r="3" spans="1:12" ht="48.75" customHeight="1" x14ac:dyDescent="0.2">
      <c r="A3" s="13" t="s">
        <v>1</v>
      </c>
      <c r="B3" s="13" t="s">
        <v>32</v>
      </c>
      <c r="C3" s="13" t="s">
        <v>2</v>
      </c>
      <c r="D3" s="13" t="s">
        <v>3</v>
      </c>
      <c r="E3" s="13" t="s">
        <v>4</v>
      </c>
      <c r="F3" s="13" t="s">
        <v>5</v>
      </c>
      <c r="G3" s="13" t="s">
        <v>6</v>
      </c>
      <c r="H3" s="13" t="s">
        <v>7</v>
      </c>
      <c r="I3" s="13" t="s">
        <v>8</v>
      </c>
    </row>
    <row r="4" spans="1:12" s="8" customFormat="1" ht="18.75" customHeight="1" x14ac:dyDescent="0.2">
      <c r="A4" s="12"/>
      <c r="B4" s="23"/>
      <c r="C4" s="13"/>
      <c r="D4" s="13"/>
      <c r="E4" s="12"/>
      <c r="F4" s="5">
        <f>SUM(F6:F24)</f>
        <v>119269.08865908682</v>
      </c>
      <c r="G4" s="5">
        <f>SUM(G6:G24)</f>
        <v>147866.2456735</v>
      </c>
      <c r="H4" s="5">
        <f>SUM(H6:H24)</f>
        <v>74191.931194000004</v>
      </c>
      <c r="I4" s="13"/>
    </row>
    <row r="5" spans="1:12" s="28" customFormat="1" ht="18.75" customHeight="1" x14ac:dyDescent="0.2">
      <c r="A5" s="24"/>
      <c r="B5" s="25" t="s">
        <v>42</v>
      </c>
      <c r="C5" s="26"/>
      <c r="D5" s="26"/>
      <c r="E5" s="24"/>
      <c r="F5" s="27"/>
      <c r="G5" s="27"/>
      <c r="H5" s="27"/>
      <c r="I5" s="26"/>
    </row>
    <row r="6" spans="1:12" ht="50.25" customHeight="1" x14ac:dyDescent="0.2">
      <c r="A6" s="14">
        <v>1</v>
      </c>
      <c r="B6" s="11" t="s">
        <v>10</v>
      </c>
      <c r="C6" s="15" t="s">
        <v>11</v>
      </c>
      <c r="D6" s="15" t="s">
        <v>54</v>
      </c>
      <c r="E6" s="14">
        <v>1</v>
      </c>
      <c r="F6" s="16">
        <v>9384.2548408421098</v>
      </c>
      <c r="G6" s="16">
        <v>6866.3331365000004</v>
      </c>
      <c r="H6" s="16">
        <v>1860</v>
      </c>
      <c r="I6" s="11" t="s">
        <v>33</v>
      </c>
      <c r="J6" s="17">
        <f>+F6+F7+F8+F9+F14</f>
        <v>19254.489789842111</v>
      </c>
    </row>
    <row r="7" spans="1:12" ht="50.25" customHeight="1" x14ac:dyDescent="0.2">
      <c r="A7" s="14">
        <v>2</v>
      </c>
      <c r="B7" s="11" t="s">
        <v>12</v>
      </c>
      <c r="C7" s="15" t="s">
        <v>11</v>
      </c>
      <c r="D7" s="15" t="s">
        <v>13</v>
      </c>
      <c r="E7" s="6">
        <v>1000</v>
      </c>
      <c r="F7" s="16">
        <v>1396.816</v>
      </c>
      <c r="G7" s="16">
        <v>740</v>
      </c>
      <c r="H7" s="16">
        <v>560</v>
      </c>
      <c r="I7" s="11" t="s">
        <v>33</v>
      </c>
      <c r="J7" s="17">
        <f>+F10+F18+F11+F12+F13+F24+F19</f>
        <v>84027.407534244703</v>
      </c>
    </row>
    <row r="8" spans="1:12" ht="77.25" customHeight="1" x14ac:dyDescent="0.2">
      <c r="A8" s="14">
        <v>3</v>
      </c>
      <c r="B8" s="11" t="s">
        <v>47</v>
      </c>
      <c r="C8" s="15" t="s">
        <v>11</v>
      </c>
      <c r="D8" s="15" t="s">
        <v>13</v>
      </c>
      <c r="E8" s="6">
        <v>1000</v>
      </c>
      <c r="F8" s="16">
        <v>3593.818949</v>
      </c>
      <c r="G8" s="16">
        <v>3618.8</v>
      </c>
      <c r="H8" s="16">
        <v>1640.382359</v>
      </c>
      <c r="I8" s="11" t="s">
        <v>14</v>
      </c>
      <c r="J8" s="17">
        <f>+F16+F20+F22</f>
        <v>15987.191335</v>
      </c>
    </row>
    <row r="9" spans="1:12" ht="57.75" customHeight="1" x14ac:dyDescent="0.2">
      <c r="A9" s="14">
        <v>4</v>
      </c>
      <c r="B9" s="11" t="s">
        <v>38</v>
      </c>
      <c r="C9" s="15" t="s">
        <v>15</v>
      </c>
      <c r="D9" s="15" t="s">
        <v>13</v>
      </c>
      <c r="E9" s="6">
        <v>1000</v>
      </c>
      <c r="F9" s="16">
        <v>2943.4</v>
      </c>
      <c r="G9" s="16">
        <v>3910</v>
      </c>
      <c r="H9" s="16">
        <v>2240.8000000000002</v>
      </c>
      <c r="I9" s="11" t="s">
        <v>14</v>
      </c>
      <c r="J9" s="17">
        <f>+J8+J7+J6</f>
        <v>119269.08865908682</v>
      </c>
    </row>
    <row r="10" spans="1:12" ht="57" customHeight="1" x14ac:dyDescent="0.2">
      <c r="A10" s="14">
        <v>5</v>
      </c>
      <c r="B10" s="11" t="s">
        <v>50</v>
      </c>
      <c r="C10" s="15" t="s">
        <v>16</v>
      </c>
      <c r="D10" s="15" t="s">
        <v>54</v>
      </c>
      <c r="E10" s="14">
        <v>1</v>
      </c>
      <c r="F10" s="16">
        <v>18988.022534244701</v>
      </c>
      <c r="G10" s="16">
        <v>21971.7</v>
      </c>
      <c r="H10" s="16">
        <v>13936.8</v>
      </c>
      <c r="I10" s="11" t="s">
        <v>33</v>
      </c>
    </row>
    <row r="11" spans="1:12" ht="120" customHeight="1" x14ac:dyDescent="0.2">
      <c r="A11" s="14">
        <f>1+A10</f>
        <v>6</v>
      </c>
      <c r="B11" s="11" t="s">
        <v>39</v>
      </c>
      <c r="C11" s="15" t="s">
        <v>19</v>
      </c>
      <c r="D11" s="15" t="s">
        <v>13</v>
      </c>
      <c r="E11" s="14">
        <v>720</v>
      </c>
      <c r="F11" s="16">
        <v>29300</v>
      </c>
      <c r="G11" s="16">
        <v>27049.8</v>
      </c>
      <c r="H11" s="16">
        <v>17582.400000000001</v>
      </c>
      <c r="I11" s="11" t="s">
        <v>33</v>
      </c>
    </row>
    <row r="12" spans="1:12" ht="67.5" customHeight="1" x14ac:dyDescent="0.2">
      <c r="A12" s="14">
        <f t="shared" ref="A12:A14" si="0">1+A11</f>
        <v>7</v>
      </c>
      <c r="B12" s="11" t="s">
        <v>40</v>
      </c>
      <c r="C12" s="15" t="s">
        <v>16</v>
      </c>
      <c r="D12" s="15" t="s">
        <v>54</v>
      </c>
      <c r="E12" s="14">
        <v>1</v>
      </c>
      <c r="F12" s="16">
        <v>11468.778</v>
      </c>
      <c r="G12" s="16">
        <v>42694.6</v>
      </c>
      <c r="H12" s="16">
        <v>11196.76</v>
      </c>
      <c r="I12" s="11" t="s">
        <v>33</v>
      </c>
    </row>
    <row r="13" spans="1:12" ht="91.5" customHeight="1" x14ac:dyDescent="0.2">
      <c r="A13" s="14">
        <f t="shared" si="0"/>
        <v>8</v>
      </c>
      <c r="B13" s="11" t="s">
        <v>28</v>
      </c>
      <c r="C13" s="15" t="s">
        <v>11</v>
      </c>
      <c r="D13" s="15" t="s">
        <v>54</v>
      </c>
      <c r="E13" s="14">
        <v>1</v>
      </c>
      <c r="F13" s="16">
        <v>6375.5220000000008</v>
      </c>
      <c r="G13" s="16">
        <v>690</v>
      </c>
      <c r="H13" s="16">
        <v>6375.5</v>
      </c>
      <c r="I13" s="11" t="s">
        <v>18</v>
      </c>
    </row>
    <row r="14" spans="1:12" ht="55.5" customHeight="1" x14ac:dyDescent="0.2">
      <c r="A14" s="14">
        <f t="shared" si="0"/>
        <v>9</v>
      </c>
      <c r="B14" s="11" t="s">
        <v>21</v>
      </c>
      <c r="C14" s="15" t="s">
        <v>11</v>
      </c>
      <c r="D14" s="15" t="s">
        <v>13</v>
      </c>
      <c r="E14" s="14">
        <v>1500</v>
      </c>
      <c r="F14" s="16">
        <v>1936.2</v>
      </c>
      <c r="G14" s="16"/>
      <c r="H14" s="16"/>
      <c r="I14" s="11" t="s">
        <v>34</v>
      </c>
      <c r="K14" s="17" t="e">
        <f>+#REF!-150000</f>
        <v>#REF!</v>
      </c>
      <c r="L14" s="1">
        <f>36700-29.4</f>
        <v>36670.6</v>
      </c>
    </row>
    <row r="15" spans="1:12" s="28" customFormat="1" ht="18.75" customHeight="1" x14ac:dyDescent="0.2">
      <c r="A15" s="24"/>
      <c r="B15" s="25" t="s">
        <v>43</v>
      </c>
      <c r="C15" s="26"/>
      <c r="D15" s="26"/>
      <c r="E15" s="24"/>
      <c r="F15" s="27"/>
      <c r="G15" s="27"/>
      <c r="H15" s="27"/>
      <c r="I15" s="26"/>
    </row>
    <row r="16" spans="1:12" ht="26.25" customHeight="1" x14ac:dyDescent="0.2">
      <c r="A16" s="78">
        <f>1+A14</f>
        <v>10</v>
      </c>
      <c r="B16" s="76" t="s">
        <v>49</v>
      </c>
      <c r="C16" s="82" t="s">
        <v>15</v>
      </c>
      <c r="D16" s="15" t="s">
        <v>13</v>
      </c>
      <c r="E16" s="14">
        <v>360</v>
      </c>
      <c r="F16" s="80">
        <v>5265.64</v>
      </c>
      <c r="G16" s="80">
        <v>4887.2</v>
      </c>
      <c r="H16" s="80">
        <v>4860.1000000000004</v>
      </c>
      <c r="I16" s="76" t="s">
        <v>33</v>
      </c>
    </row>
    <row r="17" spans="1:12" ht="53.25" customHeight="1" x14ac:dyDescent="0.2">
      <c r="A17" s="79"/>
      <c r="B17" s="77"/>
      <c r="C17" s="83"/>
      <c r="D17" s="15" t="s">
        <v>17</v>
      </c>
      <c r="E17" s="14">
        <v>170</v>
      </c>
      <c r="F17" s="81"/>
      <c r="G17" s="81"/>
      <c r="H17" s="81"/>
      <c r="I17" s="77"/>
    </row>
    <row r="18" spans="1:12" ht="85.5" customHeight="1" x14ac:dyDescent="0.2">
      <c r="A18" s="14">
        <f>1+A16</f>
        <v>11</v>
      </c>
      <c r="B18" s="11" t="s">
        <v>48</v>
      </c>
      <c r="C18" s="15" t="s">
        <v>15</v>
      </c>
      <c r="D18" s="15" t="s">
        <v>13</v>
      </c>
      <c r="E18" s="14">
        <v>450</v>
      </c>
      <c r="F18" s="16">
        <v>6895.085</v>
      </c>
      <c r="G18" s="16">
        <v>17116.400000000001</v>
      </c>
      <c r="H18" s="16">
        <v>6700.6</v>
      </c>
      <c r="I18" s="11" t="s">
        <v>18</v>
      </c>
    </row>
    <row r="19" spans="1:12" ht="37.5" customHeight="1" x14ac:dyDescent="0.2">
      <c r="A19" s="14">
        <f>1+A18</f>
        <v>12</v>
      </c>
      <c r="B19" s="11" t="s">
        <v>30</v>
      </c>
      <c r="C19" s="15" t="s">
        <v>22</v>
      </c>
      <c r="D19" s="15" t="s">
        <v>54</v>
      </c>
      <c r="E19" s="14">
        <v>1</v>
      </c>
      <c r="F19" s="16">
        <v>6000</v>
      </c>
      <c r="G19" s="16">
        <v>189.5</v>
      </c>
      <c r="H19" s="16">
        <v>184.1</v>
      </c>
      <c r="I19" s="11" t="s">
        <v>36</v>
      </c>
      <c r="J19" s="1">
        <v>165</v>
      </c>
      <c r="L19" s="17" t="e">
        <f>+L14-#REF!</f>
        <v>#REF!</v>
      </c>
    </row>
    <row r="20" spans="1:12" ht="36" customHeight="1" x14ac:dyDescent="0.2">
      <c r="A20" s="14">
        <f>1+A19</f>
        <v>13</v>
      </c>
      <c r="B20" s="11" t="s">
        <v>23</v>
      </c>
      <c r="C20" s="15" t="s">
        <v>24</v>
      </c>
      <c r="D20" s="15" t="s">
        <v>54</v>
      </c>
      <c r="E20" s="14">
        <v>1</v>
      </c>
      <c r="F20" s="16">
        <v>3400</v>
      </c>
      <c r="G20" s="16">
        <v>2714.6</v>
      </c>
      <c r="H20" s="16">
        <v>2586.6</v>
      </c>
      <c r="I20" s="11" t="s">
        <v>35</v>
      </c>
      <c r="J20" s="1">
        <f>165.9-46.7</f>
        <v>119.2</v>
      </c>
    </row>
    <row r="21" spans="1:12" s="28" customFormat="1" ht="18.75" customHeight="1" x14ac:dyDescent="0.2">
      <c r="A21" s="24"/>
      <c r="B21" s="25" t="s">
        <v>44</v>
      </c>
      <c r="C21" s="26"/>
      <c r="D21" s="26"/>
      <c r="E21" s="24"/>
      <c r="F21" s="27"/>
      <c r="G21" s="27"/>
      <c r="H21" s="27"/>
      <c r="I21" s="26"/>
    </row>
    <row r="22" spans="1:12" ht="60" customHeight="1" x14ac:dyDescent="0.2">
      <c r="A22" s="14">
        <f>1+A20</f>
        <v>14</v>
      </c>
      <c r="B22" s="11" t="s">
        <v>31</v>
      </c>
      <c r="C22" s="18" t="s">
        <v>25</v>
      </c>
      <c r="D22" s="15" t="s">
        <v>54</v>
      </c>
      <c r="E22" s="14">
        <v>2</v>
      </c>
      <c r="F22" s="16">
        <v>7321.5513350000001</v>
      </c>
      <c r="G22" s="16"/>
      <c r="H22" s="16">
        <v>321.55133499999999</v>
      </c>
      <c r="I22" s="11" t="s">
        <v>37</v>
      </c>
    </row>
    <row r="23" spans="1:12" s="28" customFormat="1" ht="18.75" customHeight="1" x14ac:dyDescent="0.2">
      <c r="A23" s="24"/>
      <c r="B23" s="25" t="s">
        <v>45</v>
      </c>
      <c r="C23" s="26"/>
      <c r="D23" s="26"/>
      <c r="E23" s="24"/>
      <c r="F23" s="27"/>
      <c r="G23" s="27"/>
      <c r="H23" s="27"/>
      <c r="I23" s="26"/>
    </row>
    <row r="24" spans="1:12" ht="78" customHeight="1" x14ac:dyDescent="0.2">
      <c r="A24" s="14">
        <f>1+A22</f>
        <v>15</v>
      </c>
      <c r="B24" s="11" t="s">
        <v>29</v>
      </c>
      <c r="C24" s="15" t="s">
        <v>20</v>
      </c>
      <c r="D24" s="15" t="s">
        <v>54</v>
      </c>
      <c r="E24" s="14">
        <v>1</v>
      </c>
      <c r="F24" s="16">
        <v>5000</v>
      </c>
      <c r="G24" s="16">
        <v>15417.312537</v>
      </c>
      <c r="H24" s="16">
        <v>4146.3374999999996</v>
      </c>
      <c r="I24" s="11" t="s">
        <v>18</v>
      </c>
    </row>
    <row r="26" spans="1:12" x14ac:dyDescent="0.2">
      <c r="C26" s="17">
        <f>+F22+F20+F19+F24</f>
        <v>21721.551335</v>
      </c>
      <c r="D26" s="1">
        <f>119.2-21.7</f>
        <v>97.5</v>
      </c>
      <c r="F26" s="17" t="e">
        <f>+#REF!+#REF!</f>
        <v>#REF!</v>
      </c>
    </row>
  </sheetData>
  <mergeCells count="8">
    <mergeCell ref="B16:B17"/>
    <mergeCell ref="A16:A17"/>
    <mergeCell ref="A1:I1"/>
    <mergeCell ref="I16:I17"/>
    <mergeCell ref="H16:H17"/>
    <mergeCell ref="G16:G17"/>
    <mergeCell ref="F16:F17"/>
    <mergeCell ref="C16:C17"/>
  </mergeCells>
  <pageMargins left="0.70866141732283472" right="0.70866141732283472" top="0.74803149606299213" bottom="0.74803149606299213" header="0.31496062992125978" footer="0.31496062992125978"/>
  <pageSetup paperSize="9" scale="66" fitToHeight="100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4</vt:i4>
      </vt:variant>
    </vt:vector>
  </HeadingPairs>
  <TitlesOfParts>
    <vt:vector size="8" baseType="lpstr">
      <vt:lpstr>1-илова</vt:lpstr>
      <vt:lpstr>2-илова</vt:lpstr>
      <vt:lpstr>3-илова</vt:lpstr>
      <vt:lpstr>4-илова</vt:lpstr>
      <vt:lpstr>'1-илова'!Область_печати</vt:lpstr>
      <vt:lpstr>'2-илова'!Область_печати</vt:lpstr>
      <vt:lpstr>'3-илова'!Область_печати</vt:lpstr>
      <vt:lpstr>'4-илова'!Область_печати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Рустам Абдурахманов Атаханови</dc:creator>
  <cp:lastModifiedBy>Бозоров Элдор Эркинович</cp:lastModifiedBy>
  <cp:lastPrinted>2025-10-28T15:29:33Z</cp:lastPrinted>
  <dcterms:created xsi:type="dcterms:W3CDTF">2024-10-04T14:44:11Z</dcterms:created>
  <dcterms:modified xsi:type="dcterms:W3CDTF">2025-12-18T11:57:29Z</dcterms:modified>
</cp:coreProperties>
</file>