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АГЕНТЛИК\2025\Сайт\3-чорак\"/>
    </mc:Choice>
  </mc:AlternateContent>
  <bookViews>
    <workbookView xWindow="0" yWindow="0" windowWidth="28800" windowHeight="12210"/>
  </bookViews>
  <sheets>
    <sheet name="Ички - 5 илова " sheetId="1" r:id="rId1"/>
    <sheet name="Ташқи - 6 илова" sheetId="2" r:id="rId2"/>
  </sheets>
  <definedNames>
    <definedName name="_Hlk109510007" localSheetId="0">'Ички - 5 илова '!#REF!</definedName>
    <definedName name="OLE_LINK1" localSheetId="0">'Ички - 5 илова '!$A$5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K67" i="1"/>
  <c r="G56" i="1"/>
  <c r="I66" i="1"/>
  <c r="G66" i="1"/>
  <c r="I55" i="1"/>
  <c r="G55" i="1" s="1"/>
  <c r="H58" i="1"/>
  <c r="H67" i="1" s="1"/>
  <c r="G65" i="1"/>
  <c r="G47" i="1"/>
  <c r="G54" i="1"/>
  <c r="I53" i="1"/>
  <c r="G53" i="1" s="1"/>
  <c r="I46" i="1"/>
  <c r="G46" i="1"/>
  <c r="I52" i="1"/>
  <c r="G52" i="1" s="1"/>
  <c r="I62" i="1"/>
  <c r="I61" i="1"/>
  <c r="I60" i="1"/>
  <c r="G51" i="1"/>
  <c r="G50" i="1"/>
  <c r="I49" i="1"/>
  <c r="I59" i="1"/>
  <c r="I48" i="1"/>
  <c r="I18" i="2"/>
  <c r="K18" i="2"/>
  <c r="L18" i="2"/>
  <c r="M18" i="2"/>
  <c r="G15" i="2"/>
  <c r="G17" i="2"/>
  <c r="H10" i="2"/>
  <c r="I10" i="2"/>
  <c r="J10" i="2"/>
  <c r="K10" i="2"/>
  <c r="L10" i="2"/>
  <c r="M10" i="2"/>
  <c r="A4" i="2"/>
  <c r="J18" i="2" l="1"/>
  <c r="I67" i="1"/>
  <c r="H18" i="2"/>
  <c r="I40" i="1"/>
  <c r="G40" i="1" s="1"/>
  <c r="I39" i="1"/>
  <c r="G39" i="1" s="1"/>
  <c r="I38" i="1"/>
  <c r="G38" i="1" s="1"/>
  <c r="I37" i="1"/>
  <c r="G37" i="1" s="1"/>
  <c r="G33" i="1"/>
  <c r="G34" i="1"/>
  <c r="G35" i="1"/>
  <c r="G36" i="1"/>
  <c r="G41" i="1"/>
  <c r="I25" i="1"/>
  <c r="G11" i="1" l="1"/>
  <c r="J20" i="1"/>
  <c r="I12" i="1"/>
  <c r="G12" i="1" s="1"/>
  <c r="G16" i="1"/>
  <c r="G15" i="1"/>
  <c r="I14" i="1"/>
  <c r="G14" i="1"/>
  <c r="I13" i="1"/>
  <c r="I18" i="1"/>
  <c r="G18" i="1" s="1"/>
  <c r="I17" i="1"/>
  <c r="G13" i="1"/>
  <c r="G17" i="1"/>
  <c r="G19" i="1"/>
  <c r="I9" i="1"/>
  <c r="G9" i="2"/>
  <c r="G10" i="2" l="1"/>
  <c r="H24" i="2"/>
  <c r="I24" i="2"/>
  <c r="J24" i="2"/>
  <c r="K24" i="2"/>
  <c r="L24" i="2"/>
  <c r="M24" i="2"/>
  <c r="G23" i="2"/>
  <c r="G16" i="2"/>
  <c r="H88" i="1"/>
  <c r="I88" i="1"/>
  <c r="J88" i="1"/>
  <c r="K88" i="1"/>
  <c r="G87" i="1"/>
  <c r="G86" i="1"/>
  <c r="G82" i="1"/>
  <c r="G75" i="1"/>
  <c r="G72" i="1"/>
  <c r="G71" i="1"/>
  <c r="G80" i="1"/>
  <c r="G85" i="1"/>
  <c r="G79" i="1"/>
  <c r="G84" i="1"/>
  <c r="G81" i="1"/>
  <c r="G78" i="1"/>
  <c r="G77" i="1"/>
  <c r="G73" i="1"/>
  <c r="G83" i="1"/>
  <c r="G74" i="1"/>
  <c r="G70" i="1"/>
  <c r="G69" i="1"/>
  <c r="O16" i="2" l="1"/>
  <c r="G18" i="2"/>
  <c r="G24" i="2"/>
  <c r="G76" i="1"/>
  <c r="G64" i="1"/>
  <c r="G63" i="1"/>
  <c r="G45" i="1"/>
  <c r="G88" i="1" l="1"/>
  <c r="G62" i="1"/>
  <c r="M13" i="2"/>
  <c r="L13" i="2"/>
  <c r="K13" i="2"/>
  <c r="J13" i="2"/>
  <c r="I13" i="2"/>
  <c r="H13" i="2"/>
  <c r="G12" i="2"/>
  <c r="G13" i="2" l="1"/>
  <c r="G25" i="2" s="1"/>
  <c r="G61" i="1"/>
  <c r="G60" i="1"/>
  <c r="G59" i="1"/>
  <c r="G58" i="1"/>
  <c r="G57" i="1"/>
  <c r="G49" i="1"/>
  <c r="G48" i="1"/>
  <c r="G44" i="1"/>
  <c r="G67" i="1" l="1"/>
  <c r="G32" i="1"/>
  <c r="G31" i="1"/>
  <c r="G30" i="1"/>
  <c r="G29" i="1"/>
  <c r="G28" i="1"/>
  <c r="G27" i="1"/>
  <c r="G26" i="1"/>
  <c r="G24" i="1"/>
  <c r="G25" i="1" l="1"/>
  <c r="M25" i="2"/>
  <c r="L25" i="2"/>
  <c r="K25" i="2"/>
  <c r="J25" i="2"/>
  <c r="I25" i="2"/>
  <c r="H25" i="2"/>
  <c r="I22" i="1"/>
  <c r="K42" i="1"/>
  <c r="K22" i="1"/>
  <c r="J42" i="1"/>
  <c r="I42" i="1"/>
  <c r="H42" i="1"/>
  <c r="J22" i="1"/>
  <c r="H22" i="1"/>
  <c r="I89" i="1" l="1"/>
  <c r="H89" i="1"/>
  <c r="J89" i="1"/>
  <c r="K89" i="1"/>
  <c r="O23" i="2"/>
  <c r="O25" i="2" s="1"/>
  <c r="G10" i="1"/>
  <c r="G20" i="1"/>
  <c r="G21" i="1"/>
  <c r="G9" i="1"/>
  <c r="G42" i="1" l="1"/>
  <c r="G22" i="1"/>
  <c r="G89" i="1" s="1"/>
</calcChain>
</file>

<file path=xl/sharedStrings.xml><?xml version="1.0" encoding="utf-8"?>
<sst xmlns="http://schemas.openxmlformats.org/spreadsheetml/2006/main" count="254" uniqueCount="69">
  <si>
    <t>T/r</t>
  </si>
  <si>
    <t>Xizmat safari amalga oshirilgan hudud</t>
  </si>
  <si>
    <t>Xizmat safarining davomiylik muddati</t>
  </si>
  <si>
    <t xml:space="preserve">Xizmat safarini amalga oshirgan xodimning familiyasi va ismi </t>
  </si>
  <si>
    <t>Moliyalashtirish manbasi</t>
  </si>
  <si>
    <t xml:space="preserve">Jami xarajat </t>
  </si>
  <si>
    <r>
      <t xml:space="preserve">Turar joy bilan bog‘liq </t>
    </r>
    <r>
      <rPr>
        <i/>
        <sz val="9"/>
        <color theme="1"/>
        <rFont val="Times New Roman"/>
        <family val="1"/>
        <charset val="204"/>
      </rPr>
      <t>(mehmonxona yoki turar joy ijarasi) xarajatlar</t>
    </r>
  </si>
  <si>
    <t>Kundalik xarajatlar</t>
  </si>
  <si>
    <t>Boshqa xarajatlari</t>
  </si>
  <si>
    <t>Ma’lumotlar e’lon qilinayotgan davr bo‘yicha jami:</t>
  </si>
  <si>
    <t>Hisobot yilining o‘tgan davri bo‘yicha jami:</t>
  </si>
  <si>
    <t>Yo‘l xarajatlari</t>
  </si>
  <si>
    <t>Xizmat safarining qisqacha maqsadi</t>
  </si>
  <si>
    <t>Xizmat safari amalga oshirilgan mamlakat</t>
  </si>
  <si>
    <t>Sutkalik xarajatlar</t>
  </si>
  <si>
    <r>
      <t xml:space="preserve">Yashash uchun </t>
    </r>
    <r>
      <rPr>
        <i/>
        <sz val="9"/>
        <color theme="1"/>
        <rFont val="Times New Roman"/>
        <family val="1"/>
        <charset val="204"/>
      </rPr>
      <t>(turar joyni ijarasi bo‘yicha) xarajatlar</t>
    </r>
  </si>
  <si>
    <t>Transport xarajatlari</t>
  </si>
  <si>
    <t>Vakillik xarajatlari</t>
  </si>
  <si>
    <t>Ko‘zda tutilmagan xarajatlar</t>
  </si>
  <si>
    <r>
      <t xml:space="preserve">Xizmat safarining davomiylik muddati </t>
    </r>
    <r>
      <rPr>
        <i/>
        <sz val="10"/>
        <color theme="1"/>
        <rFont val="Times New Roman"/>
        <family val="1"/>
        <charset val="204"/>
      </rPr>
      <t>(sutkada)</t>
    </r>
  </si>
  <si>
    <t>Mansabdor shaxslarning xizmat safarlari xarajatlari to‘g‘risidagi</t>
  </si>
  <si>
    <t>MA’LUMOTLAR</t>
  </si>
  <si>
    <r>
      <t>Shundan, xarajat turlari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i/>
        <sz val="10"/>
        <color theme="1"/>
        <rFont val="Times New Roman"/>
        <family val="1"/>
        <charset val="204"/>
      </rPr>
      <t>(ming so‘mda)</t>
    </r>
  </si>
  <si>
    <t>Xorazm</t>
  </si>
  <si>
    <t>KATTAXANOVA DILNOZAXON SOBIR QIZI</t>
  </si>
  <si>
    <t>Budjet</t>
  </si>
  <si>
    <t>Surxondaryo</t>
  </si>
  <si>
    <t>ABLAYAROV FERUZ KARIMOVICH</t>
  </si>
  <si>
    <t>1 kun</t>
  </si>
  <si>
    <t>3 kun</t>
  </si>
  <si>
    <t>Samarqand</t>
  </si>
  <si>
    <t>Budjetdan tashqari mablsg'lar</t>
  </si>
  <si>
    <r>
      <t>Shundan, xarajat turlari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i/>
        <sz val="10"/>
        <color theme="1"/>
        <rFont val="Times New Roman"/>
        <family val="1"/>
        <charset val="204"/>
      </rPr>
      <t>(</t>
    </r>
    <r>
      <rPr>
        <b/>
        <i/>
        <sz val="10"/>
        <color rgb="FFFF0000"/>
        <rFont val="Times New Roman"/>
        <family val="1"/>
        <charset val="204"/>
      </rPr>
      <t>ming so‘mda</t>
    </r>
    <r>
      <rPr>
        <b/>
        <i/>
        <sz val="10"/>
        <color theme="1"/>
        <rFont val="Times New Roman"/>
        <family val="1"/>
        <charset val="204"/>
      </rPr>
      <t>)</t>
    </r>
  </si>
  <si>
    <t>9 kun</t>
  </si>
  <si>
    <t>Namangan</t>
  </si>
  <si>
    <t>MUMINOV ABDULAZIZ MAJID O‘G‘LI</t>
  </si>
  <si>
    <t>SA’DULLAYEV ALISHER ZAFAR O‘G‘LI</t>
  </si>
  <si>
    <t>XOLMAXMATOV AZIM XAZRATKULOVICH</t>
  </si>
  <si>
    <t>2024-yil 4-chorak</t>
  </si>
  <si>
    <t>14 kun</t>
  </si>
  <si>
    <t>Pokiston Islom Respublikasining Islomobod shahri</t>
  </si>
  <si>
    <t>2025-yil 1-chorak</t>
  </si>
  <si>
    <t xml:space="preserve"> kun</t>
  </si>
  <si>
    <t>Andijon</t>
  </si>
  <si>
    <t>Buxoro, Navoiy</t>
  </si>
  <si>
    <t>6 kun</t>
  </si>
  <si>
    <t>Buxoro</t>
  </si>
  <si>
    <t>2 kun</t>
  </si>
  <si>
    <t>4 kun</t>
  </si>
  <si>
    <t>Farg'ona</t>
  </si>
  <si>
    <t>5 kun</t>
  </si>
  <si>
    <t>Qoraqalpog'iston Respublikasi</t>
  </si>
  <si>
    <t>8 kun</t>
  </si>
  <si>
    <t>Qashqadaryo</t>
  </si>
  <si>
    <t>01.10.2025 yil xolatiga</t>
  </si>
  <si>
    <t>AQSh Nyu-York,          San-Fransisko shaxri</t>
  </si>
  <si>
    <t>02-08/04-Buyruq</t>
  </si>
  <si>
    <t>01-10/64-Buyruq</t>
  </si>
  <si>
    <t>Boshqa xarajatlar (Oʻquv dasturi)</t>
  </si>
  <si>
    <t>Sirdaryo, Jizzax</t>
  </si>
  <si>
    <t>Namangan, Andijon, Farg'ona</t>
  </si>
  <si>
    <t>Qoraqalpog'iston Respublikasi, Xorazm</t>
  </si>
  <si>
    <t>Sirdaryo, Jizzax, Samarqand</t>
  </si>
  <si>
    <t>Surxondaryo, Qashqadaryo</t>
  </si>
  <si>
    <t>Buxoro, Navoiy, Samarqand</t>
  </si>
  <si>
    <t>Sirdaryo, Jizzax, Samarqand, Qashqadaryo, Surxondaryo</t>
  </si>
  <si>
    <t>Navoiy, Samarqand</t>
  </si>
  <si>
    <t>2025-yil 2-chorak</t>
  </si>
  <si>
    <t>2025-yil 3-chorak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</si>
</sst>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0" xfId="0" applyFont="1"/>
    <xf numFmtId="14" fontId="2" fillId="0" borderId="0" xfId="0" applyNumberFormat="1" applyFont="1"/>
    <xf numFmtId="0" fontId="8" fillId="0" borderId="0" xfId="0" applyFont="1"/>
    <xf numFmtId="164" fontId="3" fillId="3" borderId="5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1" fillId="0" borderId="10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0" fillId="4" borderId="0" xfId="0" applyNumberFormat="1" applyFill="1"/>
    <xf numFmtId="164" fontId="1" fillId="0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0" borderId="0" xfId="0" applyFont="1"/>
    <xf numFmtId="164" fontId="11" fillId="0" borderId="0" xfId="0" applyNumberFormat="1" applyFont="1"/>
    <xf numFmtId="164" fontId="12" fillId="0" borderId="0" xfId="0" applyNumberFormat="1" applyFont="1"/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0" fillId="0" borderId="0" xfId="0" applyFill="1"/>
    <xf numFmtId="164" fontId="0" fillId="0" borderId="0" xfId="0" applyNumberFormat="1" applyFill="1"/>
    <xf numFmtId="0" fontId="11" fillId="0" borderId="0" xfId="0" applyFont="1" applyFill="1"/>
    <xf numFmtId="164" fontId="12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9"/>
  <sheetViews>
    <sheetView tabSelected="1" zoomScale="115" zoomScaleNormal="115" workbookViewId="0">
      <pane ySplit="6" topLeftCell="A64" activePane="bottomLeft" state="frozen"/>
      <selection pane="bottomLeft" activeCell="A67" sqref="A67:F67"/>
    </sheetView>
  </sheetViews>
  <sheetFormatPr defaultRowHeight="15" x14ac:dyDescent="0.25"/>
  <cols>
    <col min="1" max="1" width="5.28515625" customWidth="1"/>
    <col min="2" max="2" width="17.140625" customWidth="1"/>
    <col min="3" max="3" width="17.42578125" customWidth="1"/>
    <col min="4" max="4" width="11.28515625" customWidth="1"/>
    <col min="5" max="5" width="23.85546875" customWidth="1"/>
    <col min="8" max="8" width="13" customWidth="1"/>
    <col min="12" max="12" width="9.140625" style="66"/>
    <col min="13" max="14" width="10" bestFit="1" customWidth="1"/>
  </cols>
  <sheetData>
    <row r="2" spans="1:12" x14ac:dyDescent="0.25">
      <c r="A2" s="46" t="s">
        <v>20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x14ac:dyDescent="0.25">
      <c r="A3" s="46" t="s">
        <v>21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2" ht="15.75" thickBot="1" x14ac:dyDescent="0.3">
      <c r="A4" s="9" t="s">
        <v>54</v>
      </c>
      <c r="B4" s="11"/>
    </row>
    <row r="5" spans="1:12" ht="28.5" customHeight="1" thickBot="1" x14ac:dyDescent="0.3">
      <c r="A5" s="61" t="s">
        <v>0</v>
      </c>
      <c r="B5" s="61" t="s">
        <v>12</v>
      </c>
      <c r="C5" s="61" t="s">
        <v>1</v>
      </c>
      <c r="D5" s="61" t="s">
        <v>19</v>
      </c>
      <c r="E5" s="61" t="s">
        <v>3</v>
      </c>
      <c r="F5" s="50" t="s">
        <v>4</v>
      </c>
      <c r="G5" s="50" t="s">
        <v>5</v>
      </c>
      <c r="H5" s="52" t="s">
        <v>32</v>
      </c>
      <c r="I5" s="53"/>
      <c r="J5" s="53"/>
      <c r="K5" s="54"/>
    </row>
    <row r="6" spans="1:12" ht="82.5" customHeight="1" thickBot="1" x14ac:dyDescent="0.3">
      <c r="A6" s="62"/>
      <c r="B6" s="62"/>
      <c r="C6" s="62"/>
      <c r="D6" s="62"/>
      <c r="E6" s="62"/>
      <c r="F6" s="51"/>
      <c r="G6" s="51"/>
      <c r="H6" s="5" t="s">
        <v>6</v>
      </c>
      <c r="I6" s="1" t="s">
        <v>11</v>
      </c>
      <c r="J6" s="5" t="s">
        <v>7</v>
      </c>
      <c r="K6" s="5" t="s">
        <v>8</v>
      </c>
    </row>
    <row r="7" spans="1:12" ht="15.75" thickBot="1" x14ac:dyDescent="0.3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</row>
    <row r="8" spans="1:12" ht="15.75" thickBot="1" x14ac:dyDescent="0.3">
      <c r="A8" s="47" t="s">
        <v>41</v>
      </c>
      <c r="B8" s="48"/>
      <c r="C8" s="48"/>
      <c r="D8" s="48"/>
      <c r="E8" s="48"/>
      <c r="F8" s="48"/>
      <c r="G8" s="48"/>
      <c r="H8" s="48"/>
      <c r="I8" s="48"/>
      <c r="J8" s="48"/>
      <c r="K8" s="49"/>
    </row>
    <row r="9" spans="1:12" ht="15.75" customHeight="1" thickBot="1" x14ac:dyDescent="0.3">
      <c r="A9" s="55">
        <v>1</v>
      </c>
      <c r="B9" s="8"/>
      <c r="C9" s="4" t="s">
        <v>43</v>
      </c>
      <c r="D9" s="4" t="s">
        <v>28</v>
      </c>
      <c r="E9" s="55" t="s">
        <v>36</v>
      </c>
      <c r="F9" s="4" t="s">
        <v>25</v>
      </c>
      <c r="G9" s="12">
        <f>+K9+J9+I9+H9</f>
        <v>925</v>
      </c>
      <c r="H9" s="12">
        <v>850</v>
      </c>
      <c r="I9" s="12">
        <f>(0+0)/1000</f>
        <v>0</v>
      </c>
      <c r="J9" s="12">
        <v>75</v>
      </c>
      <c r="K9" s="12">
        <v>0</v>
      </c>
    </row>
    <row r="10" spans="1:12" ht="15.75" thickBot="1" x14ac:dyDescent="0.3">
      <c r="A10" s="56"/>
      <c r="B10" s="8"/>
      <c r="C10" s="4" t="s">
        <v>26</v>
      </c>
      <c r="D10" s="4" t="s">
        <v>28</v>
      </c>
      <c r="E10" s="56"/>
      <c r="F10" s="4" t="s">
        <v>25</v>
      </c>
      <c r="G10" s="12">
        <f t="shared" ref="G10:G21" si="0">+K10+J10+I10+H10</f>
        <v>1660.077</v>
      </c>
      <c r="H10" s="12">
        <v>0</v>
      </c>
      <c r="I10" s="12">
        <v>1660.077</v>
      </c>
      <c r="J10" s="12">
        <v>0</v>
      </c>
      <c r="K10" s="12">
        <v>0</v>
      </c>
    </row>
    <row r="11" spans="1:12" ht="15.75" thickBot="1" x14ac:dyDescent="0.3">
      <c r="A11" s="57"/>
      <c r="B11" s="8"/>
      <c r="C11" s="4" t="s">
        <v>30</v>
      </c>
      <c r="D11" s="4" t="s">
        <v>28</v>
      </c>
      <c r="E11" s="57"/>
      <c r="F11" s="4" t="s">
        <v>25</v>
      </c>
      <c r="G11" s="12">
        <f t="shared" si="0"/>
        <v>975</v>
      </c>
      <c r="H11" s="12">
        <v>900</v>
      </c>
      <c r="I11" s="12">
        <v>0</v>
      </c>
      <c r="J11" s="12">
        <v>75</v>
      </c>
      <c r="K11" s="12">
        <v>0</v>
      </c>
      <c r="L11" s="67"/>
    </row>
    <row r="12" spans="1:12" ht="25.5" customHeight="1" thickBot="1" x14ac:dyDescent="0.3">
      <c r="A12" s="18">
        <v>2</v>
      </c>
      <c r="B12" s="8"/>
      <c r="C12" s="4" t="s">
        <v>43</v>
      </c>
      <c r="D12" s="4" t="s">
        <v>28</v>
      </c>
      <c r="E12" s="23" t="s">
        <v>24</v>
      </c>
      <c r="F12" s="4" t="s">
        <v>25</v>
      </c>
      <c r="G12" s="12">
        <f t="shared" si="0"/>
        <v>1537.2939999999999</v>
      </c>
      <c r="H12" s="12">
        <v>700</v>
      </c>
      <c r="I12" s="12">
        <f>208.66+553.634</f>
        <v>762.29399999999998</v>
      </c>
      <c r="J12" s="12">
        <v>75</v>
      </c>
      <c r="K12" s="12">
        <v>0</v>
      </c>
      <c r="L12" s="67"/>
    </row>
    <row r="13" spans="1:12" ht="15.75" customHeight="1" thickBot="1" x14ac:dyDescent="0.3">
      <c r="A13" s="55">
        <v>3</v>
      </c>
      <c r="B13" s="8"/>
      <c r="C13" s="4" t="s">
        <v>44</v>
      </c>
      <c r="D13" s="4" t="s">
        <v>28</v>
      </c>
      <c r="E13" s="55" t="s">
        <v>27</v>
      </c>
      <c r="F13" s="4" t="s">
        <v>25</v>
      </c>
      <c r="G13" s="12">
        <f t="shared" si="0"/>
        <v>2707.41</v>
      </c>
      <c r="H13" s="12">
        <v>750</v>
      </c>
      <c r="I13" s="12">
        <f>1283.535+558+40.875</f>
        <v>1882.41</v>
      </c>
      <c r="J13" s="12">
        <v>75</v>
      </c>
      <c r="K13" s="12">
        <v>0</v>
      </c>
    </row>
    <row r="14" spans="1:12" ht="15.75" thickBot="1" x14ac:dyDescent="0.3">
      <c r="A14" s="56"/>
      <c r="B14" s="8"/>
      <c r="C14" s="4" t="s">
        <v>43</v>
      </c>
      <c r="D14" s="4" t="s">
        <v>28</v>
      </c>
      <c r="E14" s="56"/>
      <c r="F14" s="4" t="s">
        <v>25</v>
      </c>
      <c r="G14" s="12">
        <f t="shared" si="0"/>
        <v>1817.5650000000001</v>
      </c>
      <c r="H14" s="12">
        <v>0</v>
      </c>
      <c r="I14" s="12">
        <f>1756.065+61.5</f>
        <v>1817.5650000000001</v>
      </c>
      <c r="J14" s="12">
        <v>0</v>
      </c>
      <c r="K14" s="12">
        <v>0</v>
      </c>
    </row>
    <row r="15" spans="1:12" ht="15.75" thickBot="1" x14ac:dyDescent="0.3">
      <c r="A15" s="56"/>
      <c r="B15" s="8"/>
      <c r="C15" s="4" t="s">
        <v>26</v>
      </c>
      <c r="D15" s="4" t="s">
        <v>28</v>
      </c>
      <c r="E15" s="56"/>
      <c r="F15" s="4" t="s">
        <v>25</v>
      </c>
      <c r="G15" s="12">
        <f t="shared" si="0"/>
        <v>3106.373</v>
      </c>
      <c r="H15" s="12">
        <v>750</v>
      </c>
      <c r="I15" s="12">
        <v>2281.373</v>
      </c>
      <c r="J15" s="12">
        <v>75</v>
      </c>
      <c r="K15" s="12">
        <v>0</v>
      </c>
    </row>
    <row r="16" spans="1:12" ht="15.75" thickBot="1" x14ac:dyDescent="0.3">
      <c r="A16" s="57"/>
      <c r="B16" s="8"/>
      <c r="C16" s="4" t="s">
        <v>30</v>
      </c>
      <c r="D16" s="4" t="s">
        <v>28</v>
      </c>
      <c r="E16" s="57"/>
      <c r="F16" s="4" t="s">
        <v>25</v>
      </c>
      <c r="G16" s="12">
        <f t="shared" si="0"/>
        <v>1090</v>
      </c>
      <c r="H16" s="12">
        <v>0</v>
      </c>
      <c r="I16" s="12">
        <v>1090</v>
      </c>
      <c r="J16" s="12">
        <v>0</v>
      </c>
      <c r="K16" s="12">
        <v>0</v>
      </c>
      <c r="L16" s="67"/>
    </row>
    <row r="17" spans="1:12" ht="26.25" customHeight="1" thickBot="1" x14ac:dyDescent="0.3">
      <c r="A17" s="55">
        <v>4</v>
      </c>
      <c r="B17" s="8"/>
      <c r="C17" s="4" t="s">
        <v>34</v>
      </c>
      <c r="D17" s="4" t="s">
        <v>28</v>
      </c>
      <c r="E17" s="55" t="s">
        <v>35</v>
      </c>
      <c r="F17" s="4" t="s">
        <v>25</v>
      </c>
      <c r="G17" s="12">
        <f t="shared" si="0"/>
        <v>787.13099999999997</v>
      </c>
      <c r="H17" s="12">
        <v>0</v>
      </c>
      <c r="I17" s="12">
        <f>400.371+280.26+31.5</f>
        <v>712.13099999999997</v>
      </c>
      <c r="J17" s="12">
        <v>75</v>
      </c>
      <c r="K17" s="12">
        <v>0</v>
      </c>
    </row>
    <row r="18" spans="1:12" ht="15.75" thickBot="1" x14ac:dyDescent="0.3">
      <c r="A18" s="56"/>
      <c r="B18" s="8"/>
      <c r="C18" s="4" t="s">
        <v>43</v>
      </c>
      <c r="D18" s="4" t="s">
        <v>28</v>
      </c>
      <c r="E18" s="56"/>
      <c r="F18" s="4" t="s">
        <v>25</v>
      </c>
      <c r="G18" s="12">
        <f t="shared" si="0"/>
        <v>1465.12</v>
      </c>
      <c r="H18" s="12">
        <v>600</v>
      </c>
      <c r="I18" s="12">
        <f>734.995+55.125</f>
        <v>790.12</v>
      </c>
      <c r="J18" s="12">
        <v>75</v>
      </c>
      <c r="K18" s="12">
        <v>0</v>
      </c>
    </row>
    <row r="19" spans="1:12" ht="15.75" thickBot="1" x14ac:dyDescent="0.3">
      <c r="A19" s="57"/>
      <c r="B19" s="8"/>
      <c r="C19" s="4" t="s">
        <v>43</v>
      </c>
      <c r="D19" s="4" t="s">
        <v>33</v>
      </c>
      <c r="E19" s="57"/>
      <c r="F19" s="4" t="s">
        <v>25</v>
      </c>
      <c r="G19" s="12">
        <f t="shared" si="0"/>
        <v>2738.625</v>
      </c>
      <c r="H19" s="12">
        <v>1800</v>
      </c>
      <c r="I19" s="12">
        <v>263.625</v>
      </c>
      <c r="J19" s="12">
        <v>675</v>
      </c>
      <c r="K19" s="12">
        <v>0</v>
      </c>
      <c r="L19" s="67"/>
    </row>
    <row r="20" spans="1:12" ht="15.75" thickBot="1" x14ac:dyDescent="0.3">
      <c r="A20" s="55">
        <v>5</v>
      </c>
      <c r="B20" s="8"/>
      <c r="C20" s="4" t="s">
        <v>30</v>
      </c>
      <c r="D20" s="4" t="s">
        <v>39</v>
      </c>
      <c r="E20" s="55" t="s">
        <v>37</v>
      </c>
      <c r="F20" s="4" t="s">
        <v>25</v>
      </c>
      <c r="G20" s="12">
        <f t="shared" si="0"/>
        <v>2129.5</v>
      </c>
      <c r="H20" s="12">
        <v>850</v>
      </c>
      <c r="I20" s="12">
        <v>229.5</v>
      </c>
      <c r="J20" s="12">
        <f>75*14</f>
        <v>1050</v>
      </c>
      <c r="K20" s="12">
        <v>0</v>
      </c>
    </row>
    <row r="21" spans="1:12" ht="15.75" thickBot="1" x14ac:dyDescent="0.3">
      <c r="A21" s="57"/>
      <c r="B21" s="8"/>
      <c r="C21" s="4" t="s">
        <v>23</v>
      </c>
      <c r="D21" s="4" t="s">
        <v>28</v>
      </c>
      <c r="E21" s="57"/>
      <c r="F21" s="4" t="s">
        <v>25</v>
      </c>
      <c r="G21" s="12">
        <f t="shared" si="0"/>
        <v>2952.3209999999999</v>
      </c>
      <c r="H21" s="12">
        <v>500</v>
      </c>
      <c r="I21" s="12">
        <v>2377.3209999999999</v>
      </c>
      <c r="J21" s="12">
        <v>75</v>
      </c>
      <c r="K21" s="12">
        <v>0</v>
      </c>
      <c r="L21" s="67"/>
    </row>
    <row r="22" spans="1:12" ht="15.75" thickBot="1" x14ac:dyDescent="0.3">
      <c r="A22" s="43" t="s">
        <v>9</v>
      </c>
      <c r="B22" s="44"/>
      <c r="C22" s="44"/>
      <c r="D22" s="44"/>
      <c r="E22" s="44"/>
      <c r="F22" s="45"/>
      <c r="G22" s="13">
        <f>SUM(G9:G21)</f>
        <v>23891.415999999997</v>
      </c>
      <c r="H22" s="13">
        <f>SUM(H9:H21)</f>
        <v>7700</v>
      </c>
      <c r="I22" s="13">
        <f>SUM(I9:I21)</f>
        <v>13866.415999999999</v>
      </c>
      <c r="J22" s="13">
        <f>SUM(J9:J21)</f>
        <v>2325</v>
      </c>
      <c r="K22" s="13">
        <f>SUM(K9:K21)</f>
        <v>0</v>
      </c>
    </row>
    <row r="23" spans="1:12" ht="15.75" thickBot="1" x14ac:dyDescent="0.3">
      <c r="A23" s="47" t="s">
        <v>67</v>
      </c>
      <c r="B23" s="48"/>
      <c r="C23" s="48"/>
      <c r="D23" s="48"/>
      <c r="E23" s="48"/>
      <c r="F23" s="48"/>
      <c r="G23" s="48"/>
      <c r="H23" s="48"/>
      <c r="I23" s="48"/>
      <c r="J23" s="48"/>
      <c r="K23" s="49"/>
    </row>
    <row r="24" spans="1:12" ht="26.25" thickBot="1" x14ac:dyDescent="0.3">
      <c r="A24" s="18">
        <v>1</v>
      </c>
      <c r="B24" s="8"/>
      <c r="C24" s="8" t="s">
        <v>46</v>
      </c>
      <c r="D24" s="4" t="s">
        <v>28</v>
      </c>
      <c r="E24" s="35" t="s">
        <v>36</v>
      </c>
      <c r="F24" s="4" t="s">
        <v>25</v>
      </c>
      <c r="G24" s="12">
        <f>+K24+J24+I24+H24</f>
        <v>1041.087</v>
      </c>
      <c r="H24" s="12">
        <v>0</v>
      </c>
      <c r="I24" s="7">
        <v>966.08699999999999</v>
      </c>
      <c r="J24" s="12">
        <v>75</v>
      </c>
      <c r="K24" s="12">
        <v>0</v>
      </c>
      <c r="L24" s="67"/>
    </row>
    <row r="25" spans="1:12" ht="15.75" thickBot="1" x14ac:dyDescent="0.3">
      <c r="A25" s="55">
        <v>2</v>
      </c>
      <c r="B25" s="8"/>
      <c r="C25" s="4" t="s">
        <v>30</v>
      </c>
      <c r="D25" s="4" t="s">
        <v>28</v>
      </c>
      <c r="E25" s="58" t="s">
        <v>24</v>
      </c>
      <c r="F25" s="4" t="s">
        <v>25</v>
      </c>
      <c r="G25" s="12">
        <f t="shared" ref="G25:G32" si="1">+K25+J25+I25+H25</f>
        <v>1365</v>
      </c>
      <c r="H25" s="12">
        <v>750</v>
      </c>
      <c r="I25" s="12">
        <f>270*2</f>
        <v>540</v>
      </c>
      <c r="J25" s="12">
        <v>75</v>
      </c>
      <c r="K25" s="12">
        <v>0</v>
      </c>
    </row>
    <row r="26" spans="1:12" ht="15.75" thickBot="1" x14ac:dyDescent="0.3">
      <c r="A26" s="57"/>
      <c r="B26" s="8"/>
      <c r="C26" s="4" t="s">
        <v>23</v>
      </c>
      <c r="D26" s="4" t="s">
        <v>47</v>
      </c>
      <c r="E26" s="59"/>
      <c r="F26" s="4" t="s">
        <v>25</v>
      </c>
      <c r="G26" s="12">
        <f t="shared" si="1"/>
        <v>150</v>
      </c>
      <c r="H26" s="12">
        <v>0</v>
      </c>
      <c r="I26" s="12">
        <v>0</v>
      </c>
      <c r="J26" s="12">
        <v>150</v>
      </c>
      <c r="K26" s="12">
        <v>0</v>
      </c>
      <c r="L26" s="67"/>
    </row>
    <row r="27" spans="1:12" ht="26.25" customHeight="1" thickBot="1" x14ac:dyDescent="0.3">
      <c r="A27" s="55">
        <v>3</v>
      </c>
      <c r="B27" s="8"/>
      <c r="C27" s="4" t="s">
        <v>26</v>
      </c>
      <c r="D27" s="4" t="s">
        <v>28</v>
      </c>
      <c r="E27" s="58" t="s">
        <v>27</v>
      </c>
      <c r="F27" s="4" t="s">
        <v>25</v>
      </c>
      <c r="G27" s="12">
        <f t="shared" si="1"/>
        <v>3451.3519999999999</v>
      </c>
      <c r="H27" s="12">
        <v>750</v>
      </c>
      <c r="I27" s="12">
        <v>2626.3519999999999</v>
      </c>
      <c r="J27" s="12">
        <v>75</v>
      </c>
      <c r="K27" s="12">
        <v>0</v>
      </c>
    </row>
    <row r="28" spans="1:12" ht="15.75" thickBot="1" x14ac:dyDescent="0.3">
      <c r="A28" s="56"/>
      <c r="B28" s="8"/>
      <c r="C28" s="4" t="s">
        <v>43</v>
      </c>
      <c r="D28" s="4" t="s">
        <v>47</v>
      </c>
      <c r="E28" s="60"/>
      <c r="F28" s="4" t="s">
        <v>25</v>
      </c>
      <c r="G28" s="12">
        <f t="shared" si="1"/>
        <v>1150</v>
      </c>
      <c r="H28" s="12">
        <v>1000</v>
      </c>
      <c r="I28" s="12">
        <v>0</v>
      </c>
      <c r="J28" s="12">
        <v>150</v>
      </c>
      <c r="K28" s="12">
        <v>0</v>
      </c>
    </row>
    <row r="29" spans="1:12" ht="15.75" thickBot="1" x14ac:dyDescent="0.3">
      <c r="A29" s="56"/>
      <c r="B29" s="8"/>
      <c r="C29" s="4" t="s">
        <v>26</v>
      </c>
      <c r="D29" s="4" t="s">
        <v>48</v>
      </c>
      <c r="E29" s="60"/>
      <c r="F29" s="4" t="s">
        <v>25</v>
      </c>
      <c r="G29" s="12">
        <f t="shared" si="1"/>
        <v>4579.4259999999995</v>
      </c>
      <c r="H29" s="12">
        <v>2000</v>
      </c>
      <c r="I29" s="12">
        <v>2279.4259999999999</v>
      </c>
      <c r="J29" s="12">
        <v>300</v>
      </c>
      <c r="K29" s="12">
        <v>0</v>
      </c>
    </row>
    <row r="30" spans="1:12" ht="15.75" thickBot="1" x14ac:dyDescent="0.3">
      <c r="A30" s="56"/>
      <c r="B30" s="8"/>
      <c r="C30" s="8" t="s">
        <v>49</v>
      </c>
      <c r="D30" s="4" t="s">
        <v>28</v>
      </c>
      <c r="E30" s="60"/>
      <c r="F30" s="4" t="s">
        <v>25</v>
      </c>
      <c r="G30" s="12">
        <f t="shared" si="1"/>
        <v>2605.0540000000001</v>
      </c>
      <c r="H30" s="12">
        <v>750</v>
      </c>
      <c r="I30" s="12">
        <v>1780.0540000000001</v>
      </c>
      <c r="J30" s="12">
        <v>75</v>
      </c>
      <c r="K30" s="12">
        <v>0</v>
      </c>
    </row>
    <row r="31" spans="1:12" ht="15.75" thickBot="1" x14ac:dyDescent="0.3">
      <c r="A31" s="56"/>
      <c r="B31" s="8"/>
      <c r="C31" s="4" t="s">
        <v>26</v>
      </c>
      <c r="D31" s="4" t="s">
        <v>50</v>
      </c>
      <c r="E31" s="60"/>
      <c r="F31" s="4" t="s">
        <v>25</v>
      </c>
      <c r="G31" s="12">
        <f t="shared" si="1"/>
        <v>5686.7890000000007</v>
      </c>
      <c r="H31" s="12">
        <v>3060</v>
      </c>
      <c r="I31" s="12">
        <v>2251.7890000000002</v>
      </c>
      <c r="J31" s="12">
        <v>375</v>
      </c>
      <c r="K31" s="12">
        <v>0</v>
      </c>
    </row>
    <row r="32" spans="1:12" ht="15.75" thickBot="1" x14ac:dyDescent="0.3">
      <c r="A32" s="56"/>
      <c r="B32" s="8"/>
      <c r="C32" s="4" t="s">
        <v>30</v>
      </c>
      <c r="D32" s="4" t="s">
        <v>28</v>
      </c>
      <c r="E32" s="60"/>
      <c r="F32" s="4" t="s">
        <v>25</v>
      </c>
      <c r="G32" s="12">
        <f t="shared" si="1"/>
        <v>1016</v>
      </c>
      <c r="H32" s="12">
        <v>0</v>
      </c>
      <c r="I32" s="12">
        <v>941</v>
      </c>
      <c r="J32" s="12">
        <v>75</v>
      </c>
      <c r="K32" s="12">
        <v>0</v>
      </c>
    </row>
    <row r="33" spans="1:14" ht="26.25" thickBot="1" x14ac:dyDescent="0.3">
      <c r="A33" s="56"/>
      <c r="B33" s="8"/>
      <c r="C33" s="8" t="s">
        <v>51</v>
      </c>
      <c r="D33" s="4" t="s">
        <v>28</v>
      </c>
      <c r="E33" s="60"/>
      <c r="F33" s="4" t="s">
        <v>25</v>
      </c>
      <c r="G33" s="12">
        <f t="shared" ref="G33:G41" si="2">+K33+J33+I33+H33</f>
        <v>2744.422</v>
      </c>
      <c r="H33" s="12">
        <v>500</v>
      </c>
      <c r="I33" s="12">
        <v>2169.422</v>
      </c>
      <c r="J33" s="12">
        <v>75</v>
      </c>
      <c r="K33" s="12">
        <v>0</v>
      </c>
    </row>
    <row r="34" spans="1:14" ht="15.75" thickBot="1" x14ac:dyDescent="0.3">
      <c r="A34" s="57"/>
      <c r="B34" s="8"/>
      <c r="C34" s="8" t="s">
        <v>46</v>
      </c>
      <c r="D34" s="4" t="s">
        <v>42</v>
      </c>
      <c r="E34" s="59"/>
      <c r="F34" s="4" t="s">
        <v>25</v>
      </c>
      <c r="G34" s="12">
        <f t="shared" si="2"/>
        <v>1817.2855</v>
      </c>
      <c r="H34" s="12">
        <v>0</v>
      </c>
      <c r="I34" s="12">
        <v>1817.2855</v>
      </c>
      <c r="J34" s="12">
        <v>0</v>
      </c>
      <c r="K34" s="12">
        <v>0</v>
      </c>
      <c r="L34" s="67"/>
    </row>
    <row r="35" spans="1:14" ht="26.25" customHeight="1" thickBot="1" x14ac:dyDescent="0.3">
      <c r="A35" s="55">
        <v>4</v>
      </c>
      <c r="B35" s="8"/>
      <c r="C35" s="4" t="s">
        <v>43</v>
      </c>
      <c r="D35" s="4" t="s">
        <v>52</v>
      </c>
      <c r="E35" s="58" t="s">
        <v>35</v>
      </c>
      <c r="F35" s="4" t="s">
        <v>25</v>
      </c>
      <c r="G35" s="12">
        <f t="shared" si="2"/>
        <v>1923.75</v>
      </c>
      <c r="H35" s="12">
        <v>1050</v>
      </c>
      <c r="I35" s="12">
        <v>273.75</v>
      </c>
      <c r="J35" s="12">
        <v>600</v>
      </c>
      <c r="K35" s="12">
        <v>0</v>
      </c>
    </row>
    <row r="36" spans="1:14" ht="15.75" thickBot="1" x14ac:dyDescent="0.3">
      <c r="A36" s="56"/>
      <c r="B36" s="8"/>
      <c r="C36" s="4" t="s">
        <v>23</v>
      </c>
      <c r="D36" s="4" t="s">
        <v>42</v>
      </c>
      <c r="E36" s="60"/>
      <c r="F36" s="4" t="s">
        <v>25</v>
      </c>
      <c r="G36" s="12">
        <f t="shared" si="2"/>
        <v>2701.2080000000001</v>
      </c>
      <c r="H36" s="12">
        <v>0</v>
      </c>
      <c r="I36" s="12">
        <v>2701.2080000000001</v>
      </c>
      <c r="J36" s="12">
        <v>0</v>
      </c>
      <c r="K36" s="12">
        <v>0</v>
      </c>
    </row>
    <row r="37" spans="1:14" ht="15.75" thickBot="1" x14ac:dyDescent="0.3">
      <c r="A37" s="56"/>
      <c r="B37" s="8"/>
      <c r="C37" s="4" t="s">
        <v>23</v>
      </c>
      <c r="D37" s="4" t="s">
        <v>29</v>
      </c>
      <c r="E37" s="60"/>
      <c r="F37" s="4" t="s">
        <v>25</v>
      </c>
      <c r="G37" s="12">
        <f t="shared" si="2"/>
        <v>4619.4269999999997</v>
      </c>
      <c r="H37" s="12">
        <v>1500</v>
      </c>
      <c r="I37" s="12">
        <f>1543.759+1350.668</f>
        <v>2894.4269999999997</v>
      </c>
      <c r="J37" s="12">
        <v>225</v>
      </c>
      <c r="K37" s="12">
        <v>0</v>
      </c>
    </row>
    <row r="38" spans="1:14" ht="15.75" thickBot="1" x14ac:dyDescent="0.3">
      <c r="A38" s="56"/>
      <c r="B38" s="8"/>
      <c r="C38" s="4" t="s">
        <v>53</v>
      </c>
      <c r="D38" s="4" t="s">
        <v>29</v>
      </c>
      <c r="E38" s="60"/>
      <c r="F38" s="4" t="s">
        <v>25</v>
      </c>
      <c r="G38" s="12">
        <f t="shared" si="2"/>
        <v>1439.162</v>
      </c>
      <c r="H38" s="12">
        <v>0</v>
      </c>
      <c r="I38" s="12">
        <f>656.162+558</f>
        <v>1214.162</v>
      </c>
      <c r="J38" s="12">
        <v>225</v>
      </c>
      <c r="K38" s="12">
        <v>0</v>
      </c>
    </row>
    <row r="39" spans="1:14" ht="15.75" thickBot="1" x14ac:dyDescent="0.3">
      <c r="A39" s="57"/>
      <c r="B39" s="8"/>
      <c r="C39" s="4" t="s">
        <v>53</v>
      </c>
      <c r="D39" s="4" t="s">
        <v>28</v>
      </c>
      <c r="E39" s="59"/>
      <c r="F39" s="4" t="s">
        <v>25</v>
      </c>
      <c r="G39" s="12">
        <f t="shared" si="2"/>
        <v>1582.9679999999998</v>
      </c>
      <c r="H39" s="12">
        <v>300</v>
      </c>
      <c r="I39" s="12">
        <f>649.968+558</f>
        <v>1207.9679999999998</v>
      </c>
      <c r="J39" s="12">
        <v>75</v>
      </c>
      <c r="K39" s="12">
        <v>0</v>
      </c>
      <c r="L39" s="67"/>
    </row>
    <row r="40" spans="1:14" ht="26.25" customHeight="1" thickBot="1" x14ac:dyDescent="0.3">
      <c r="A40" s="55">
        <v>5</v>
      </c>
      <c r="B40" s="8"/>
      <c r="C40" s="4" t="s">
        <v>44</v>
      </c>
      <c r="D40" s="4" t="s">
        <v>29</v>
      </c>
      <c r="E40" s="58" t="s">
        <v>37</v>
      </c>
      <c r="F40" s="4" t="s">
        <v>25</v>
      </c>
      <c r="G40" s="12">
        <f t="shared" si="2"/>
        <v>1893.125</v>
      </c>
      <c r="H40" s="12">
        <v>1250</v>
      </c>
      <c r="I40" s="12">
        <f>168.75+42.375+207</f>
        <v>418.125</v>
      </c>
      <c r="J40" s="12">
        <v>225</v>
      </c>
      <c r="K40" s="12">
        <v>0</v>
      </c>
    </row>
    <row r="41" spans="1:14" ht="15.75" thickBot="1" x14ac:dyDescent="0.3">
      <c r="A41" s="57"/>
      <c r="B41" s="8"/>
      <c r="C41" s="4" t="s">
        <v>30</v>
      </c>
      <c r="D41" s="4" t="s">
        <v>29</v>
      </c>
      <c r="E41" s="59"/>
      <c r="F41" s="4" t="s">
        <v>25</v>
      </c>
      <c r="G41" s="12">
        <f t="shared" si="2"/>
        <v>1404.875</v>
      </c>
      <c r="H41" s="12">
        <v>950</v>
      </c>
      <c r="I41" s="12">
        <v>229.875</v>
      </c>
      <c r="J41" s="12">
        <v>225</v>
      </c>
      <c r="K41" s="12">
        <v>0</v>
      </c>
      <c r="L41" s="67"/>
    </row>
    <row r="42" spans="1:14" ht="15.75" thickBot="1" x14ac:dyDescent="0.3">
      <c r="A42" s="43" t="s">
        <v>9</v>
      </c>
      <c r="B42" s="44"/>
      <c r="C42" s="44"/>
      <c r="D42" s="44"/>
      <c r="E42" s="44"/>
      <c r="F42" s="45"/>
      <c r="G42" s="13">
        <f>SUM(G24:G41)</f>
        <v>41170.930499999995</v>
      </c>
      <c r="H42" s="13">
        <f>SUM(H24:H41)</f>
        <v>13860</v>
      </c>
      <c r="I42" s="13">
        <f>SUM(I24:I41)</f>
        <v>24310.930500000002</v>
      </c>
      <c r="J42" s="13">
        <f>SUM(J24:J41)</f>
        <v>3000</v>
      </c>
      <c r="K42" s="13">
        <f>SUM(K24:K41)</f>
        <v>0</v>
      </c>
      <c r="L42" s="67"/>
    </row>
    <row r="43" spans="1:14" ht="15.75" thickBot="1" x14ac:dyDescent="0.3">
      <c r="A43" s="47" t="s">
        <v>68</v>
      </c>
      <c r="B43" s="48"/>
      <c r="C43" s="48"/>
      <c r="D43" s="48"/>
      <c r="E43" s="48"/>
      <c r="F43" s="48"/>
      <c r="G43" s="48"/>
      <c r="H43" s="48"/>
      <c r="I43" s="48"/>
      <c r="J43" s="48"/>
      <c r="K43" s="49"/>
      <c r="L43" s="68"/>
    </row>
    <row r="44" spans="1:14" ht="26.25" customHeight="1" thickBot="1" x14ac:dyDescent="0.3">
      <c r="A44" s="55">
        <v>1</v>
      </c>
      <c r="B44" s="8"/>
      <c r="C44" s="4" t="s">
        <v>30</v>
      </c>
      <c r="D44" s="4" t="s">
        <v>28</v>
      </c>
      <c r="E44" s="58" t="s">
        <v>35</v>
      </c>
      <c r="F44" s="4" t="s">
        <v>25</v>
      </c>
      <c r="G44" s="12">
        <f>+K44+J44+I44+H44</f>
        <v>575</v>
      </c>
      <c r="H44" s="12">
        <v>500</v>
      </c>
      <c r="I44" s="7"/>
      <c r="J44" s="12">
        <v>75</v>
      </c>
      <c r="K44" s="12"/>
      <c r="L44" s="68"/>
    </row>
    <row r="45" spans="1:14" ht="15.75" thickBot="1" x14ac:dyDescent="0.3">
      <c r="A45" s="56"/>
      <c r="B45" s="8"/>
      <c r="C45" s="4" t="s">
        <v>59</v>
      </c>
      <c r="D45" s="4" t="s">
        <v>47</v>
      </c>
      <c r="E45" s="60"/>
      <c r="F45" s="4" t="s">
        <v>25</v>
      </c>
      <c r="G45" s="12">
        <f>+K45+J45+I45+H45</f>
        <v>1151.5</v>
      </c>
      <c r="H45" s="12">
        <v>850</v>
      </c>
      <c r="I45" s="7">
        <v>151.5</v>
      </c>
      <c r="J45" s="12">
        <v>150</v>
      </c>
      <c r="K45" s="12"/>
      <c r="L45" s="68"/>
    </row>
    <row r="46" spans="1:14" ht="15.75" thickBot="1" x14ac:dyDescent="0.3">
      <c r="A46" s="56"/>
      <c r="B46" s="8"/>
      <c r="C46" s="4" t="s">
        <v>30</v>
      </c>
      <c r="D46" s="4" t="s">
        <v>50</v>
      </c>
      <c r="E46" s="60"/>
      <c r="F46" s="4" t="s">
        <v>25</v>
      </c>
      <c r="G46" s="12">
        <f>+K46+J46+I46+H46</f>
        <v>5054.0720000000001</v>
      </c>
      <c r="H46" s="12">
        <v>4120</v>
      </c>
      <c r="I46" s="7">
        <f>396+126.072</f>
        <v>522.072</v>
      </c>
      <c r="J46" s="12">
        <v>412</v>
      </c>
      <c r="K46" s="12"/>
      <c r="L46" s="68"/>
    </row>
    <row r="47" spans="1:14" ht="15.75" thickBot="1" x14ac:dyDescent="0.3">
      <c r="A47" s="57"/>
      <c r="B47" s="8"/>
      <c r="C47" s="4" t="s">
        <v>53</v>
      </c>
      <c r="D47" s="4" t="s">
        <v>28</v>
      </c>
      <c r="E47" s="59"/>
      <c r="F47" s="4" t="s">
        <v>25</v>
      </c>
      <c r="G47" s="12">
        <f>+K47+J47+I47+H47</f>
        <v>373.27199999999999</v>
      </c>
      <c r="H47" s="12"/>
      <c r="I47" s="7">
        <v>373.27199999999999</v>
      </c>
      <c r="J47" s="12"/>
      <c r="K47" s="12"/>
      <c r="L47" s="69"/>
      <c r="M47" s="19"/>
      <c r="N47" s="19"/>
    </row>
    <row r="48" spans="1:14" ht="26.25" thickBot="1" x14ac:dyDescent="0.3">
      <c r="A48" s="56">
        <v>2</v>
      </c>
      <c r="B48" s="8"/>
      <c r="C48" s="4" t="s">
        <v>60</v>
      </c>
      <c r="D48" s="4" t="s">
        <v>29</v>
      </c>
      <c r="E48" s="58" t="s">
        <v>24</v>
      </c>
      <c r="F48" s="4" t="s">
        <v>25</v>
      </c>
      <c r="G48" s="12">
        <f t="shared" ref="G48:G64" si="3">+K48+J48+I48+H48</f>
        <v>1724.68</v>
      </c>
      <c r="H48" s="12">
        <v>1150</v>
      </c>
      <c r="I48" s="12">
        <f>174+175.68</f>
        <v>349.68</v>
      </c>
      <c r="J48" s="12">
        <v>225</v>
      </c>
      <c r="K48" s="12"/>
      <c r="L48" s="68"/>
    </row>
    <row r="49" spans="1:14" ht="39" thickBot="1" x14ac:dyDescent="0.3">
      <c r="A49" s="56"/>
      <c r="B49" s="8"/>
      <c r="C49" s="8" t="s">
        <v>61</v>
      </c>
      <c r="D49" s="4" t="s">
        <v>28</v>
      </c>
      <c r="E49" s="60"/>
      <c r="F49" s="4" t="s">
        <v>25</v>
      </c>
      <c r="G49" s="12">
        <f t="shared" si="3"/>
        <v>3840.1930000000002</v>
      </c>
      <c r="H49" s="12">
        <v>1500</v>
      </c>
      <c r="I49" s="12">
        <f>1200.408+1064.785</f>
        <v>2265.1930000000002</v>
      </c>
      <c r="J49" s="12">
        <v>75</v>
      </c>
      <c r="K49" s="12"/>
      <c r="L49" s="68"/>
    </row>
    <row r="50" spans="1:14" ht="26.25" thickBot="1" x14ac:dyDescent="0.3">
      <c r="A50" s="56"/>
      <c r="B50" s="8"/>
      <c r="C50" s="4" t="s">
        <v>62</v>
      </c>
      <c r="D50" s="4" t="s">
        <v>29</v>
      </c>
      <c r="E50" s="60"/>
      <c r="F50" s="4" t="s">
        <v>25</v>
      </c>
      <c r="G50" s="12">
        <f t="shared" si="3"/>
        <v>1875</v>
      </c>
      <c r="H50" s="12">
        <v>1650</v>
      </c>
      <c r="I50" s="12"/>
      <c r="J50" s="12">
        <v>225</v>
      </c>
      <c r="K50" s="12"/>
      <c r="L50" s="68"/>
    </row>
    <row r="51" spans="1:14" ht="15.75" thickBot="1" x14ac:dyDescent="0.3">
      <c r="A51" s="56"/>
      <c r="B51" s="8"/>
      <c r="C51" s="4" t="s">
        <v>30</v>
      </c>
      <c r="D51" s="4" t="s">
        <v>28</v>
      </c>
      <c r="E51" s="60"/>
      <c r="F51" s="4" t="s">
        <v>25</v>
      </c>
      <c r="G51" s="12">
        <f t="shared" si="3"/>
        <v>792</v>
      </c>
      <c r="H51" s="12"/>
      <c r="I51" s="12">
        <v>792</v>
      </c>
      <c r="J51" s="12"/>
      <c r="K51" s="12"/>
      <c r="L51" s="68"/>
    </row>
    <row r="52" spans="1:14" ht="15.75" thickBot="1" x14ac:dyDescent="0.3">
      <c r="A52" s="56"/>
      <c r="B52" s="8"/>
      <c r="C52" s="8" t="s">
        <v>49</v>
      </c>
      <c r="D52" s="4" t="s">
        <v>28</v>
      </c>
      <c r="E52" s="60"/>
      <c r="F52" s="4" t="s">
        <v>25</v>
      </c>
      <c r="G52" s="12">
        <f t="shared" si="3"/>
        <v>1286.7069999999999</v>
      </c>
      <c r="H52" s="12"/>
      <c r="I52" s="12">
        <f>818.535+468.172</f>
        <v>1286.7069999999999</v>
      </c>
      <c r="J52" s="12"/>
      <c r="K52" s="12"/>
      <c r="L52" s="68"/>
    </row>
    <row r="53" spans="1:14" ht="15.75" thickBot="1" x14ac:dyDescent="0.3">
      <c r="A53" s="56"/>
      <c r="B53" s="8"/>
      <c r="C53" s="4" t="s">
        <v>30</v>
      </c>
      <c r="D53" s="4" t="s">
        <v>28</v>
      </c>
      <c r="E53" s="60"/>
      <c r="F53" s="4" t="s">
        <v>25</v>
      </c>
      <c r="G53" s="12">
        <f t="shared" ref="G53" si="4">+K53+J53+I53+H53</f>
        <v>2623.4</v>
      </c>
      <c r="H53" s="12">
        <v>1600</v>
      </c>
      <c r="I53" s="12">
        <f>545+396</f>
        <v>941</v>
      </c>
      <c r="J53" s="12">
        <v>82.4</v>
      </c>
      <c r="K53" s="12"/>
      <c r="L53" s="68"/>
    </row>
    <row r="54" spans="1:14" ht="26.25" thickBot="1" x14ac:dyDescent="0.3">
      <c r="A54" s="56"/>
      <c r="B54" s="8"/>
      <c r="C54" s="8" t="s">
        <v>51</v>
      </c>
      <c r="D54" s="4" t="s">
        <v>28</v>
      </c>
      <c r="E54" s="60"/>
      <c r="F54" s="4" t="s">
        <v>25</v>
      </c>
      <c r="G54" s="12">
        <f t="shared" ref="G54:G55" si="5">+K54+J54+I54+H54</f>
        <v>3163.3119999999999</v>
      </c>
      <c r="H54" s="12">
        <v>824</v>
      </c>
      <c r="I54" s="12">
        <v>2256.9119999999998</v>
      </c>
      <c r="J54" s="12">
        <v>82.4</v>
      </c>
      <c r="K54" s="12"/>
      <c r="L54" s="68"/>
    </row>
    <row r="55" spans="1:14" ht="15.75" thickBot="1" x14ac:dyDescent="0.3">
      <c r="A55" s="56"/>
      <c r="B55" s="8"/>
      <c r="C55" s="4" t="s">
        <v>34</v>
      </c>
      <c r="D55" s="4" t="s">
        <v>28</v>
      </c>
      <c r="E55" s="60"/>
      <c r="F55" s="4" t="s">
        <v>25</v>
      </c>
      <c r="G55" s="12">
        <f t="shared" si="5"/>
        <v>1176.2640000000001</v>
      </c>
      <c r="H55" s="12">
        <v>800</v>
      </c>
      <c r="I55" s="12">
        <f>177.68+116.184</f>
        <v>293.86400000000003</v>
      </c>
      <c r="J55" s="12">
        <v>82.4</v>
      </c>
      <c r="K55" s="12"/>
      <c r="L55" s="68"/>
    </row>
    <row r="56" spans="1:14" ht="15.75" thickBot="1" x14ac:dyDescent="0.3">
      <c r="A56" s="56"/>
      <c r="B56" s="8"/>
      <c r="C56" s="8" t="s">
        <v>49</v>
      </c>
      <c r="D56" s="4" t="s">
        <v>28</v>
      </c>
      <c r="E56" s="59"/>
      <c r="F56" s="4" t="s">
        <v>25</v>
      </c>
      <c r="G56" s="12">
        <f t="shared" ref="G56" si="6">+K56+J56+I56+H56</f>
        <v>2084.6239999999998</v>
      </c>
      <c r="H56" s="12">
        <v>824</v>
      </c>
      <c r="I56" s="12">
        <v>1178.2239999999999</v>
      </c>
      <c r="J56" s="12">
        <v>82.4</v>
      </c>
      <c r="K56" s="12"/>
      <c r="L56" s="69"/>
      <c r="M56" s="19"/>
      <c r="N56" s="19"/>
    </row>
    <row r="57" spans="1:14" ht="15.75" customHeight="1" thickBot="1" x14ac:dyDescent="0.3">
      <c r="A57" s="55">
        <v>3</v>
      </c>
      <c r="B57" s="8"/>
      <c r="C57" s="8" t="s">
        <v>46</v>
      </c>
      <c r="D57" s="4" t="s">
        <v>29</v>
      </c>
      <c r="E57" s="58" t="s">
        <v>37</v>
      </c>
      <c r="F57" s="4" t="s">
        <v>25</v>
      </c>
      <c r="G57" s="12">
        <f t="shared" si="3"/>
        <v>1857</v>
      </c>
      <c r="H57" s="12">
        <v>1200</v>
      </c>
      <c r="I57" s="12">
        <v>432</v>
      </c>
      <c r="J57" s="12">
        <v>225</v>
      </c>
      <c r="K57" s="12"/>
      <c r="L57" s="68"/>
    </row>
    <row r="58" spans="1:14" ht="51.75" thickBot="1" x14ac:dyDescent="0.3">
      <c r="A58" s="57"/>
      <c r="B58" s="8"/>
      <c r="C58" s="4" t="s">
        <v>65</v>
      </c>
      <c r="D58" s="4" t="s">
        <v>45</v>
      </c>
      <c r="E58" s="60"/>
      <c r="F58" s="4" t="s">
        <v>25</v>
      </c>
      <c r="G58" s="12">
        <f t="shared" si="3"/>
        <v>2384.5360000000001</v>
      </c>
      <c r="H58" s="12">
        <f>725+618</f>
        <v>1343</v>
      </c>
      <c r="I58" s="12">
        <v>547.13599999999997</v>
      </c>
      <c r="J58" s="12">
        <v>494.4</v>
      </c>
      <c r="K58" s="12"/>
      <c r="L58" s="69"/>
      <c r="M58" s="19"/>
      <c r="N58" s="19"/>
    </row>
    <row r="59" spans="1:14" ht="39" thickBot="1" x14ac:dyDescent="0.3">
      <c r="A59" s="55">
        <v>4</v>
      </c>
      <c r="B59" s="8"/>
      <c r="C59" s="8" t="s">
        <v>61</v>
      </c>
      <c r="D59" s="4" t="s">
        <v>47</v>
      </c>
      <c r="E59" s="58" t="s">
        <v>27</v>
      </c>
      <c r="F59" s="4" t="s">
        <v>25</v>
      </c>
      <c r="G59" s="12">
        <f t="shared" si="3"/>
        <v>3380.5450000000001</v>
      </c>
      <c r="H59" s="12">
        <v>1250</v>
      </c>
      <c r="I59" s="12">
        <f>880.326+1041.719+58.5</f>
        <v>1980.5450000000001</v>
      </c>
      <c r="J59" s="12">
        <v>150</v>
      </c>
      <c r="K59" s="12"/>
      <c r="L59" s="68"/>
    </row>
    <row r="60" spans="1:14" ht="26.25" thickBot="1" x14ac:dyDescent="0.3">
      <c r="A60" s="56"/>
      <c r="B60" s="8"/>
      <c r="C60" s="4" t="s">
        <v>60</v>
      </c>
      <c r="D60" s="4" t="s">
        <v>47</v>
      </c>
      <c r="E60" s="60"/>
      <c r="F60" s="4" t="s">
        <v>25</v>
      </c>
      <c r="G60" s="12">
        <f t="shared" si="3"/>
        <v>3123.7349999999997</v>
      </c>
      <c r="H60" s="12">
        <v>1500</v>
      </c>
      <c r="I60" s="12">
        <f>63.036+700.633+695.266</f>
        <v>1458.9349999999999</v>
      </c>
      <c r="J60" s="12">
        <v>164.8</v>
      </c>
      <c r="K60" s="12"/>
      <c r="L60" s="68"/>
    </row>
    <row r="61" spans="1:14" ht="26.25" thickBot="1" x14ac:dyDescent="0.3">
      <c r="A61" s="56"/>
      <c r="B61" s="8"/>
      <c r="C61" s="4" t="s">
        <v>63</v>
      </c>
      <c r="D61" s="4" t="s">
        <v>47</v>
      </c>
      <c r="E61" s="60"/>
      <c r="F61" s="4" t="s">
        <v>25</v>
      </c>
      <c r="G61" s="12">
        <f t="shared" si="3"/>
        <v>3292.1419999999998</v>
      </c>
      <c r="H61" s="12">
        <v>1700</v>
      </c>
      <c r="I61" s="12">
        <f>112.476+942.866+372</f>
        <v>1427.3420000000001</v>
      </c>
      <c r="J61" s="12">
        <v>164.8</v>
      </c>
      <c r="K61" s="12"/>
      <c r="L61" s="68"/>
    </row>
    <row r="62" spans="1:14" ht="26.25" thickBot="1" x14ac:dyDescent="0.3">
      <c r="A62" s="56"/>
      <c r="B62" s="8"/>
      <c r="C62" s="4" t="s">
        <v>64</v>
      </c>
      <c r="D62" s="4" t="s">
        <v>48</v>
      </c>
      <c r="E62" s="60"/>
      <c r="F62" s="4" t="s">
        <v>25</v>
      </c>
      <c r="G62" s="12">
        <f t="shared" si="3"/>
        <v>3674.085</v>
      </c>
      <c r="H62" s="12">
        <v>1800</v>
      </c>
      <c r="I62" s="12">
        <f>922.96+545+106.125</f>
        <v>1574.085</v>
      </c>
      <c r="J62" s="12">
        <v>300</v>
      </c>
      <c r="K62" s="12"/>
      <c r="L62" s="68"/>
    </row>
    <row r="63" spans="1:14" ht="15.75" thickBot="1" x14ac:dyDescent="0.3">
      <c r="A63" s="56"/>
      <c r="B63" s="8"/>
      <c r="C63" s="4" t="s">
        <v>30</v>
      </c>
      <c r="D63" s="4" t="s">
        <v>29</v>
      </c>
      <c r="E63" s="60"/>
      <c r="F63" s="4" t="s">
        <v>25</v>
      </c>
      <c r="G63" s="12">
        <f t="shared" si="3"/>
        <v>3588.2</v>
      </c>
      <c r="H63" s="12">
        <v>2400</v>
      </c>
      <c r="I63" s="12">
        <v>941</v>
      </c>
      <c r="J63" s="12">
        <v>247.2</v>
      </c>
      <c r="K63" s="12"/>
      <c r="L63" s="68"/>
    </row>
    <row r="64" spans="1:14" ht="15.75" thickBot="1" x14ac:dyDescent="0.3">
      <c r="A64" s="56"/>
      <c r="B64" s="8"/>
      <c r="C64" s="4" t="s">
        <v>30</v>
      </c>
      <c r="D64" s="4" t="s">
        <v>28</v>
      </c>
      <c r="E64" s="60"/>
      <c r="F64" s="4" t="s">
        <v>25</v>
      </c>
      <c r="G64" s="12">
        <f t="shared" si="3"/>
        <v>1523.4</v>
      </c>
      <c r="H64" s="12">
        <v>500</v>
      </c>
      <c r="I64" s="12">
        <v>941</v>
      </c>
      <c r="J64" s="12">
        <v>82.4</v>
      </c>
      <c r="K64" s="12"/>
      <c r="L64" s="68"/>
    </row>
    <row r="65" spans="1:14" ht="15.75" thickBot="1" x14ac:dyDescent="0.3">
      <c r="A65" s="56"/>
      <c r="B65" s="8"/>
      <c r="C65" s="4" t="s">
        <v>53</v>
      </c>
      <c r="D65" s="4" t="s">
        <v>28</v>
      </c>
      <c r="E65" s="60"/>
      <c r="F65" s="4" t="s">
        <v>25</v>
      </c>
      <c r="G65" s="12">
        <f t="shared" ref="G65" si="7">+K65+J65+I65+H65</f>
        <v>1386.875</v>
      </c>
      <c r="H65" s="12"/>
      <c r="I65" s="12">
        <v>1304.4749999999999</v>
      </c>
      <c r="J65" s="12">
        <v>82.4</v>
      </c>
      <c r="K65" s="12"/>
      <c r="L65" s="68"/>
    </row>
    <row r="66" spans="1:14" ht="15.75" thickBot="1" x14ac:dyDescent="0.3">
      <c r="A66" s="57"/>
      <c r="B66" s="8"/>
      <c r="C66" s="4" t="s">
        <v>66</v>
      </c>
      <c r="D66" s="4" t="s">
        <v>47</v>
      </c>
      <c r="E66" s="59"/>
      <c r="F66" s="4" t="s">
        <v>25</v>
      </c>
      <c r="G66" s="12">
        <f t="shared" ref="G66" si="8">+K66+J66+I66+H66</f>
        <v>2387.0159999999996</v>
      </c>
      <c r="H66" s="12">
        <v>1050</v>
      </c>
      <c r="I66" s="12">
        <f>558+545+69.216</f>
        <v>1172.2159999999999</v>
      </c>
      <c r="J66" s="12">
        <v>164.8</v>
      </c>
      <c r="K66" s="12"/>
      <c r="L66" s="69"/>
    </row>
    <row r="67" spans="1:14" ht="15.75" thickBot="1" x14ac:dyDescent="0.3">
      <c r="A67" s="43" t="s">
        <v>9</v>
      </c>
      <c r="B67" s="44"/>
      <c r="C67" s="44"/>
      <c r="D67" s="44"/>
      <c r="E67" s="44"/>
      <c r="F67" s="45"/>
      <c r="G67" s="13">
        <f>SUM(G44:G66)</f>
        <v>52317.55799999999</v>
      </c>
      <c r="H67" s="13">
        <f>SUM(H44:H66)</f>
        <v>26561</v>
      </c>
      <c r="I67" s="13">
        <f>SUM(I44:I66)</f>
        <v>22189.157999999999</v>
      </c>
      <c r="J67" s="13">
        <f>SUM(J44:J66)</f>
        <v>3567.400000000001</v>
      </c>
      <c r="K67" s="13">
        <f>SUM(K44:K66)</f>
        <v>0</v>
      </c>
      <c r="L67" s="68"/>
      <c r="N67" s="19"/>
    </row>
    <row r="68" spans="1:14" ht="15.75" hidden="1" thickBot="1" x14ac:dyDescent="0.3">
      <c r="A68" s="47" t="s">
        <v>38</v>
      </c>
      <c r="B68" s="48"/>
      <c r="C68" s="48"/>
      <c r="D68" s="48"/>
      <c r="E68" s="48"/>
      <c r="F68" s="48"/>
      <c r="G68" s="48"/>
      <c r="H68" s="48"/>
      <c r="I68" s="48"/>
      <c r="J68" s="48"/>
      <c r="K68" s="49"/>
      <c r="L68" s="68"/>
      <c r="N68" s="19"/>
    </row>
    <row r="69" spans="1:14" ht="15.75" hidden="1" thickBot="1" x14ac:dyDescent="0.3">
      <c r="A69" s="17"/>
      <c r="B69" s="35"/>
      <c r="C69" s="4"/>
      <c r="D69" s="4"/>
      <c r="E69" s="55"/>
      <c r="F69" s="4" t="s">
        <v>25</v>
      </c>
      <c r="G69" s="12">
        <f>+K69+J69+I69+H69</f>
        <v>0</v>
      </c>
      <c r="H69" s="12"/>
      <c r="I69" s="7"/>
      <c r="J69" s="12"/>
      <c r="K69" s="12"/>
      <c r="L69" s="68"/>
    </row>
    <row r="70" spans="1:14" ht="15.75" hidden="1" thickBot="1" x14ac:dyDescent="0.3">
      <c r="A70" s="17"/>
      <c r="B70" s="36"/>
      <c r="C70" s="4"/>
      <c r="D70" s="4"/>
      <c r="E70" s="56"/>
      <c r="F70" s="4" t="s">
        <v>25</v>
      </c>
      <c r="G70" s="12">
        <f>+K70+J70+I70+H70</f>
        <v>0</v>
      </c>
      <c r="H70" s="12"/>
      <c r="I70" s="7"/>
      <c r="J70" s="12"/>
      <c r="K70" s="12"/>
      <c r="L70" s="68"/>
    </row>
    <row r="71" spans="1:14" ht="15.75" hidden="1" thickBot="1" x14ac:dyDescent="0.3">
      <c r="A71" s="17"/>
      <c r="B71" s="36"/>
      <c r="C71" s="4"/>
      <c r="D71" s="4"/>
      <c r="E71" s="56"/>
      <c r="F71" s="4" t="s">
        <v>25</v>
      </c>
      <c r="G71" s="12">
        <f>+K71+J71+I71+H71</f>
        <v>0</v>
      </c>
      <c r="H71" s="12"/>
      <c r="I71" s="7"/>
      <c r="J71" s="12"/>
      <c r="K71" s="12"/>
      <c r="L71" s="68"/>
    </row>
    <row r="72" spans="1:14" ht="15.75" hidden="1" thickBot="1" x14ac:dyDescent="0.3">
      <c r="A72" s="17"/>
      <c r="B72" s="36"/>
      <c r="C72" s="4"/>
      <c r="D72" s="4"/>
      <c r="E72" s="57"/>
      <c r="F72" s="4" t="s">
        <v>25</v>
      </c>
      <c r="G72" s="12">
        <f>+K72+J72+I72+H72</f>
        <v>0</v>
      </c>
      <c r="H72" s="12"/>
      <c r="I72" s="7"/>
      <c r="J72" s="12"/>
      <c r="K72" s="12"/>
      <c r="L72" s="68"/>
    </row>
    <row r="73" spans="1:14" ht="15.75" hidden="1" thickBot="1" x14ac:dyDescent="0.3">
      <c r="A73" s="17"/>
      <c r="B73" s="36"/>
      <c r="C73" s="4"/>
      <c r="D73" s="4"/>
      <c r="E73" s="55"/>
      <c r="F73" s="4" t="s">
        <v>25</v>
      </c>
      <c r="G73" s="12">
        <f t="shared" ref="G73:G86" si="9">+K73+J73+I73+H73</f>
        <v>0</v>
      </c>
      <c r="H73" s="12"/>
      <c r="I73" s="7"/>
      <c r="J73" s="12"/>
      <c r="K73" s="12"/>
      <c r="L73" s="68"/>
    </row>
    <row r="74" spans="1:14" ht="15.75" hidden="1" thickBot="1" x14ac:dyDescent="0.3">
      <c r="A74" s="17"/>
      <c r="B74" s="36"/>
      <c r="C74" s="4"/>
      <c r="D74" s="4"/>
      <c r="E74" s="56"/>
      <c r="F74" s="4" t="s">
        <v>25</v>
      </c>
      <c r="G74" s="12">
        <f t="shared" si="9"/>
        <v>0</v>
      </c>
      <c r="H74" s="12"/>
      <c r="I74" s="7"/>
      <c r="J74" s="12"/>
      <c r="K74" s="12"/>
      <c r="L74" s="68"/>
    </row>
    <row r="75" spans="1:14" ht="15.75" hidden="1" thickBot="1" x14ac:dyDescent="0.3">
      <c r="A75" s="17"/>
      <c r="B75" s="36"/>
      <c r="C75" s="4"/>
      <c r="D75" s="4"/>
      <c r="E75" s="57"/>
      <c r="F75" s="4" t="s">
        <v>25</v>
      </c>
      <c r="G75" s="12">
        <f t="shared" ref="G75" si="10">+K75+J75+I75+H75</f>
        <v>0</v>
      </c>
      <c r="H75" s="12"/>
      <c r="I75" s="7"/>
      <c r="J75" s="12"/>
      <c r="K75" s="12"/>
      <c r="L75" s="68"/>
    </row>
    <row r="76" spans="1:14" ht="15.75" hidden="1" thickBot="1" x14ac:dyDescent="0.3">
      <c r="A76" s="17"/>
      <c r="B76" s="36"/>
      <c r="C76" s="4"/>
      <c r="D76" s="4"/>
      <c r="E76" s="55"/>
      <c r="F76" s="4" t="s">
        <v>25</v>
      </c>
      <c r="G76" s="12">
        <f t="shared" si="9"/>
        <v>0</v>
      </c>
      <c r="H76" s="12"/>
      <c r="I76" s="7"/>
      <c r="J76" s="12"/>
      <c r="K76" s="12"/>
      <c r="L76" s="68"/>
    </row>
    <row r="77" spans="1:14" ht="15.75" hidden="1" thickBot="1" x14ac:dyDescent="0.3">
      <c r="A77" s="17"/>
      <c r="B77" s="36"/>
      <c r="C77" s="4"/>
      <c r="D77" s="4"/>
      <c r="E77" s="56"/>
      <c r="F77" s="4" t="s">
        <v>25</v>
      </c>
      <c r="G77" s="12">
        <f t="shared" si="9"/>
        <v>0</v>
      </c>
      <c r="H77" s="12"/>
      <c r="I77" s="7"/>
      <c r="J77" s="12"/>
      <c r="K77" s="12"/>
      <c r="L77" s="68"/>
    </row>
    <row r="78" spans="1:14" ht="15.75" hidden="1" thickBot="1" x14ac:dyDescent="0.3">
      <c r="A78" s="17"/>
      <c r="B78" s="36"/>
      <c r="C78" s="4"/>
      <c r="D78" s="4"/>
      <c r="E78" s="56"/>
      <c r="F78" s="4" t="s">
        <v>25</v>
      </c>
      <c r="G78" s="12">
        <f t="shared" si="9"/>
        <v>0</v>
      </c>
      <c r="H78" s="12"/>
      <c r="I78" s="7"/>
      <c r="J78" s="12"/>
      <c r="K78" s="12"/>
      <c r="L78" s="68"/>
    </row>
    <row r="79" spans="1:14" ht="15.75" hidden="1" thickBot="1" x14ac:dyDescent="0.3">
      <c r="A79" s="17"/>
      <c r="B79" s="36"/>
      <c r="C79" s="4"/>
      <c r="D79" s="4"/>
      <c r="E79" s="56"/>
      <c r="F79" s="4" t="s">
        <v>25</v>
      </c>
      <c r="G79" s="12">
        <f t="shared" ref="G79:G82" si="11">+K79+J79+I79+H79</f>
        <v>0</v>
      </c>
      <c r="H79" s="12"/>
      <c r="I79" s="7"/>
      <c r="J79" s="12"/>
      <c r="K79" s="12"/>
      <c r="L79" s="68"/>
    </row>
    <row r="80" spans="1:14" ht="15.75" hidden="1" thickBot="1" x14ac:dyDescent="0.3">
      <c r="A80" s="17"/>
      <c r="B80" s="36"/>
      <c r="C80" s="4"/>
      <c r="D80" s="4"/>
      <c r="E80" s="56"/>
      <c r="F80" s="4" t="s">
        <v>25</v>
      </c>
      <c r="G80" s="12">
        <f t="shared" si="11"/>
        <v>0</v>
      </c>
      <c r="H80" s="12"/>
      <c r="I80" s="7"/>
      <c r="J80" s="12"/>
      <c r="K80" s="12"/>
      <c r="L80" s="68"/>
    </row>
    <row r="81" spans="1:13" ht="15.75" hidden="1" thickBot="1" x14ac:dyDescent="0.3">
      <c r="A81" s="17"/>
      <c r="B81" s="36"/>
      <c r="C81" s="4"/>
      <c r="D81" s="4"/>
      <c r="E81" s="57"/>
      <c r="F81" s="4" t="s">
        <v>25</v>
      </c>
      <c r="G81" s="12">
        <f t="shared" si="11"/>
        <v>0</v>
      </c>
      <c r="H81" s="12"/>
      <c r="I81" s="7"/>
      <c r="J81" s="12"/>
      <c r="K81" s="12"/>
      <c r="L81" s="68"/>
    </row>
    <row r="82" spans="1:13" ht="15.75" hidden="1" thickBot="1" x14ac:dyDescent="0.3">
      <c r="A82" s="17"/>
      <c r="B82" s="36"/>
      <c r="C82" s="4"/>
      <c r="D82" s="4"/>
      <c r="E82" s="55"/>
      <c r="F82" s="4" t="s">
        <v>25</v>
      </c>
      <c r="G82" s="12">
        <f t="shared" si="11"/>
        <v>0</v>
      </c>
      <c r="H82" s="12"/>
      <c r="I82" s="7"/>
      <c r="J82" s="12"/>
      <c r="K82" s="12"/>
      <c r="L82" s="68"/>
    </row>
    <row r="83" spans="1:13" ht="15.75" hidden="1" thickBot="1" x14ac:dyDescent="0.3">
      <c r="A83" s="17"/>
      <c r="B83" s="36"/>
      <c r="C83" s="4"/>
      <c r="D83" s="4"/>
      <c r="E83" s="56"/>
      <c r="F83" s="4" t="s">
        <v>25</v>
      </c>
      <c r="G83" s="12">
        <f t="shared" si="9"/>
        <v>0</v>
      </c>
      <c r="H83" s="12"/>
      <c r="I83" s="7"/>
      <c r="J83" s="12"/>
      <c r="K83" s="12"/>
      <c r="L83" s="68"/>
    </row>
    <row r="84" spans="1:13" ht="15.75" hidden="1" thickBot="1" x14ac:dyDescent="0.3">
      <c r="A84" s="17"/>
      <c r="B84" s="36"/>
      <c r="C84" s="4"/>
      <c r="D84" s="4"/>
      <c r="E84" s="56"/>
      <c r="F84" s="4" t="s">
        <v>25</v>
      </c>
      <c r="G84" s="12">
        <f t="shared" si="9"/>
        <v>0</v>
      </c>
      <c r="H84" s="12"/>
      <c r="I84" s="7"/>
      <c r="J84" s="12"/>
      <c r="K84" s="12"/>
      <c r="L84" s="68"/>
    </row>
    <row r="85" spans="1:13" ht="15.75" hidden="1" thickBot="1" x14ac:dyDescent="0.3">
      <c r="A85" s="17"/>
      <c r="B85" s="36"/>
      <c r="C85" s="4"/>
      <c r="D85" s="4"/>
      <c r="E85" s="57"/>
      <c r="F85" s="4" t="s">
        <v>25</v>
      </c>
      <c r="G85" s="12">
        <f t="shared" si="9"/>
        <v>0</v>
      </c>
      <c r="H85" s="12"/>
      <c r="I85" s="7"/>
      <c r="J85" s="12"/>
      <c r="K85" s="12"/>
      <c r="L85" s="68"/>
    </row>
    <row r="86" spans="1:13" ht="15.75" hidden="1" thickBot="1" x14ac:dyDescent="0.3">
      <c r="A86" s="17"/>
      <c r="B86" s="36"/>
      <c r="C86" s="4"/>
      <c r="D86" s="4"/>
      <c r="E86" s="55"/>
      <c r="F86" s="4" t="s">
        <v>25</v>
      </c>
      <c r="G86" s="12">
        <f t="shared" si="9"/>
        <v>0</v>
      </c>
      <c r="H86" s="12"/>
      <c r="I86" s="12"/>
      <c r="J86" s="12"/>
      <c r="K86" s="12"/>
      <c r="L86" s="68"/>
    </row>
    <row r="87" spans="1:13" ht="15.75" hidden="1" thickBot="1" x14ac:dyDescent="0.3">
      <c r="A87" s="17"/>
      <c r="B87" s="36"/>
      <c r="C87" s="4"/>
      <c r="D87" s="4"/>
      <c r="E87" s="57"/>
      <c r="F87" s="4" t="s">
        <v>25</v>
      </c>
      <c r="G87" s="12">
        <f t="shared" ref="G87" si="12">+K87+J87+I87+H87</f>
        <v>0</v>
      </c>
      <c r="H87" s="12"/>
      <c r="I87" s="12"/>
      <c r="J87" s="12"/>
      <c r="K87" s="12"/>
      <c r="L87" s="68"/>
      <c r="M87" s="19"/>
    </row>
    <row r="88" spans="1:13" ht="15.75" hidden="1" thickBot="1" x14ac:dyDescent="0.3">
      <c r="A88" s="43" t="s">
        <v>9</v>
      </c>
      <c r="B88" s="44"/>
      <c r="C88" s="44"/>
      <c r="D88" s="44"/>
      <c r="E88" s="44"/>
      <c r="F88" s="45"/>
      <c r="G88" s="13">
        <f>SUM(G69:G87)</f>
        <v>0</v>
      </c>
      <c r="H88" s="13">
        <f t="shared" ref="H88:K88" si="13">SUM(H69:H87)</f>
        <v>0</v>
      </c>
      <c r="I88" s="13">
        <f t="shared" si="13"/>
        <v>0</v>
      </c>
      <c r="J88" s="13">
        <f t="shared" si="13"/>
        <v>0</v>
      </c>
      <c r="K88" s="13">
        <f t="shared" si="13"/>
        <v>0</v>
      </c>
    </row>
    <row r="89" spans="1:13" ht="15.75" thickBot="1" x14ac:dyDescent="0.3">
      <c r="A89" s="43" t="s">
        <v>10</v>
      </c>
      <c r="B89" s="44"/>
      <c r="C89" s="44"/>
      <c r="D89" s="44"/>
      <c r="E89" s="44"/>
      <c r="F89" s="45"/>
      <c r="G89" s="13">
        <f>+G22+G42+G67+G88</f>
        <v>117379.90449999998</v>
      </c>
      <c r="H89" s="13">
        <f>+H22+H42+H67+H88</f>
        <v>48121</v>
      </c>
      <c r="I89" s="13">
        <f>+I22+I42+I67+I88</f>
        <v>60366.504499999995</v>
      </c>
      <c r="J89" s="13">
        <f>+J22+J42+J67+J88</f>
        <v>8892.4000000000015</v>
      </c>
      <c r="K89" s="13">
        <f>+K22+K42+K67+K88</f>
        <v>0</v>
      </c>
    </row>
  </sheetData>
  <mergeCells count="48">
    <mergeCell ref="A44:A47"/>
    <mergeCell ref="A48:A56"/>
    <mergeCell ref="A57:A58"/>
    <mergeCell ref="A59:A66"/>
    <mergeCell ref="A9:A11"/>
    <mergeCell ref="A13:A16"/>
    <mergeCell ref="A17:A19"/>
    <mergeCell ref="A40:A41"/>
    <mergeCell ref="A27:A34"/>
    <mergeCell ref="E44:E47"/>
    <mergeCell ref="E57:E58"/>
    <mergeCell ref="E59:E66"/>
    <mergeCell ref="E48:E56"/>
    <mergeCell ref="E76:E81"/>
    <mergeCell ref="E69:E72"/>
    <mergeCell ref="E73:E75"/>
    <mergeCell ref="E82:E85"/>
    <mergeCell ref="E86:E87"/>
    <mergeCell ref="A68:K68"/>
    <mergeCell ref="A89:F89"/>
    <mergeCell ref="B5:B6"/>
    <mergeCell ref="D5:D6"/>
    <mergeCell ref="A5:A6"/>
    <mergeCell ref="C5:C6"/>
    <mergeCell ref="E5:E6"/>
    <mergeCell ref="F5:F6"/>
    <mergeCell ref="E20:E21"/>
    <mergeCell ref="A20:A21"/>
    <mergeCell ref="A23:K23"/>
    <mergeCell ref="A22:F22"/>
    <mergeCell ref="A67:F67"/>
    <mergeCell ref="A43:K43"/>
    <mergeCell ref="A88:F88"/>
    <mergeCell ref="A2:K2"/>
    <mergeCell ref="A3:K3"/>
    <mergeCell ref="A8:K8"/>
    <mergeCell ref="A42:F42"/>
    <mergeCell ref="G5:G6"/>
    <mergeCell ref="H5:K5"/>
    <mergeCell ref="E13:E16"/>
    <mergeCell ref="E9:E11"/>
    <mergeCell ref="E17:E19"/>
    <mergeCell ref="E25:E26"/>
    <mergeCell ref="A25:A26"/>
    <mergeCell ref="E27:E34"/>
    <mergeCell ref="E35:E39"/>
    <mergeCell ref="E40:E41"/>
    <mergeCell ref="A35:A39"/>
  </mergeCells>
  <printOptions horizontalCentered="1"/>
  <pageMargins left="0.39370078740157483" right="0.39370078740157483" top="0.59055118110236227" bottom="0.39370078740157483" header="0.39370078740157483" footer="0.3937007874015748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5"/>
  <sheetViews>
    <sheetView zoomScale="130" zoomScaleNormal="130" workbookViewId="0">
      <pane ySplit="6" topLeftCell="A7" activePane="bottomLeft" state="frozen"/>
      <selection pane="bottomLeft" activeCell="G5" sqref="G5:G6"/>
    </sheetView>
  </sheetViews>
  <sheetFormatPr defaultRowHeight="15" x14ac:dyDescent="0.25"/>
  <cols>
    <col min="1" max="1" width="4.7109375" customWidth="1"/>
    <col min="2" max="2" width="15.85546875" customWidth="1"/>
    <col min="3" max="3" width="18" customWidth="1"/>
    <col min="4" max="4" width="10.140625" customWidth="1"/>
    <col min="5" max="5" width="16.28515625" customWidth="1"/>
    <col min="7" max="7" width="11" bestFit="1" customWidth="1"/>
    <col min="9" max="9" width="11.28515625" bestFit="1" customWidth="1"/>
    <col min="13" max="13" width="9.7109375" customWidth="1"/>
    <col min="14" max="14" width="9.140625" style="38" customWidth="1"/>
    <col min="15" max="15" width="11.5703125" hidden="1" customWidth="1"/>
  </cols>
  <sheetData>
    <row r="2" spans="1:15" x14ac:dyDescent="0.25">
      <c r="A2" s="46" t="s">
        <v>20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5" x14ac:dyDescent="0.25">
      <c r="A3" s="46" t="s">
        <v>21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ht="15.75" thickBot="1" x14ac:dyDescent="0.3">
      <c r="A4" s="9" t="str">
        <f>+'Ички - 5 илова '!A4</f>
        <v>01.10.2025 yil xolatiga</v>
      </c>
      <c r="B4" s="9"/>
      <c r="M4" s="10"/>
    </row>
    <row r="5" spans="1:15" ht="16.5" customHeight="1" thickBot="1" x14ac:dyDescent="0.3">
      <c r="A5" s="61" t="s">
        <v>0</v>
      </c>
      <c r="B5" s="61" t="s">
        <v>12</v>
      </c>
      <c r="C5" s="61" t="s">
        <v>13</v>
      </c>
      <c r="D5" s="61" t="s">
        <v>2</v>
      </c>
      <c r="E5" s="61" t="s">
        <v>3</v>
      </c>
      <c r="F5" s="50" t="s">
        <v>4</v>
      </c>
      <c r="G5" s="50" t="s">
        <v>5</v>
      </c>
      <c r="H5" s="52" t="s">
        <v>22</v>
      </c>
      <c r="I5" s="53"/>
      <c r="J5" s="53"/>
      <c r="K5" s="53"/>
      <c r="L5" s="53"/>
      <c r="M5" s="54"/>
    </row>
    <row r="6" spans="1:15" ht="94.5" customHeight="1" thickBot="1" x14ac:dyDescent="0.3">
      <c r="A6" s="62"/>
      <c r="B6" s="62"/>
      <c r="C6" s="62"/>
      <c r="D6" s="62"/>
      <c r="E6" s="62"/>
      <c r="F6" s="51"/>
      <c r="G6" s="51"/>
      <c r="H6" s="6" t="s">
        <v>14</v>
      </c>
      <c r="I6" s="6" t="s">
        <v>15</v>
      </c>
      <c r="J6" s="6" t="s">
        <v>16</v>
      </c>
      <c r="K6" s="6" t="s">
        <v>17</v>
      </c>
      <c r="L6" s="6" t="s">
        <v>18</v>
      </c>
      <c r="M6" s="6" t="s">
        <v>58</v>
      </c>
    </row>
    <row r="7" spans="1:15" ht="15.75" thickBot="1" x14ac:dyDescent="0.3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</row>
    <row r="8" spans="1:15" ht="15.75" thickBot="1" x14ac:dyDescent="0.3">
      <c r="A8" s="47" t="s">
        <v>41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9"/>
    </row>
    <row r="9" spans="1:15" ht="39" thickBot="1" x14ac:dyDescent="0.3">
      <c r="A9" s="30">
        <v>1</v>
      </c>
      <c r="B9" s="35" t="s">
        <v>56</v>
      </c>
      <c r="C9" s="31" t="s">
        <v>40</v>
      </c>
      <c r="D9" s="31" t="s">
        <v>29</v>
      </c>
      <c r="E9" s="32" t="s">
        <v>24</v>
      </c>
      <c r="F9" s="18" t="s">
        <v>31</v>
      </c>
      <c r="G9" s="29">
        <f>+H9+I9+J9+K9+L9+M9</f>
        <v>466.86</v>
      </c>
      <c r="H9" s="33">
        <v>466.86</v>
      </c>
      <c r="I9" s="34"/>
      <c r="J9" s="34"/>
      <c r="K9" s="34"/>
      <c r="L9" s="34"/>
      <c r="M9" s="34"/>
    </row>
    <row r="10" spans="1:15" ht="15.75" thickBot="1" x14ac:dyDescent="0.3">
      <c r="A10" s="63" t="s">
        <v>9</v>
      </c>
      <c r="B10" s="64"/>
      <c r="C10" s="64"/>
      <c r="D10" s="64"/>
      <c r="E10" s="64"/>
      <c r="F10" s="65"/>
      <c r="G10" s="13">
        <f t="shared" ref="G10:M10" si="0">SUM(G9:G9)</f>
        <v>466.86</v>
      </c>
      <c r="H10" s="13">
        <f t="shared" si="0"/>
        <v>466.86</v>
      </c>
      <c r="I10" s="13">
        <f t="shared" si="0"/>
        <v>0</v>
      </c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 t="shared" si="0"/>
        <v>0</v>
      </c>
    </row>
    <row r="11" spans="1:15" ht="15.75" thickBot="1" x14ac:dyDescent="0.3">
      <c r="A11" s="47" t="s">
        <v>67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5" ht="39" thickBot="1" x14ac:dyDescent="0.3">
      <c r="A12" s="30">
        <v>1</v>
      </c>
      <c r="B12" s="35" t="s">
        <v>57</v>
      </c>
      <c r="C12" s="37" t="s">
        <v>55</v>
      </c>
      <c r="D12" s="31" t="s">
        <v>45</v>
      </c>
      <c r="E12" s="42" t="s">
        <v>36</v>
      </c>
      <c r="F12" s="18" t="s">
        <v>31</v>
      </c>
      <c r="G12" s="29">
        <f>+H12+I12+J12+K12+L12+M12</f>
        <v>13895.627</v>
      </c>
      <c r="H12" s="33">
        <v>4191.9769999999999</v>
      </c>
      <c r="I12" s="33">
        <v>9703.65</v>
      </c>
      <c r="J12" s="34"/>
      <c r="K12" s="34"/>
      <c r="L12" s="34"/>
      <c r="M12" s="33"/>
    </row>
    <row r="13" spans="1:15" ht="15.75" thickBot="1" x14ac:dyDescent="0.3">
      <c r="A13" s="43" t="s">
        <v>9</v>
      </c>
      <c r="B13" s="44"/>
      <c r="C13" s="44"/>
      <c r="D13" s="44"/>
      <c r="E13" s="44"/>
      <c r="F13" s="45"/>
      <c r="G13" s="13">
        <f>SUM(G12:G12)</f>
        <v>13895.627</v>
      </c>
      <c r="H13" s="13">
        <f>SUM(H12:H12)</f>
        <v>4191.9769999999999</v>
      </c>
      <c r="I13" s="13">
        <f>SUM(I12:I12)</f>
        <v>9703.65</v>
      </c>
      <c r="J13" s="13">
        <f>SUM(J12:J12)</f>
        <v>0</v>
      </c>
      <c r="K13" s="13">
        <f>SUM(K12:K12)</f>
        <v>0</v>
      </c>
      <c r="L13" s="13">
        <f>SUM(L12:L12)</f>
        <v>0</v>
      </c>
      <c r="M13" s="13">
        <f>SUM(M12:M12)</f>
        <v>0</v>
      </c>
    </row>
    <row r="14" spans="1:15" ht="15.75" thickBot="1" x14ac:dyDescent="0.3">
      <c r="A14" s="47" t="s">
        <v>68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9"/>
    </row>
    <row r="15" spans="1:15" ht="15.75" thickBot="1" x14ac:dyDescent="0.3">
      <c r="A15" s="14"/>
      <c r="B15" s="35"/>
      <c r="C15" s="37"/>
      <c r="D15" s="31"/>
      <c r="E15" s="15"/>
      <c r="F15" s="18"/>
      <c r="G15" s="20">
        <f>+H15+I15+J15+K15+L15+M15</f>
        <v>0</v>
      </c>
      <c r="H15" s="21"/>
      <c r="I15" s="21"/>
      <c r="J15" s="22"/>
      <c r="K15" s="22"/>
      <c r="L15" s="22"/>
      <c r="M15" s="21"/>
      <c r="N15" s="40"/>
    </row>
    <row r="16" spans="1:15" ht="15.75" thickBot="1" x14ac:dyDescent="0.3">
      <c r="A16" s="14"/>
      <c r="B16" s="35"/>
      <c r="C16" s="37"/>
      <c r="D16" s="31"/>
      <c r="E16" s="15"/>
      <c r="F16" s="18"/>
      <c r="G16" s="20">
        <f>+H16+I16+J16+K16+L16+M16</f>
        <v>0</v>
      </c>
      <c r="H16" s="21"/>
      <c r="I16" s="21"/>
      <c r="J16" s="22"/>
      <c r="K16" s="22"/>
      <c r="L16" s="22"/>
      <c r="M16" s="21"/>
      <c r="N16" s="40"/>
      <c r="O16" s="24">
        <f>+N16</f>
        <v>0</v>
      </c>
    </row>
    <row r="17" spans="1:15" ht="15.75" thickBot="1" x14ac:dyDescent="0.3">
      <c r="A17" s="14"/>
      <c r="B17" s="35"/>
      <c r="C17" s="31"/>
      <c r="D17" s="31"/>
      <c r="E17" s="41"/>
      <c r="F17" s="18"/>
      <c r="G17" s="29">
        <f t="shared" ref="G17" si="1">+H17+I17+J17+K17+L17+M17</f>
        <v>0</v>
      </c>
      <c r="H17" s="33"/>
      <c r="I17" s="34"/>
      <c r="J17" s="34"/>
      <c r="K17" s="34"/>
      <c r="L17" s="34"/>
      <c r="M17" s="34"/>
      <c r="N17" s="39"/>
      <c r="O17" s="24"/>
    </row>
    <row r="18" spans="1:15" ht="15.75" thickBot="1" x14ac:dyDescent="0.3">
      <c r="A18" s="43" t="s">
        <v>9</v>
      </c>
      <c r="B18" s="44"/>
      <c r="C18" s="44"/>
      <c r="D18" s="44"/>
      <c r="E18" s="44"/>
      <c r="F18" s="45"/>
      <c r="G18" s="28">
        <f>SUM(G15:G17)</f>
        <v>0</v>
      </c>
      <c r="H18" s="28">
        <f>SUM(H15:H17)</f>
        <v>0</v>
      </c>
      <c r="I18" s="28">
        <f>SUM(I15:I17)</f>
        <v>0</v>
      </c>
      <c r="J18" s="28">
        <f>SUM(J15:J17)</f>
        <v>0</v>
      </c>
      <c r="K18" s="28">
        <f>SUM(K15:K17)</f>
        <v>0</v>
      </c>
      <c r="L18" s="28">
        <f>SUM(L15:L17)</f>
        <v>0</v>
      </c>
      <c r="M18" s="28">
        <f>SUM(M15:M17)</f>
        <v>0</v>
      </c>
    </row>
    <row r="19" spans="1:15" ht="15.75" hidden="1" thickBot="1" x14ac:dyDescent="0.3">
      <c r="A19" s="47" t="s">
        <v>38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9"/>
    </row>
    <row r="20" spans="1:15" ht="15.75" hidden="1" thickBot="1" x14ac:dyDescent="0.3">
      <c r="A20" s="14"/>
      <c r="B20" s="16"/>
      <c r="C20" s="16"/>
      <c r="D20" s="8"/>
      <c r="E20" s="15"/>
      <c r="F20" s="16"/>
      <c r="G20" s="25"/>
      <c r="H20" s="26"/>
      <c r="I20" s="26"/>
      <c r="J20" s="27"/>
      <c r="K20" s="27"/>
      <c r="L20" s="27"/>
      <c r="M20" s="26"/>
    </row>
    <row r="21" spans="1:15" ht="15.75" hidden="1" thickBot="1" x14ac:dyDescent="0.3">
      <c r="A21" s="14"/>
      <c r="B21" s="16"/>
      <c r="C21" s="16"/>
      <c r="D21" s="8"/>
      <c r="E21" s="15"/>
      <c r="F21" s="16"/>
      <c r="G21" s="25"/>
      <c r="H21" s="26"/>
      <c r="I21" s="26"/>
      <c r="J21" s="27"/>
      <c r="K21" s="27"/>
      <c r="L21" s="27"/>
      <c r="M21" s="26"/>
    </row>
    <row r="22" spans="1:15" ht="15.75" hidden="1" thickBot="1" x14ac:dyDescent="0.3">
      <c r="A22" s="14"/>
      <c r="B22" s="16"/>
      <c r="C22" s="16"/>
      <c r="D22" s="8"/>
      <c r="E22" s="15"/>
      <c r="F22" s="16"/>
      <c r="G22" s="25"/>
      <c r="H22" s="26"/>
      <c r="I22" s="26"/>
      <c r="J22" s="27"/>
      <c r="K22" s="27"/>
      <c r="L22" s="27"/>
      <c r="M22" s="26"/>
    </row>
    <row r="23" spans="1:15" ht="15.75" hidden="1" thickBot="1" x14ac:dyDescent="0.3">
      <c r="A23" s="14">
        <v>3</v>
      </c>
      <c r="B23" s="16"/>
      <c r="C23" s="16"/>
      <c r="D23" s="8"/>
      <c r="E23" s="15"/>
      <c r="F23" s="16"/>
      <c r="G23" s="25">
        <f>+H23+I23+J23+K23+L23+M23</f>
        <v>0</v>
      </c>
      <c r="H23" s="26"/>
      <c r="I23" s="26"/>
      <c r="J23" s="27"/>
      <c r="K23" s="27"/>
      <c r="L23" s="27"/>
      <c r="M23" s="26"/>
      <c r="N23" s="39"/>
      <c r="O23" s="24" t="e">
        <f>+#REF!+N23</f>
        <v>#REF!</v>
      </c>
    </row>
    <row r="24" spans="1:15" ht="15.75" hidden="1" thickBot="1" x14ac:dyDescent="0.3">
      <c r="A24" s="43" t="s">
        <v>9</v>
      </c>
      <c r="B24" s="44"/>
      <c r="C24" s="44"/>
      <c r="D24" s="44"/>
      <c r="E24" s="44"/>
      <c r="F24" s="45"/>
      <c r="G24" s="28">
        <f t="shared" ref="G24:M24" si="2">SUM(G20:G23)</f>
        <v>0</v>
      </c>
      <c r="H24" s="29">
        <f t="shared" si="2"/>
        <v>0</v>
      </c>
      <c r="I24" s="29">
        <f t="shared" si="2"/>
        <v>0</v>
      </c>
      <c r="J24" s="29">
        <f t="shared" si="2"/>
        <v>0</v>
      </c>
      <c r="K24" s="29">
        <f t="shared" si="2"/>
        <v>0</v>
      </c>
      <c r="L24" s="29">
        <f t="shared" si="2"/>
        <v>0</v>
      </c>
      <c r="M24" s="29">
        <f t="shared" si="2"/>
        <v>0</v>
      </c>
    </row>
    <row r="25" spans="1:15" ht="15.75" thickBot="1" x14ac:dyDescent="0.3">
      <c r="A25" s="43" t="s">
        <v>10</v>
      </c>
      <c r="B25" s="44"/>
      <c r="C25" s="44"/>
      <c r="D25" s="44"/>
      <c r="E25" s="44"/>
      <c r="F25" s="45"/>
      <c r="G25" s="13">
        <f>+G10+G13+G18+G24</f>
        <v>14362.487000000001</v>
      </c>
      <c r="H25" s="13">
        <f>+H10+H13+H18+H24</f>
        <v>4658.8369999999995</v>
      </c>
      <c r="I25" s="13">
        <f>+I10+I13+I18+I24</f>
        <v>9703.65</v>
      </c>
      <c r="J25" s="13">
        <f>+J10+J13+J18+J24</f>
        <v>0</v>
      </c>
      <c r="K25" s="13">
        <f>+K10+K13+K18+K24</f>
        <v>0</v>
      </c>
      <c r="L25" s="13">
        <f>+L10+L13+L18+L24</f>
        <v>0</v>
      </c>
      <c r="M25" s="13">
        <f>+M10+M13+M18+M24</f>
        <v>0</v>
      </c>
      <c r="O25" s="19" t="e">
        <f>+O23+#REF!+O16</f>
        <v>#REF!</v>
      </c>
    </row>
  </sheetData>
  <mergeCells count="19">
    <mergeCell ref="A8:M8"/>
    <mergeCell ref="A13:F13"/>
    <mergeCell ref="A25:F25"/>
    <mergeCell ref="A11:M11"/>
    <mergeCell ref="A10:F10"/>
    <mergeCell ref="A14:M14"/>
    <mergeCell ref="A18:F18"/>
    <mergeCell ref="A19:M19"/>
    <mergeCell ref="A24:F24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H5:M5"/>
  </mergeCells>
  <printOptions horizontalCentered="1"/>
  <pageMargins left="0.39370078740157483" right="0.39370078740157483" top="0.59055118110236227" bottom="0.39370078740157483" header="0.39370078740157483" footer="0.3937007874015748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Ички - 5 илова </vt:lpstr>
      <vt:lpstr>Ташқи - 6 илова</vt:lpstr>
      <vt:lpstr>'Ички - 5 илова 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2024-07-09T10:10:19Z</cp:lastPrinted>
  <dcterms:created xsi:type="dcterms:W3CDTF">2024-04-19T05:33:43Z</dcterms:created>
  <dcterms:modified xsi:type="dcterms:W3CDTF">2025-12-09T09:02:02Z</dcterms:modified>
</cp:coreProperties>
</file>