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 showInkAnnotation="0"/>
  <xr:revisionPtr revIDLastSave="0" documentId="8_{FFE22B0B-8177-404C-A959-FBFD43B682A5}" xr6:coauthVersionLast="47" xr6:coauthVersionMax="47" xr10:uidLastSave="{00000000-0000-0000-0000-000000000000}"/>
  <bookViews>
    <workbookView xWindow="-120" yWindow="-120" windowWidth="29040" windowHeight="15720" tabRatio="677" xr2:uid="{00000000-000D-0000-FFFF-FFFF00000000}"/>
  </bookViews>
  <sheets>
    <sheet name="Кунлик" sheetId="9" r:id="rId1"/>
    <sheet name="Лист2" sheetId="12" state="hidden" r:id="rId2"/>
    <sheet name="Лист1" sheetId="11" state="hidden" r:id="rId3"/>
  </sheets>
  <definedNames>
    <definedName name="_xlnm._FilterDatabase" localSheetId="0" hidden="1">Кунлик!$A$6:$ZU$6</definedName>
    <definedName name="_xlnm.Print_Area" localSheetId="0">Кунлик!$A$1:$HH$32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E32" i="9" l="1"/>
  <c r="ACD32" i="9"/>
  <c r="ACC32" i="9"/>
  <c r="ACB32" i="9"/>
  <c r="ACA32" i="9"/>
  <c r="ABZ32" i="9"/>
  <c r="ABY32" i="9"/>
  <c r="ABX32" i="9"/>
  <c r="ABW32" i="9"/>
  <c r="ABV32" i="9"/>
  <c r="ABU32" i="9"/>
  <c r="ABT32" i="9"/>
  <c r="ABS32" i="9"/>
  <c r="ABR32" i="9"/>
  <c r="ABQ32" i="9"/>
  <c r="ABP32" i="9"/>
  <c r="ABO32" i="9"/>
  <c r="ABN32" i="9"/>
  <c r="ABM32" i="9"/>
  <c r="ABL32" i="9"/>
  <c r="ABK32" i="9"/>
  <c r="ABJ32" i="9"/>
  <c r="ABI32" i="9"/>
  <c r="ABH32" i="9"/>
  <c r="ABG32" i="9"/>
  <c r="ABF32" i="9"/>
  <c r="ABE32" i="9"/>
  <c r="ABD32" i="9"/>
  <c r="ABC32" i="9"/>
  <c r="ABB32" i="9"/>
  <c r="ABA32" i="9"/>
  <c r="AAZ32" i="9"/>
  <c r="AAY32" i="9"/>
  <c r="AAX32" i="9"/>
  <c r="AAW32" i="9"/>
  <c r="AAV32" i="9"/>
  <c r="AAU32" i="9"/>
  <c r="AAT32" i="9"/>
  <c r="AAS32" i="9"/>
  <c r="AAR32" i="9"/>
  <c r="AAQ32" i="9"/>
  <c r="AAP32" i="9"/>
  <c r="AAO32" i="9"/>
  <c r="AAN32" i="9"/>
  <c r="AAM32" i="9"/>
  <c r="AAL32" i="9"/>
  <c r="AAK32" i="9"/>
  <c r="AAJ32" i="9"/>
  <c r="AAI32" i="9"/>
  <c r="AAH32" i="9"/>
  <c r="AAG32" i="9"/>
  <c r="AAF32" i="9"/>
  <c r="AAE32" i="9"/>
  <c r="AAD32" i="9"/>
  <c r="AAC32" i="9"/>
  <c r="AAB32" i="9"/>
  <c r="AAA32" i="9"/>
  <c r="ZZ32" i="9"/>
  <c r="ZY32" i="9"/>
  <c r="ZX32" i="9"/>
  <c r="ZW32" i="9"/>
  <c r="ZV32" i="9"/>
  <c r="ZS32" i="9"/>
  <c r="ZR32" i="9"/>
  <c r="ZQ32" i="9"/>
  <c r="ZP32" i="9"/>
  <c r="ZO32" i="9"/>
  <c r="ZN32" i="9"/>
  <c r="ZM32" i="9"/>
  <c r="ZL32" i="9"/>
  <c r="ZK32" i="9"/>
  <c r="ZJ32" i="9"/>
  <c r="ZI32" i="9"/>
  <c r="ZG32" i="9"/>
  <c r="ZF32" i="9"/>
  <c r="ZE32" i="9"/>
  <c r="ZD32" i="9"/>
  <c r="ZC32" i="9"/>
  <c r="ZB32" i="9"/>
  <c r="ZA32" i="9"/>
  <c r="YZ32" i="9"/>
  <c r="YY32" i="9"/>
  <c r="YX32" i="9"/>
  <c r="YW32" i="9"/>
  <c r="YV32" i="9"/>
  <c r="YU32" i="9"/>
  <c r="YT32" i="9"/>
  <c r="YS32" i="9"/>
  <c r="YR32" i="9"/>
  <c r="YQ32" i="9"/>
  <c r="YP32" i="9"/>
  <c r="YO32" i="9"/>
  <c r="YN32" i="9"/>
  <c r="YM32" i="9"/>
  <c r="YL32" i="9"/>
  <c r="YK32" i="9"/>
  <c r="YJ32" i="9"/>
  <c r="YI32" i="9"/>
  <c r="YH32" i="9"/>
  <c r="YG32" i="9"/>
  <c r="YF32" i="9"/>
  <c r="YE32" i="9"/>
  <c r="YD32" i="9"/>
  <c r="YC32" i="9"/>
  <c r="YB32" i="9"/>
  <c r="YA32" i="9"/>
  <c r="XZ32" i="9"/>
  <c r="XY32" i="9"/>
  <c r="XX32" i="9"/>
  <c r="XW32" i="9"/>
  <c r="XV32" i="9"/>
  <c r="XU32" i="9"/>
  <c r="XT32" i="9"/>
  <c r="XS32" i="9"/>
  <c r="XR32" i="9"/>
  <c r="XQ32" i="9"/>
  <c r="XP32" i="9"/>
  <c r="XO32" i="9"/>
  <c r="XN32" i="9"/>
  <c r="XM32" i="9"/>
  <c r="XL32" i="9"/>
  <c r="XI32" i="9"/>
  <c r="XH32" i="9"/>
  <c r="XG32" i="9"/>
  <c r="XF32" i="9"/>
  <c r="XE32" i="9"/>
  <c r="XD32" i="9"/>
  <c r="XC32" i="9"/>
  <c r="XB32" i="9"/>
  <c r="XA32" i="9"/>
  <c r="WZ32" i="9"/>
  <c r="WY32" i="9"/>
  <c r="WX32" i="9"/>
  <c r="WW32" i="9"/>
  <c r="WV32" i="9"/>
  <c r="WU32" i="9"/>
  <c r="WT32" i="9"/>
  <c r="WS32" i="9"/>
  <c r="WR32" i="9"/>
  <c r="WQ32" i="9"/>
  <c r="WP32" i="9"/>
  <c r="WO32" i="9"/>
  <c r="WN32" i="9"/>
  <c r="WM32" i="9"/>
  <c r="WL32" i="9"/>
  <c r="WK32" i="9"/>
  <c r="WJ32" i="9"/>
  <c r="WI32" i="9"/>
  <c r="WH32" i="9"/>
  <c r="WG32" i="9"/>
  <c r="WF32" i="9"/>
  <c r="WE32" i="9"/>
  <c r="WD32" i="9"/>
  <c r="WC32" i="9"/>
  <c r="WB32" i="9"/>
  <c r="WA32" i="9"/>
  <c r="VZ32" i="9"/>
  <c r="VY32" i="9"/>
  <c r="VX32" i="9"/>
  <c r="VW32" i="9"/>
  <c r="VV32" i="9"/>
  <c r="VU32" i="9"/>
  <c r="VT32" i="9"/>
  <c r="VS32" i="9"/>
  <c r="VR32" i="9"/>
  <c r="VQ32" i="9"/>
  <c r="VP32" i="9"/>
  <c r="VO32" i="9"/>
  <c r="VN32" i="9"/>
  <c r="VM32" i="9"/>
  <c r="VL32" i="9"/>
  <c r="VK32" i="9"/>
  <c r="VJ32" i="9"/>
  <c r="VI32" i="9"/>
  <c r="VH32" i="9"/>
  <c r="VG32" i="9"/>
  <c r="VF32" i="9"/>
  <c r="VE32" i="9"/>
  <c r="VD32" i="9"/>
  <c r="VC32" i="9"/>
  <c r="VB32" i="9"/>
  <c r="VA32" i="9"/>
  <c r="UZ32" i="9"/>
  <c r="UW32" i="9"/>
  <c r="UV32" i="9"/>
  <c r="UU32" i="9"/>
  <c r="UT32" i="9"/>
  <c r="US32" i="9"/>
  <c r="UR32" i="9"/>
  <c r="UQ32" i="9"/>
  <c r="UP32" i="9"/>
  <c r="UO32" i="9"/>
  <c r="UN32" i="9"/>
  <c r="UM32" i="9"/>
  <c r="UL32" i="9"/>
  <c r="UK32" i="9"/>
  <c r="UJ32" i="9"/>
  <c r="UI32" i="9"/>
  <c r="UH32" i="9"/>
  <c r="UG32" i="9"/>
  <c r="UF32" i="9"/>
  <c r="UE32" i="9"/>
  <c r="UD32" i="9"/>
  <c r="UC32" i="9"/>
  <c r="UB32" i="9"/>
  <c r="UA32" i="9"/>
  <c r="TZ32" i="9"/>
  <c r="TY32" i="9"/>
  <c r="TX32" i="9"/>
  <c r="TW32" i="9"/>
  <c r="TV32" i="9"/>
  <c r="TU32" i="9"/>
  <c r="TT32" i="9"/>
  <c r="TS32" i="9"/>
  <c r="TR32" i="9"/>
  <c r="TQ32" i="9"/>
  <c r="TP32" i="9"/>
  <c r="TO32" i="9"/>
  <c r="TN32" i="9"/>
  <c r="TM32" i="9"/>
  <c r="TL32" i="9"/>
  <c r="TK32" i="9"/>
  <c r="TJ32" i="9"/>
  <c r="TI32" i="9"/>
  <c r="TH32" i="9"/>
  <c r="TG32" i="9"/>
  <c r="TF32" i="9"/>
  <c r="TE32" i="9"/>
  <c r="TD32" i="9"/>
  <c r="TC32" i="9"/>
  <c r="TB32" i="9"/>
  <c r="TA32" i="9"/>
  <c r="SZ32" i="9"/>
  <c r="SY32" i="9"/>
  <c r="SX32" i="9"/>
  <c r="SW32" i="9"/>
  <c r="SV32" i="9"/>
  <c r="SU32" i="9"/>
  <c r="ST32" i="9"/>
  <c r="SS32" i="9"/>
  <c r="SR32" i="9"/>
  <c r="SQ32" i="9"/>
  <c r="SP32" i="9"/>
  <c r="SM32" i="9"/>
  <c r="SL32" i="9"/>
  <c r="SK32" i="9"/>
  <c r="SJ32" i="9"/>
  <c r="SI32" i="9"/>
  <c r="SH32" i="9"/>
  <c r="SG32" i="9"/>
  <c r="SF32" i="9"/>
  <c r="SE32" i="9"/>
  <c r="SD32" i="9"/>
  <c r="SC32" i="9"/>
  <c r="SB32" i="9"/>
  <c r="SA32" i="9"/>
  <c r="RZ32" i="9"/>
  <c r="RY32" i="9"/>
  <c r="RX32" i="9"/>
  <c r="RW32" i="9"/>
  <c r="RV32" i="9"/>
  <c r="RU32" i="9"/>
  <c r="RT32" i="9"/>
  <c r="RS32" i="9"/>
  <c r="RR32" i="9"/>
  <c r="RQ32" i="9"/>
  <c r="RP32" i="9"/>
  <c r="RO32" i="9"/>
  <c r="RN32" i="9"/>
  <c r="RM32" i="9"/>
  <c r="RL32" i="9"/>
  <c r="RK32" i="9"/>
  <c r="RJ32" i="9"/>
  <c r="RI32" i="9"/>
  <c r="RH32" i="9"/>
  <c r="RG32" i="9"/>
  <c r="RF32" i="9"/>
  <c r="RE32" i="9"/>
  <c r="RD32" i="9"/>
  <c r="RC32" i="9"/>
  <c r="RB32" i="9"/>
  <c r="RA32" i="9"/>
  <c r="QZ32" i="9"/>
  <c r="QY32" i="9"/>
  <c r="QX32" i="9"/>
  <c r="QW32" i="9"/>
  <c r="QV32" i="9"/>
  <c r="QU32" i="9"/>
  <c r="QT32" i="9"/>
  <c r="QS32" i="9"/>
  <c r="QR32" i="9"/>
  <c r="QQ32" i="9"/>
  <c r="QP32" i="9"/>
  <c r="QO32" i="9"/>
  <c r="QN32" i="9"/>
  <c r="QM32" i="9"/>
  <c r="QL32" i="9"/>
  <c r="QK32" i="9"/>
  <c r="QJ32" i="9"/>
  <c r="QI32" i="9"/>
  <c r="QH32" i="9"/>
  <c r="QG32" i="9"/>
  <c r="QF32" i="9"/>
  <c r="QE32" i="9"/>
  <c r="QD32" i="9"/>
  <c r="QA32" i="9"/>
  <c r="PZ32" i="9"/>
  <c r="PY32" i="9"/>
  <c r="PX32" i="9"/>
  <c r="PW32" i="9"/>
  <c r="PV32" i="9"/>
  <c r="PU32" i="9"/>
  <c r="PT32" i="9"/>
  <c r="PS32" i="9"/>
  <c r="PR32" i="9"/>
  <c r="PQ32" i="9"/>
  <c r="PP32" i="9"/>
  <c r="PO32" i="9"/>
  <c r="PN32" i="9"/>
  <c r="PM32" i="9"/>
  <c r="PL32" i="9"/>
  <c r="PK32" i="9"/>
  <c r="PJ32" i="9"/>
  <c r="PI32" i="9"/>
  <c r="PH32" i="9"/>
  <c r="PG32" i="9"/>
  <c r="PF32" i="9"/>
  <c r="PE32" i="9"/>
  <c r="PD32" i="9"/>
  <c r="PC32" i="9"/>
  <c r="PB32" i="9"/>
  <c r="PA32" i="9"/>
  <c r="OZ32" i="9"/>
  <c r="OY32" i="9"/>
  <c r="OX32" i="9"/>
  <c r="OW32" i="9"/>
  <c r="OV32" i="9"/>
  <c r="OU32" i="9"/>
  <c r="OT32" i="9"/>
  <c r="OS32" i="9"/>
  <c r="OR32" i="9"/>
  <c r="OQ32" i="9"/>
  <c r="OP32" i="9"/>
  <c r="OO32" i="9"/>
  <c r="ON32" i="9"/>
  <c r="OM32" i="9"/>
  <c r="OL32" i="9"/>
  <c r="OK32" i="9"/>
  <c r="OJ32" i="9"/>
  <c r="OI32" i="9"/>
  <c r="OH32" i="9"/>
  <c r="OG32" i="9"/>
  <c r="OF32" i="9"/>
  <c r="OE32" i="9"/>
  <c r="OD32" i="9"/>
  <c r="OC32" i="9"/>
  <c r="OB32" i="9"/>
  <c r="OA32" i="9"/>
  <c r="NZ32" i="9"/>
  <c r="NY32" i="9"/>
  <c r="NX32" i="9"/>
  <c r="NW32" i="9"/>
  <c r="NV32" i="9"/>
  <c r="NU32" i="9"/>
  <c r="NT32" i="9"/>
  <c r="NS32" i="9"/>
  <c r="NR32" i="9"/>
  <c r="NO32" i="9"/>
  <c r="NN32" i="9"/>
  <c r="NM32" i="9"/>
  <c r="NL32" i="9"/>
  <c r="NK32" i="9"/>
  <c r="NJ32" i="9"/>
  <c r="NI32" i="9"/>
  <c r="NH32" i="9"/>
  <c r="NG32" i="9"/>
  <c r="NF32" i="9"/>
  <c r="NE32" i="9"/>
  <c r="ND32" i="9"/>
  <c r="NC32" i="9"/>
  <c r="NB32" i="9"/>
  <c r="NA32" i="9"/>
  <c r="MZ32" i="9"/>
  <c r="MY32" i="9"/>
  <c r="MX32" i="9"/>
  <c r="MW32" i="9"/>
  <c r="MV32" i="9"/>
  <c r="MU32" i="9"/>
  <c r="MT32" i="9"/>
  <c r="MS32" i="9"/>
  <c r="MR32" i="9"/>
  <c r="MQ32" i="9"/>
  <c r="MP32" i="9"/>
  <c r="MO32" i="9"/>
  <c r="MN32" i="9"/>
  <c r="MM32" i="9"/>
  <c r="ML32" i="9"/>
  <c r="MK32" i="9"/>
  <c r="MJ32" i="9"/>
  <c r="MI32" i="9"/>
  <c r="MH32" i="9"/>
  <c r="MG32" i="9"/>
  <c r="MF32" i="9"/>
  <c r="ME32" i="9"/>
  <c r="MD32" i="9"/>
  <c r="MC32" i="9"/>
  <c r="MB32" i="9"/>
  <c r="MA32" i="9"/>
  <c r="LZ32" i="9"/>
  <c r="LY32" i="9"/>
  <c r="LX32" i="9"/>
  <c r="LW32" i="9"/>
  <c r="LV32" i="9"/>
  <c r="LU32" i="9"/>
  <c r="LT32" i="9"/>
  <c r="LS32" i="9"/>
  <c r="LR32" i="9"/>
  <c r="LQ32" i="9"/>
  <c r="LP32" i="9"/>
  <c r="LO32" i="9"/>
  <c r="LN32" i="9"/>
  <c r="LM32" i="9"/>
  <c r="LL32" i="9"/>
  <c r="LK32" i="9"/>
  <c r="LJ32" i="9"/>
  <c r="LI32" i="9"/>
  <c r="LH32" i="9"/>
  <c r="LE32" i="9"/>
  <c r="LD32" i="9"/>
  <c r="LC32" i="9"/>
  <c r="LB32" i="9"/>
  <c r="LA32" i="9"/>
  <c r="KZ32" i="9"/>
  <c r="KY32" i="9"/>
  <c r="KX32" i="9"/>
  <c r="KW32" i="9"/>
  <c r="KV32" i="9"/>
  <c r="KU32" i="9"/>
  <c r="KT32" i="9"/>
  <c r="KS32" i="9"/>
  <c r="KR32" i="9"/>
  <c r="KQ32" i="9"/>
  <c r="KP32" i="9"/>
  <c r="KO32" i="9"/>
  <c r="KN32" i="9"/>
  <c r="KM32" i="9"/>
  <c r="KL32" i="9"/>
  <c r="KK32" i="9"/>
  <c r="KJ32" i="9"/>
  <c r="KI32" i="9"/>
  <c r="KH32" i="9"/>
  <c r="KG32" i="9"/>
  <c r="KF32" i="9"/>
  <c r="KE32" i="9"/>
  <c r="KD32" i="9"/>
  <c r="KC32" i="9"/>
  <c r="KB32" i="9"/>
  <c r="KA32" i="9"/>
  <c r="JZ32" i="9"/>
  <c r="JY32" i="9"/>
  <c r="JX32" i="9"/>
  <c r="JW32" i="9"/>
  <c r="JV32" i="9"/>
  <c r="JU32" i="9"/>
  <c r="JT32" i="9"/>
  <c r="JS32" i="9"/>
  <c r="JR32" i="9"/>
  <c r="JQ32" i="9"/>
  <c r="JP32" i="9"/>
  <c r="JO32" i="9"/>
  <c r="JN32" i="9"/>
  <c r="JM32" i="9"/>
  <c r="JL32" i="9"/>
  <c r="JK32" i="9"/>
  <c r="JJ32" i="9"/>
  <c r="JI32" i="9"/>
  <c r="JH32" i="9"/>
  <c r="JG32" i="9"/>
  <c r="JF32" i="9"/>
  <c r="JE32" i="9"/>
  <c r="JD32" i="9"/>
  <c r="JC32" i="9"/>
  <c r="JB32" i="9"/>
  <c r="JA32" i="9"/>
  <c r="IZ32" i="9"/>
  <c r="IY32" i="9"/>
  <c r="IX32" i="9"/>
  <c r="IW32" i="9"/>
  <c r="IV32" i="9"/>
  <c r="IS32" i="9"/>
  <c r="IR32" i="9"/>
  <c r="IQ32" i="9"/>
  <c r="IP32" i="9"/>
  <c r="IO32" i="9"/>
  <c r="IN32" i="9"/>
  <c r="IM32" i="9"/>
  <c r="IL32" i="9"/>
  <c r="IK32" i="9"/>
  <c r="IJ32" i="9"/>
  <c r="II32" i="9"/>
  <c r="IH32" i="9"/>
  <c r="IG32" i="9"/>
  <c r="IF32" i="9"/>
  <c r="IE32" i="9"/>
  <c r="ID32" i="9"/>
  <c r="IC32" i="9"/>
  <c r="IB32" i="9"/>
  <c r="IA32" i="9"/>
  <c r="HZ32" i="9"/>
  <c r="HY32" i="9"/>
  <c r="HX32" i="9"/>
  <c r="HW32" i="9"/>
  <c r="HV32" i="9"/>
  <c r="HU32" i="9"/>
  <c r="HT32" i="9"/>
  <c r="HS32" i="9"/>
  <c r="HR32" i="9"/>
  <c r="HQ32" i="9"/>
  <c r="HP32" i="9"/>
  <c r="HO32" i="9"/>
  <c r="HN32" i="9"/>
  <c r="HM32" i="9"/>
  <c r="HL32" i="9"/>
  <c r="HK32" i="9"/>
  <c r="HJ32" i="9"/>
  <c r="HI32" i="9"/>
  <c r="HH32" i="9"/>
  <c r="HG32" i="9"/>
  <c r="HF32" i="9"/>
  <c r="HE32" i="9"/>
  <c r="HD32" i="9"/>
  <c r="HC32" i="9"/>
  <c r="HB32" i="9"/>
  <c r="HA32" i="9"/>
  <c r="GZ32" i="9"/>
  <c r="GY32" i="9"/>
  <c r="GX32" i="9"/>
  <c r="GW32" i="9"/>
  <c r="GV32" i="9"/>
  <c r="GU32" i="9"/>
  <c r="GT32" i="9"/>
  <c r="GS32" i="9"/>
  <c r="GR32" i="9"/>
  <c r="GQ32" i="9"/>
  <c r="GP32" i="9"/>
  <c r="GO32" i="9"/>
  <c r="GN32" i="9"/>
  <c r="GM32" i="9"/>
  <c r="GL32" i="9"/>
  <c r="GI32" i="9"/>
  <c r="GH32" i="9"/>
  <c r="GG32" i="9"/>
  <c r="GF32" i="9"/>
  <c r="GE32" i="9"/>
  <c r="GD32" i="9"/>
  <c r="GC32" i="9"/>
  <c r="GB32" i="9"/>
  <c r="GA32" i="9"/>
  <c r="FZ32" i="9"/>
  <c r="FY32" i="9"/>
  <c r="FX32" i="9"/>
  <c r="FW32" i="9"/>
  <c r="FV32" i="9"/>
  <c r="FU32" i="9"/>
  <c r="FT32" i="9"/>
  <c r="FS32" i="9"/>
  <c r="FR32" i="9"/>
  <c r="FQ32" i="9"/>
  <c r="FP32" i="9"/>
  <c r="FO32" i="9"/>
  <c r="FN32" i="9"/>
  <c r="FM32" i="9"/>
  <c r="FL32" i="9"/>
  <c r="FK32" i="9"/>
  <c r="FJ32" i="9"/>
  <c r="FI32" i="9"/>
  <c r="FH32" i="9"/>
  <c r="FG32" i="9"/>
  <c r="FF32" i="9"/>
  <c r="FE32" i="9"/>
  <c r="FD32" i="9"/>
  <c r="FC32" i="9"/>
  <c r="FB32" i="9"/>
  <c r="FA32" i="9"/>
  <c r="EZ32" i="9"/>
  <c r="EY32" i="9"/>
  <c r="EX32" i="9"/>
  <c r="EW32" i="9"/>
  <c r="EV32" i="9"/>
  <c r="EU32" i="9"/>
  <c r="ET32" i="9"/>
  <c r="ES32" i="9"/>
  <c r="ER32" i="9"/>
  <c r="EQ32" i="9"/>
  <c r="EP32" i="9"/>
  <c r="EO32" i="9"/>
  <c r="EN32" i="9"/>
  <c r="EM32" i="9"/>
  <c r="EL32" i="9"/>
  <c r="EK32" i="9"/>
  <c r="EJ32" i="9"/>
  <c r="EI32" i="9"/>
  <c r="EH32" i="9"/>
  <c r="EG32" i="9"/>
  <c r="EF32" i="9"/>
  <c r="EE32" i="9"/>
  <c r="ED32" i="9"/>
  <c r="EC32" i="9"/>
  <c r="EB32" i="9"/>
  <c r="EA32" i="9"/>
  <c r="DZ32" i="9"/>
  <c r="DW32" i="9"/>
  <c r="DV32" i="9"/>
  <c r="DU32" i="9"/>
  <c r="DT32" i="9"/>
  <c r="DS32" i="9"/>
  <c r="DR32" i="9"/>
  <c r="DQ32" i="9"/>
  <c r="DP32" i="9"/>
  <c r="DO32" i="9"/>
  <c r="DN32" i="9"/>
  <c r="DM32" i="9"/>
  <c r="DL32" i="9"/>
  <c r="DK32" i="9"/>
  <c r="DJ32" i="9"/>
  <c r="DI32" i="9"/>
  <c r="DH32" i="9"/>
  <c r="DG32" i="9"/>
  <c r="DF32" i="9"/>
  <c r="DE32" i="9"/>
  <c r="DD32" i="9"/>
  <c r="DC32" i="9"/>
  <c r="DB32" i="9"/>
  <c r="DA32" i="9"/>
  <c r="CZ32" i="9"/>
  <c r="CY32" i="9"/>
  <c r="CX32" i="9"/>
  <c r="CW32" i="9"/>
  <c r="CV32" i="9"/>
  <c r="CU32" i="9"/>
  <c r="CT32" i="9"/>
  <c r="CS32" i="9"/>
  <c r="CR32" i="9"/>
  <c r="CQ32" i="9"/>
  <c r="CP32" i="9"/>
  <c r="CO32" i="9"/>
  <c r="CN32" i="9"/>
  <c r="CM32" i="9"/>
  <c r="CL32" i="9"/>
  <c r="CK32" i="9"/>
  <c r="CJ32" i="9"/>
  <c r="CI32" i="9"/>
  <c r="CH32" i="9"/>
  <c r="CG32" i="9"/>
  <c r="CF32" i="9"/>
  <c r="CE32" i="9"/>
  <c r="CD32" i="9"/>
  <c r="CC32" i="9"/>
  <c r="CB32" i="9"/>
  <c r="CA32" i="9"/>
  <c r="BZ32" i="9"/>
  <c r="BY32" i="9"/>
  <c r="BX32" i="9"/>
  <c r="BW32" i="9"/>
  <c r="BV32" i="9"/>
  <c r="BU32" i="9"/>
  <c r="BT32" i="9"/>
  <c r="AA32" i="9"/>
  <c r="ACE31" i="9"/>
  <c r="ACD31" i="9"/>
  <c r="ACC31" i="9"/>
  <c r="ACB31" i="9"/>
  <c r="ACA31" i="9"/>
  <c r="ABZ31" i="9"/>
  <c r="ABY31" i="9"/>
  <c r="ABX31" i="9"/>
  <c r="ABW31" i="9"/>
  <c r="ABV31" i="9"/>
  <c r="ABU31" i="9"/>
  <c r="ABT31" i="9"/>
  <c r="ABS31" i="9"/>
  <c r="ABR31" i="9"/>
  <c r="ABQ31" i="9"/>
  <c r="ABP31" i="9"/>
  <c r="ABO31" i="9"/>
  <c r="ABN31" i="9"/>
  <c r="ABM31" i="9"/>
  <c r="ABL31" i="9"/>
  <c r="ABK31" i="9"/>
  <c r="ABJ31" i="9"/>
  <c r="ABI31" i="9"/>
  <c r="ABH31" i="9"/>
  <c r="ABG31" i="9"/>
  <c r="ABF31" i="9"/>
  <c r="ABE31" i="9"/>
  <c r="ABD31" i="9"/>
  <c r="ABC31" i="9"/>
  <c r="ABB31" i="9"/>
  <c r="ABA31" i="9"/>
  <c r="AAZ31" i="9"/>
  <c r="AAY31" i="9"/>
  <c r="AAX31" i="9"/>
  <c r="AAW31" i="9"/>
  <c r="AAV31" i="9"/>
  <c r="AAU31" i="9"/>
  <c r="AAT31" i="9"/>
  <c r="AAS31" i="9"/>
  <c r="AAR31" i="9"/>
  <c r="AAQ31" i="9"/>
  <c r="AAP31" i="9"/>
  <c r="AAO31" i="9"/>
  <c r="AAN31" i="9"/>
  <c r="AAM31" i="9"/>
  <c r="AAL31" i="9"/>
  <c r="AAK31" i="9"/>
  <c r="AAJ31" i="9"/>
  <c r="AAI31" i="9"/>
  <c r="AAH31" i="9"/>
  <c r="AAG31" i="9"/>
  <c r="AAF31" i="9"/>
  <c r="AAE31" i="9"/>
  <c r="AAD31" i="9"/>
  <c r="AAC31" i="9"/>
  <c r="AAB31" i="9"/>
  <c r="AAA31" i="9"/>
  <c r="ZZ31" i="9"/>
  <c r="ZY31" i="9"/>
  <c r="ZX31" i="9"/>
  <c r="ZW31" i="9"/>
  <c r="ZV31" i="9"/>
  <c r="ZS31" i="9"/>
  <c r="ZR31" i="9"/>
  <c r="ZQ31" i="9"/>
  <c r="ZP31" i="9"/>
  <c r="ZO31" i="9"/>
  <c r="ZN31" i="9"/>
  <c r="ZM31" i="9"/>
  <c r="ZL31" i="9"/>
  <c r="ZK31" i="9"/>
  <c r="ZJ31" i="9"/>
  <c r="ZI31" i="9"/>
  <c r="ZG31" i="9"/>
  <c r="ZF31" i="9"/>
  <c r="ZE31" i="9"/>
  <c r="ZD31" i="9"/>
  <c r="ZC31" i="9"/>
  <c r="ZB31" i="9"/>
  <c r="ZA31" i="9"/>
  <c r="YZ31" i="9"/>
  <c r="YY31" i="9"/>
  <c r="YX31" i="9"/>
  <c r="YW31" i="9"/>
  <c r="YV31" i="9"/>
  <c r="YU31" i="9"/>
  <c r="YT31" i="9"/>
  <c r="YS31" i="9"/>
  <c r="YR31" i="9"/>
  <c r="YQ31" i="9"/>
  <c r="YP31" i="9"/>
  <c r="YO31" i="9"/>
  <c r="YN31" i="9"/>
  <c r="YM31" i="9"/>
  <c r="YL31" i="9"/>
  <c r="YK31" i="9"/>
  <c r="YJ31" i="9"/>
  <c r="YI31" i="9"/>
  <c r="YH31" i="9"/>
  <c r="YG31" i="9"/>
  <c r="YF31" i="9"/>
  <c r="YE31" i="9"/>
  <c r="YD31" i="9"/>
  <c r="YC31" i="9"/>
  <c r="YB31" i="9"/>
  <c r="YA31" i="9"/>
  <c r="XZ31" i="9"/>
  <c r="XY31" i="9"/>
  <c r="XX31" i="9"/>
  <c r="XW31" i="9"/>
  <c r="XV31" i="9"/>
  <c r="XU31" i="9"/>
  <c r="XT31" i="9"/>
  <c r="XS31" i="9"/>
  <c r="XR31" i="9"/>
  <c r="XQ31" i="9"/>
  <c r="XP31" i="9"/>
  <c r="XO31" i="9"/>
  <c r="XN31" i="9"/>
  <c r="XM31" i="9"/>
  <c r="XL31" i="9"/>
  <c r="XI31" i="9"/>
  <c r="XH31" i="9"/>
  <c r="XG31" i="9"/>
  <c r="XF31" i="9"/>
  <c r="XE31" i="9"/>
  <c r="XD31" i="9"/>
  <c r="XC31" i="9"/>
  <c r="XB31" i="9"/>
  <c r="XA31" i="9"/>
  <c r="WZ31" i="9"/>
  <c r="WY31" i="9"/>
  <c r="WX31" i="9"/>
  <c r="WW31" i="9"/>
  <c r="WV31" i="9"/>
  <c r="WU31" i="9"/>
  <c r="WT31" i="9"/>
  <c r="WS31" i="9"/>
  <c r="WR31" i="9"/>
  <c r="WQ31" i="9"/>
  <c r="WP31" i="9"/>
  <c r="WO31" i="9"/>
  <c r="WN31" i="9"/>
  <c r="WM31" i="9"/>
  <c r="WL31" i="9"/>
  <c r="WK31" i="9"/>
  <c r="WJ31" i="9"/>
  <c r="WI31" i="9"/>
  <c r="WH31" i="9"/>
  <c r="WG31" i="9"/>
  <c r="WF31" i="9"/>
  <c r="WE31" i="9"/>
  <c r="WD31" i="9"/>
  <c r="WC31" i="9"/>
  <c r="WB31" i="9"/>
  <c r="WA31" i="9"/>
  <c r="VZ31" i="9"/>
  <c r="VY31" i="9"/>
  <c r="VX31" i="9"/>
  <c r="VW31" i="9"/>
  <c r="VV31" i="9"/>
  <c r="VU31" i="9"/>
  <c r="VT31" i="9"/>
  <c r="VS31" i="9"/>
  <c r="VR31" i="9"/>
  <c r="VQ31" i="9"/>
  <c r="VP31" i="9"/>
  <c r="VO31" i="9"/>
  <c r="VN31" i="9"/>
  <c r="VM31" i="9"/>
  <c r="VL31" i="9"/>
  <c r="VK31" i="9"/>
  <c r="VJ31" i="9"/>
  <c r="VI31" i="9"/>
  <c r="VH31" i="9"/>
  <c r="VG31" i="9"/>
  <c r="VF31" i="9"/>
  <c r="VE31" i="9"/>
  <c r="VD31" i="9"/>
  <c r="VC31" i="9"/>
  <c r="VB31" i="9"/>
  <c r="VA31" i="9"/>
  <c r="UZ31" i="9"/>
  <c r="UW31" i="9"/>
  <c r="UV31" i="9"/>
  <c r="UU31" i="9"/>
  <c r="UT31" i="9"/>
  <c r="US31" i="9"/>
  <c r="UR31" i="9"/>
  <c r="UQ31" i="9"/>
  <c r="UP31" i="9"/>
  <c r="UO31" i="9"/>
  <c r="UN31" i="9"/>
  <c r="UM31" i="9"/>
  <c r="UL31" i="9"/>
  <c r="UK31" i="9"/>
  <c r="UJ31" i="9"/>
  <c r="UI31" i="9"/>
  <c r="UH31" i="9"/>
  <c r="UG31" i="9"/>
  <c r="UF31" i="9"/>
  <c r="UE31" i="9"/>
  <c r="UD31" i="9"/>
  <c r="UC31" i="9"/>
  <c r="UB31" i="9"/>
  <c r="UA31" i="9"/>
  <c r="TZ31" i="9"/>
  <c r="TY31" i="9"/>
  <c r="TX31" i="9"/>
  <c r="TW31" i="9"/>
  <c r="TV31" i="9"/>
  <c r="TU31" i="9"/>
  <c r="TT31" i="9"/>
  <c r="TS31" i="9"/>
  <c r="TR31" i="9"/>
  <c r="TQ31" i="9"/>
  <c r="TP31" i="9"/>
  <c r="TO31" i="9"/>
  <c r="TN31" i="9"/>
  <c r="TM31" i="9"/>
  <c r="TL31" i="9"/>
  <c r="TK31" i="9"/>
  <c r="TJ31" i="9"/>
  <c r="TI31" i="9"/>
  <c r="TH31" i="9"/>
  <c r="TG31" i="9"/>
  <c r="TF31" i="9"/>
  <c r="TE31" i="9"/>
  <c r="TD31" i="9"/>
  <c r="TC31" i="9"/>
  <c r="TB31" i="9"/>
  <c r="TA31" i="9"/>
  <c r="SZ31" i="9"/>
  <c r="SY31" i="9"/>
  <c r="SX31" i="9"/>
  <c r="SW31" i="9"/>
  <c r="SV31" i="9"/>
  <c r="SU31" i="9"/>
  <c r="ST31" i="9"/>
  <c r="SS31" i="9"/>
  <c r="SR31" i="9"/>
  <c r="SQ31" i="9"/>
  <c r="SP31" i="9"/>
  <c r="SM31" i="9"/>
  <c r="SL31" i="9"/>
  <c r="SK31" i="9"/>
  <c r="SJ31" i="9"/>
  <c r="SI31" i="9"/>
  <c r="SH31" i="9"/>
  <c r="SG31" i="9"/>
  <c r="SF31" i="9"/>
  <c r="SE31" i="9"/>
  <c r="SD31" i="9"/>
  <c r="SC31" i="9"/>
  <c r="SB31" i="9"/>
  <c r="SA31" i="9"/>
  <c r="RZ31" i="9"/>
  <c r="RY31" i="9"/>
  <c r="RX31" i="9"/>
  <c r="RW31" i="9"/>
  <c r="RV31" i="9"/>
  <c r="RU31" i="9"/>
  <c r="RT31" i="9"/>
  <c r="RS31" i="9"/>
  <c r="RR31" i="9"/>
  <c r="RQ31" i="9"/>
  <c r="RP31" i="9"/>
  <c r="RO31" i="9"/>
  <c r="RN31" i="9"/>
  <c r="RM31" i="9"/>
  <c r="RL31" i="9"/>
  <c r="RK31" i="9"/>
  <c r="RJ31" i="9"/>
  <c r="RI31" i="9"/>
  <c r="RH31" i="9"/>
  <c r="RG31" i="9"/>
  <c r="RF31" i="9"/>
  <c r="RE31" i="9"/>
  <c r="RD31" i="9"/>
  <c r="RC31" i="9"/>
  <c r="RB31" i="9"/>
  <c r="RA31" i="9"/>
  <c r="QZ31" i="9"/>
  <c r="QY31" i="9"/>
  <c r="QX31" i="9"/>
  <c r="QW31" i="9"/>
  <c r="QV31" i="9"/>
  <c r="QU31" i="9"/>
  <c r="QT31" i="9"/>
  <c r="QS31" i="9"/>
  <c r="QR31" i="9"/>
  <c r="QQ31" i="9"/>
  <c r="QP31" i="9"/>
  <c r="QO31" i="9"/>
  <c r="QN31" i="9"/>
  <c r="QM31" i="9"/>
  <c r="QL31" i="9"/>
  <c r="QK31" i="9"/>
  <c r="QJ31" i="9"/>
  <c r="QI31" i="9"/>
  <c r="QH31" i="9"/>
  <c r="QG31" i="9"/>
  <c r="QF31" i="9"/>
  <c r="QE31" i="9"/>
  <c r="QD31" i="9"/>
  <c r="QA31" i="9"/>
  <c r="PZ31" i="9"/>
  <c r="PY31" i="9"/>
  <c r="PX31" i="9"/>
  <c r="PW31" i="9"/>
  <c r="PV31" i="9"/>
  <c r="PU31" i="9"/>
  <c r="PT31" i="9"/>
  <c r="PS31" i="9"/>
  <c r="PR31" i="9"/>
  <c r="PQ31" i="9"/>
  <c r="PP31" i="9"/>
  <c r="PO31" i="9"/>
  <c r="PN31" i="9"/>
  <c r="PM31" i="9"/>
  <c r="PL31" i="9"/>
  <c r="PK31" i="9"/>
  <c r="PJ31" i="9"/>
  <c r="PI31" i="9"/>
  <c r="PH31" i="9"/>
  <c r="PG31" i="9"/>
  <c r="PF31" i="9"/>
  <c r="PE31" i="9"/>
  <c r="PD31" i="9"/>
  <c r="PC31" i="9"/>
  <c r="PB31" i="9"/>
  <c r="PA31" i="9"/>
  <c r="OZ31" i="9"/>
  <c r="OY31" i="9"/>
  <c r="OX31" i="9"/>
  <c r="OW31" i="9"/>
  <c r="OV31" i="9"/>
  <c r="OU31" i="9"/>
  <c r="OT31" i="9"/>
  <c r="OS31" i="9"/>
  <c r="OR31" i="9"/>
  <c r="OQ31" i="9"/>
  <c r="OP31" i="9"/>
  <c r="OO31" i="9"/>
  <c r="ON31" i="9"/>
  <c r="OM31" i="9"/>
  <c r="OL31" i="9"/>
  <c r="OK31" i="9"/>
  <c r="OJ31" i="9"/>
  <c r="OI31" i="9"/>
  <c r="OH31" i="9"/>
  <c r="OG31" i="9"/>
  <c r="OF31" i="9"/>
  <c r="OE31" i="9"/>
  <c r="OD31" i="9"/>
  <c r="OC31" i="9"/>
  <c r="OB31" i="9"/>
  <c r="OA31" i="9"/>
  <c r="NZ31" i="9"/>
  <c r="NY31" i="9"/>
  <c r="NX31" i="9"/>
  <c r="NW31" i="9"/>
  <c r="NV31" i="9"/>
  <c r="NU31" i="9"/>
  <c r="NT31" i="9"/>
  <c r="NS31" i="9"/>
  <c r="NR31" i="9"/>
  <c r="NO31" i="9"/>
  <c r="NN31" i="9"/>
  <c r="NM31" i="9"/>
  <c r="NL31" i="9"/>
  <c r="NK31" i="9"/>
  <c r="NJ31" i="9"/>
  <c r="NI31" i="9"/>
  <c r="NH31" i="9"/>
  <c r="NG31" i="9"/>
  <c r="NF31" i="9"/>
  <c r="NE31" i="9"/>
  <c r="ND31" i="9"/>
  <c r="NC31" i="9"/>
  <c r="NB31" i="9"/>
  <c r="NA31" i="9"/>
  <c r="MZ31" i="9"/>
  <c r="MY31" i="9"/>
  <c r="MX31" i="9"/>
  <c r="MW31" i="9"/>
  <c r="MV31" i="9"/>
  <c r="MU31" i="9"/>
  <c r="MT31" i="9"/>
  <c r="MS31" i="9"/>
  <c r="MR31" i="9"/>
  <c r="MQ31" i="9"/>
  <c r="MP31" i="9"/>
  <c r="MO31" i="9"/>
  <c r="MN31" i="9"/>
  <c r="MM31" i="9"/>
  <c r="ML31" i="9"/>
  <c r="MK31" i="9"/>
  <c r="MJ31" i="9"/>
  <c r="MI31" i="9"/>
  <c r="MH31" i="9"/>
  <c r="MG31" i="9"/>
  <c r="MF31" i="9"/>
  <c r="ME31" i="9"/>
  <c r="MD31" i="9"/>
  <c r="MC31" i="9"/>
  <c r="MB31" i="9"/>
  <c r="MA31" i="9"/>
  <c r="LZ31" i="9"/>
  <c r="LY31" i="9"/>
  <c r="LX31" i="9"/>
  <c r="LW31" i="9"/>
  <c r="LV31" i="9"/>
  <c r="LU31" i="9"/>
  <c r="LT31" i="9"/>
  <c r="LS31" i="9"/>
  <c r="LR31" i="9"/>
  <c r="LQ31" i="9"/>
  <c r="LP31" i="9"/>
  <c r="LO31" i="9"/>
  <c r="LN31" i="9"/>
  <c r="LM31" i="9"/>
  <c r="LL31" i="9"/>
  <c r="LK31" i="9"/>
  <c r="LJ31" i="9"/>
  <c r="LI31" i="9"/>
  <c r="LH31" i="9"/>
  <c r="LE31" i="9"/>
  <c r="LD31" i="9"/>
  <c r="LC31" i="9"/>
  <c r="LB31" i="9"/>
  <c r="LA31" i="9"/>
  <c r="KZ31" i="9"/>
  <c r="KY31" i="9"/>
  <c r="KX31" i="9"/>
  <c r="KW31" i="9"/>
  <c r="KV31" i="9"/>
  <c r="KU31" i="9"/>
  <c r="KT31" i="9"/>
  <c r="KS31" i="9"/>
  <c r="KR31" i="9"/>
  <c r="KQ31" i="9"/>
  <c r="KP31" i="9"/>
  <c r="KO31" i="9"/>
  <c r="KN31" i="9"/>
  <c r="KM31" i="9"/>
  <c r="KL31" i="9"/>
  <c r="KK31" i="9"/>
  <c r="KJ31" i="9"/>
  <c r="KI31" i="9"/>
  <c r="KH31" i="9"/>
  <c r="KG31" i="9"/>
  <c r="KF31" i="9"/>
  <c r="KE31" i="9"/>
  <c r="KD31" i="9"/>
  <c r="KC31" i="9"/>
  <c r="KB31" i="9"/>
  <c r="KA31" i="9"/>
  <c r="JZ31" i="9"/>
  <c r="JY31" i="9"/>
  <c r="JX31" i="9"/>
  <c r="JW31" i="9"/>
  <c r="JV31" i="9"/>
  <c r="JU31" i="9"/>
  <c r="JT31" i="9"/>
  <c r="JS31" i="9"/>
  <c r="JR31" i="9"/>
  <c r="JQ31" i="9"/>
  <c r="JP31" i="9"/>
  <c r="JO31" i="9"/>
  <c r="JN31" i="9"/>
  <c r="JM31" i="9"/>
  <c r="JL31" i="9"/>
  <c r="JK31" i="9"/>
  <c r="JJ31" i="9"/>
  <c r="JI31" i="9"/>
  <c r="JH31" i="9"/>
  <c r="JG31" i="9"/>
  <c r="JF31" i="9"/>
  <c r="JE31" i="9"/>
  <c r="JD31" i="9"/>
  <c r="JC31" i="9"/>
  <c r="JB31" i="9"/>
  <c r="JA31" i="9"/>
  <c r="IZ31" i="9"/>
  <c r="IY31" i="9"/>
  <c r="IX31" i="9"/>
  <c r="IW31" i="9"/>
  <c r="IV31" i="9"/>
  <c r="IS31" i="9"/>
  <c r="IR31" i="9"/>
  <c r="IQ31" i="9"/>
  <c r="IP31" i="9"/>
  <c r="IO31" i="9"/>
  <c r="IN31" i="9"/>
  <c r="IM31" i="9"/>
  <c r="IL31" i="9"/>
  <c r="IK31" i="9"/>
  <c r="IJ31" i="9"/>
  <c r="II31" i="9"/>
  <c r="IH31" i="9"/>
  <c r="IG31" i="9"/>
  <c r="IF31" i="9"/>
  <c r="IE31" i="9"/>
  <c r="ID31" i="9"/>
  <c r="IC31" i="9"/>
  <c r="IB31" i="9"/>
  <c r="IA31" i="9"/>
  <c r="HZ31" i="9"/>
  <c r="HY31" i="9"/>
  <c r="HX31" i="9"/>
  <c r="HW31" i="9"/>
  <c r="HV31" i="9"/>
  <c r="HU31" i="9"/>
  <c r="HT31" i="9"/>
  <c r="HS31" i="9"/>
  <c r="HR31" i="9"/>
  <c r="HQ31" i="9"/>
  <c r="HP31" i="9"/>
  <c r="HO31" i="9"/>
  <c r="HN31" i="9"/>
  <c r="HM31" i="9"/>
  <c r="HL31" i="9"/>
  <c r="HK31" i="9"/>
  <c r="HJ31" i="9"/>
  <c r="HI31" i="9"/>
  <c r="HH31" i="9"/>
  <c r="HG31" i="9"/>
  <c r="HF31" i="9"/>
  <c r="HE31" i="9"/>
  <c r="HD31" i="9"/>
  <c r="HC31" i="9"/>
  <c r="HB31" i="9"/>
  <c r="HA31" i="9"/>
  <c r="GZ31" i="9"/>
  <c r="GY31" i="9"/>
  <c r="GX31" i="9"/>
  <c r="GW31" i="9"/>
  <c r="GV31" i="9"/>
  <c r="GU31" i="9"/>
  <c r="GT31" i="9"/>
  <c r="GS31" i="9"/>
  <c r="GR31" i="9"/>
  <c r="GQ31" i="9"/>
  <c r="GP31" i="9"/>
  <c r="GO31" i="9"/>
  <c r="GN31" i="9"/>
  <c r="GM31" i="9"/>
  <c r="GL31" i="9"/>
  <c r="GI31" i="9"/>
  <c r="GH31" i="9"/>
  <c r="GG31" i="9"/>
  <c r="GF31" i="9"/>
  <c r="GE31" i="9"/>
  <c r="GD31" i="9"/>
  <c r="GC31" i="9"/>
  <c r="GB31" i="9"/>
  <c r="GA31" i="9"/>
  <c r="FZ31" i="9"/>
  <c r="FY31" i="9"/>
  <c r="FX31" i="9"/>
  <c r="FW31" i="9"/>
  <c r="FV31" i="9"/>
  <c r="FU31" i="9"/>
  <c r="FT31" i="9"/>
  <c r="FS31" i="9"/>
  <c r="FR31" i="9"/>
  <c r="FQ31" i="9"/>
  <c r="FP31" i="9"/>
  <c r="FO31" i="9"/>
  <c r="FN31" i="9"/>
  <c r="FM31" i="9"/>
  <c r="FL31" i="9"/>
  <c r="FK31" i="9"/>
  <c r="FJ31" i="9"/>
  <c r="FI31" i="9"/>
  <c r="FH31" i="9"/>
  <c r="FG31" i="9"/>
  <c r="FF31" i="9"/>
  <c r="FE31" i="9"/>
  <c r="FD31" i="9"/>
  <c r="FC31" i="9"/>
  <c r="FB31" i="9"/>
  <c r="FA31" i="9"/>
  <c r="EZ31" i="9"/>
  <c r="EY31" i="9"/>
  <c r="EX31" i="9"/>
  <c r="EW31" i="9"/>
  <c r="EV31" i="9"/>
  <c r="EU31" i="9"/>
  <c r="ET31" i="9"/>
  <c r="ES31" i="9"/>
  <c r="ER31" i="9"/>
  <c r="EQ31" i="9"/>
  <c r="EP31" i="9"/>
  <c r="EO31" i="9"/>
  <c r="EN31" i="9"/>
  <c r="EM31" i="9"/>
  <c r="EL31" i="9"/>
  <c r="EK31" i="9"/>
  <c r="EJ31" i="9"/>
  <c r="EI31" i="9"/>
  <c r="EH31" i="9"/>
  <c r="EG31" i="9"/>
  <c r="EF31" i="9"/>
  <c r="EE31" i="9"/>
  <c r="ED31" i="9"/>
  <c r="EC31" i="9"/>
  <c r="EB31" i="9"/>
  <c r="EA31" i="9"/>
  <c r="DZ31" i="9"/>
  <c r="DW31" i="9"/>
  <c r="DV31" i="9"/>
  <c r="DU31" i="9"/>
  <c r="DT31" i="9"/>
  <c r="DS31" i="9"/>
  <c r="DR31" i="9"/>
  <c r="DQ31" i="9"/>
  <c r="DP31" i="9"/>
  <c r="DO31" i="9"/>
  <c r="DN31" i="9"/>
  <c r="DM31" i="9"/>
  <c r="DL31" i="9"/>
  <c r="DK31" i="9"/>
  <c r="DJ31" i="9"/>
  <c r="DI31" i="9"/>
  <c r="DH31" i="9"/>
  <c r="DG31" i="9"/>
  <c r="DF31" i="9"/>
  <c r="DE31" i="9"/>
  <c r="DD31" i="9"/>
  <c r="DC31" i="9"/>
  <c r="DB31" i="9"/>
  <c r="DA31" i="9"/>
  <c r="CZ31" i="9"/>
  <c r="CY31" i="9"/>
  <c r="CX31" i="9"/>
  <c r="CW31" i="9"/>
  <c r="CV31" i="9"/>
  <c r="CU31" i="9"/>
  <c r="CT31" i="9"/>
  <c r="CS31" i="9"/>
  <c r="CR31" i="9"/>
  <c r="CQ31" i="9"/>
  <c r="CP31" i="9"/>
  <c r="CO31" i="9"/>
  <c r="CN31" i="9"/>
  <c r="CM31" i="9"/>
  <c r="CL31" i="9"/>
  <c r="CK31" i="9"/>
  <c r="CJ31" i="9"/>
  <c r="CI31" i="9"/>
  <c r="CH31" i="9"/>
  <c r="CG31" i="9"/>
  <c r="CF31" i="9"/>
  <c r="CE31" i="9"/>
  <c r="CD31" i="9"/>
  <c r="CC31" i="9"/>
  <c r="CB31" i="9"/>
  <c r="CA31" i="9"/>
  <c r="BZ31" i="9"/>
  <c r="BY31" i="9"/>
  <c r="BX31" i="9"/>
  <c r="BW31" i="9"/>
  <c r="BV31" i="9"/>
  <c r="BU31" i="9"/>
  <c r="BT31" i="9"/>
  <c r="AA31" i="9"/>
  <c r="ACE30" i="9"/>
  <c r="ACD30" i="9"/>
  <c r="ACC30" i="9"/>
  <c r="ACB30" i="9"/>
  <c r="ACA30" i="9"/>
  <c r="ABZ30" i="9"/>
  <c r="ABY30" i="9"/>
  <c r="ABX30" i="9"/>
  <c r="ABW30" i="9"/>
  <c r="ABV30" i="9"/>
  <c r="ABU30" i="9"/>
  <c r="ABT30" i="9"/>
  <c r="ABS30" i="9"/>
  <c r="ABR30" i="9"/>
  <c r="ABQ30" i="9"/>
  <c r="ABP30" i="9"/>
  <c r="ABO30" i="9"/>
  <c r="ABN30" i="9"/>
  <c r="ABM30" i="9"/>
  <c r="ABL30" i="9"/>
  <c r="ABK30" i="9"/>
  <c r="ABJ30" i="9"/>
  <c r="ABI30" i="9"/>
  <c r="ABH30" i="9"/>
  <c r="ABG30" i="9"/>
  <c r="ABF30" i="9"/>
  <c r="ABE30" i="9"/>
  <c r="ABD30" i="9"/>
  <c r="ABC30" i="9"/>
  <c r="ABB30" i="9"/>
  <c r="ABA30" i="9"/>
  <c r="AAZ30" i="9"/>
  <c r="AAY30" i="9"/>
  <c r="AAX30" i="9"/>
  <c r="AAW30" i="9"/>
  <c r="AAV30" i="9"/>
  <c r="AAU30" i="9"/>
  <c r="AAT30" i="9"/>
  <c r="AAS30" i="9"/>
  <c r="AAR30" i="9"/>
  <c r="AAQ30" i="9"/>
  <c r="AAP30" i="9"/>
  <c r="AAO30" i="9"/>
  <c r="AAN30" i="9"/>
  <c r="AAM30" i="9"/>
  <c r="AAL30" i="9"/>
  <c r="AAK30" i="9"/>
  <c r="AAJ30" i="9"/>
  <c r="AAI30" i="9"/>
  <c r="AAH30" i="9"/>
  <c r="AAG30" i="9"/>
  <c r="AAF30" i="9"/>
  <c r="AAE30" i="9"/>
  <c r="AAD30" i="9"/>
  <c r="AAC30" i="9"/>
  <c r="AAB30" i="9"/>
  <c r="AAA30" i="9"/>
  <c r="ZZ30" i="9"/>
  <c r="ZY30" i="9"/>
  <c r="ZX30" i="9"/>
  <c r="ZW30" i="9"/>
  <c r="ZV30" i="9"/>
  <c r="ZS30" i="9"/>
  <c r="ZR30" i="9"/>
  <c r="ZQ30" i="9"/>
  <c r="ZP30" i="9"/>
  <c r="ZO30" i="9"/>
  <c r="ZN30" i="9"/>
  <c r="ZM30" i="9"/>
  <c r="ZL30" i="9"/>
  <c r="ZK30" i="9"/>
  <c r="ZJ30" i="9"/>
  <c r="ZI30" i="9"/>
  <c r="ZG30" i="9"/>
  <c r="ZF30" i="9"/>
  <c r="ZE30" i="9"/>
  <c r="ZD30" i="9"/>
  <c r="ZC30" i="9"/>
  <c r="ZB30" i="9"/>
  <c r="ZA30" i="9"/>
  <c r="YZ30" i="9"/>
  <c r="YY30" i="9"/>
  <c r="YX30" i="9"/>
  <c r="YW30" i="9"/>
  <c r="YV30" i="9"/>
  <c r="YU30" i="9"/>
  <c r="YT30" i="9"/>
  <c r="YS30" i="9"/>
  <c r="YR30" i="9"/>
  <c r="YQ30" i="9"/>
  <c r="YP30" i="9"/>
  <c r="YO30" i="9"/>
  <c r="YN30" i="9"/>
  <c r="YM30" i="9"/>
  <c r="YL30" i="9"/>
  <c r="YK30" i="9"/>
  <c r="YJ30" i="9"/>
  <c r="YI30" i="9"/>
  <c r="YH30" i="9"/>
  <c r="YG30" i="9"/>
  <c r="YF30" i="9"/>
  <c r="YE30" i="9"/>
  <c r="YD30" i="9"/>
  <c r="YC30" i="9"/>
  <c r="YB30" i="9"/>
  <c r="YA30" i="9"/>
  <c r="XZ30" i="9"/>
  <c r="XY30" i="9"/>
  <c r="XX30" i="9"/>
  <c r="XW30" i="9"/>
  <c r="XV30" i="9"/>
  <c r="XU30" i="9"/>
  <c r="XT30" i="9"/>
  <c r="XS30" i="9"/>
  <c r="XR30" i="9"/>
  <c r="XQ30" i="9"/>
  <c r="XP30" i="9"/>
  <c r="XO30" i="9"/>
  <c r="XN30" i="9"/>
  <c r="XM30" i="9"/>
  <c r="XL30" i="9"/>
  <c r="XI30" i="9"/>
  <c r="XH30" i="9"/>
  <c r="XG30" i="9"/>
  <c r="XF30" i="9"/>
  <c r="XE30" i="9"/>
  <c r="XD30" i="9"/>
  <c r="XC30" i="9"/>
  <c r="XB30" i="9"/>
  <c r="XA30" i="9"/>
  <c r="WZ30" i="9"/>
  <c r="WY30" i="9"/>
  <c r="WX30" i="9"/>
  <c r="WW30" i="9"/>
  <c r="WV30" i="9"/>
  <c r="WU30" i="9"/>
  <c r="WT30" i="9"/>
  <c r="WS30" i="9"/>
  <c r="WR30" i="9"/>
  <c r="WQ30" i="9"/>
  <c r="WP30" i="9"/>
  <c r="WO30" i="9"/>
  <c r="WN30" i="9"/>
  <c r="WM30" i="9"/>
  <c r="WL30" i="9"/>
  <c r="WK30" i="9"/>
  <c r="WJ30" i="9"/>
  <c r="WI30" i="9"/>
  <c r="WH30" i="9"/>
  <c r="WG30" i="9"/>
  <c r="WF30" i="9"/>
  <c r="WE30" i="9"/>
  <c r="WD30" i="9"/>
  <c r="WC30" i="9"/>
  <c r="WB30" i="9"/>
  <c r="WA30" i="9"/>
  <c r="VZ30" i="9"/>
  <c r="VY30" i="9"/>
  <c r="VX30" i="9"/>
  <c r="VW30" i="9"/>
  <c r="VV30" i="9"/>
  <c r="VU30" i="9"/>
  <c r="VT30" i="9"/>
  <c r="VS30" i="9"/>
  <c r="VR30" i="9"/>
  <c r="VQ30" i="9"/>
  <c r="VP30" i="9"/>
  <c r="VO30" i="9"/>
  <c r="VN30" i="9"/>
  <c r="VM30" i="9"/>
  <c r="VL30" i="9"/>
  <c r="VK30" i="9"/>
  <c r="VJ30" i="9"/>
  <c r="VI30" i="9"/>
  <c r="VH30" i="9"/>
  <c r="VG30" i="9"/>
  <c r="VF30" i="9"/>
  <c r="VE30" i="9"/>
  <c r="VD30" i="9"/>
  <c r="VC30" i="9"/>
  <c r="VB30" i="9"/>
  <c r="VA30" i="9"/>
  <c r="UZ30" i="9"/>
  <c r="UW30" i="9"/>
  <c r="UV30" i="9"/>
  <c r="UU30" i="9"/>
  <c r="UT30" i="9"/>
  <c r="US30" i="9"/>
  <c r="UR30" i="9"/>
  <c r="UQ30" i="9"/>
  <c r="UP30" i="9"/>
  <c r="UO30" i="9"/>
  <c r="UN30" i="9"/>
  <c r="UM30" i="9"/>
  <c r="UL30" i="9"/>
  <c r="UK30" i="9"/>
  <c r="UJ30" i="9"/>
  <c r="UI30" i="9"/>
  <c r="UH30" i="9"/>
  <c r="UG30" i="9"/>
  <c r="UF30" i="9"/>
  <c r="UE30" i="9"/>
  <c r="UD30" i="9"/>
  <c r="UC30" i="9"/>
  <c r="UB30" i="9"/>
  <c r="UA30" i="9"/>
  <c r="TZ30" i="9"/>
  <c r="TY30" i="9"/>
  <c r="TX30" i="9"/>
  <c r="TW30" i="9"/>
  <c r="TV30" i="9"/>
  <c r="TU30" i="9"/>
  <c r="TT30" i="9"/>
  <c r="TS30" i="9"/>
  <c r="TR30" i="9"/>
  <c r="TQ30" i="9"/>
  <c r="TP30" i="9"/>
  <c r="TO30" i="9"/>
  <c r="TN30" i="9"/>
  <c r="TM30" i="9"/>
  <c r="TL30" i="9"/>
  <c r="TK30" i="9"/>
  <c r="TJ30" i="9"/>
  <c r="TI30" i="9"/>
  <c r="TH30" i="9"/>
  <c r="TG30" i="9"/>
  <c r="TF30" i="9"/>
  <c r="TE30" i="9"/>
  <c r="TD30" i="9"/>
  <c r="TC30" i="9"/>
  <c r="TB30" i="9"/>
  <c r="TA30" i="9"/>
  <c r="SZ30" i="9"/>
  <c r="SY30" i="9"/>
  <c r="SX30" i="9"/>
  <c r="SW30" i="9"/>
  <c r="SV30" i="9"/>
  <c r="SU30" i="9"/>
  <c r="ST30" i="9"/>
  <c r="SS30" i="9"/>
  <c r="SR30" i="9"/>
  <c r="SQ30" i="9"/>
  <c r="SP30" i="9"/>
  <c r="SM30" i="9"/>
  <c r="SL30" i="9"/>
  <c r="SK30" i="9"/>
  <c r="SJ30" i="9"/>
  <c r="SI30" i="9"/>
  <c r="SH30" i="9"/>
  <c r="SG30" i="9"/>
  <c r="SF30" i="9"/>
  <c r="SE30" i="9"/>
  <c r="SD30" i="9"/>
  <c r="SC30" i="9"/>
  <c r="SB30" i="9"/>
  <c r="SA30" i="9"/>
  <c r="RZ30" i="9"/>
  <c r="RY30" i="9"/>
  <c r="RX30" i="9"/>
  <c r="RW30" i="9"/>
  <c r="RV30" i="9"/>
  <c r="RU30" i="9"/>
  <c r="RT30" i="9"/>
  <c r="RS30" i="9"/>
  <c r="RR30" i="9"/>
  <c r="RQ30" i="9"/>
  <c r="RP30" i="9"/>
  <c r="RO30" i="9"/>
  <c r="RN30" i="9"/>
  <c r="RM30" i="9"/>
  <c r="RL30" i="9"/>
  <c r="RK30" i="9"/>
  <c r="RJ30" i="9"/>
  <c r="RI30" i="9"/>
  <c r="RH30" i="9"/>
  <c r="RG30" i="9"/>
  <c r="RF30" i="9"/>
  <c r="RE30" i="9"/>
  <c r="RD30" i="9"/>
  <c r="RC30" i="9"/>
  <c r="RB30" i="9"/>
  <c r="RA30" i="9"/>
  <c r="QZ30" i="9"/>
  <c r="QY30" i="9"/>
  <c r="QX30" i="9"/>
  <c r="QW30" i="9"/>
  <c r="QV30" i="9"/>
  <c r="QU30" i="9"/>
  <c r="QT30" i="9"/>
  <c r="QS30" i="9"/>
  <c r="QR30" i="9"/>
  <c r="QQ30" i="9"/>
  <c r="QP30" i="9"/>
  <c r="QO30" i="9"/>
  <c r="QN30" i="9"/>
  <c r="QM30" i="9"/>
  <c r="QL30" i="9"/>
  <c r="QK30" i="9"/>
  <c r="QJ30" i="9"/>
  <c r="QI30" i="9"/>
  <c r="QH30" i="9"/>
  <c r="QG30" i="9"/>
  <c r="QF30" i="9"/>
  <c r="QE30" i="9"/>
  <c r="QD30" i="9"/>
  <c r="QA30" i="9"/>
  <c r="PZ30" i="9"/>
  <c r="PY30" i="9"/>
  <c r="PX30" i="9"/>
  <c r="PW30" i="9"/>
  <c r="PV30" i="9"/>
  <c r="PU30" i="9"/>
  <c r="PT30" i="9"/>
  <c r="PS30" i="9"/>
  <c r="PR30" i="9"/>
  <c r="PQ30" i="9"/>
  <c r="PP30" i="9"/>
  <c r="PO30" i="9"/>
  <c r="PN30" i="9"/>
  <c r="PM30" i="9"/>
  <c r="PL30" i="9"/>
  <c r="PK30" i="9"/>
  <c r="PJ30" i="9"/>
  <c r="PI30" i="9"/>
  <c r="PH30" i="9"/>
  <c r="PG30" i="9"/>
  <c r="PF30" i="9"/>
  <c r="PE30" i="9"/>
  <c r="PD30" i="9"/>
  <c r="PC30" i="9"/>
  <c r="PB30" i="9"/>
  <c r="PA30" i="9"/>
  <c r="OZ30" i="9"/>
  <c r="OY30" i="9"/>
  <c r="OX30" i="9"/>
  <c r="OW30" i="9"/>
  <c r="OV30" i="9"/>
  <c r="OU30" i="9"/>
  <c r="OT30" i="9"/>
  <c r="OS30" i="9"/>
  <c r="OR30" i="9"/>
  <c r="OQ30" i="9"/>
  <c r="OP30" i="9"/>
  <c r="OO30" i="9"/>
  <c r="ON30" i="9"/>
  <c r="OM30" i="9"/>
  <c r="OL30" i="9"/>
  <c r="OK30" i="9"/>
  <c r="OJ30" i="9"/>
  <c r="OI30" i="9"/>
  <c r="OH30" i="9"/>
  <c r="OG30" i="9"/>
  <c r="OF30" i="9"/>
  <c r="OE30" i="9"/>
  <c r="OD30" i="9"/>
  <c r="OC30" i="9"/>
  <c r="OB30" i="9"/>
  <c r="OA30" i="9"/>
  <c r="NZ30" i="9"/>
  <c r="NY30" i="9"/>
  <c r="NX30" i="9"/>
  <c r="NW30" i="9"/>
  <c r="NV30" i="9"/>
  <c r="NU30" i="9"/>
  <c r="NT30" i="9"/>
  <c r="NS30" i="9"/>
  <c r="NR30" i="9"/>
  <c r="NO30" i="9"/>
  <c r="NN30" i="9"/>
  <c r="NM30" i="9"/>
  <c r="NL30" i="9"/>
  <c r="NK30" i="9"/>
  <c r="NJ30" i="9"/>
  <c r="NI30" i="9"/>
  <c r="NH30" i="9"/>
  <c r="NG30" i="9"/>
  <c r="NF30" i="9"/>
  <c r="NE30" i="9"/>
  <c r="ND30" i="9"/>
  <c r="NC30" i="9"/>
  <c r="NB30" i="9"/>
  <c r="NA30" i="9"/>
  <c r="MZ30" i="9"/>
  <c r="MY30" i="9"/>
  <c r="MX30" i="9"/>
  <c r="MW30" i="9"/>
  <c r="MV30" i="9"/>
  <c r="MU30" i="9"/>
  <c r="MT30" i="9"/>
  <c r="MS30" i="9"/>
  <c r="MR30" i="9"/>
  <c r="MQ30" i="9"/>
  <c r="MP30" i="9"/>
  <c r="MO30" i="9"/>
  <c r="MN30" i="9"/>
  <c r="MM30" i="9"/>
  <c r="ML30" i="9"/>
  <c r="MK30" i="9"/>
  <c r="MJ30" i="9"/>
  <c r="MI30" i="9"/>
  <c r="MH30" i="9"/>
  <c r="MG30" i="9"/>
  <c r="MF30" i="9"/>
  <c r="ME30" i="9"/>
  <c r="MD30" i="9"/>
  <c r="MC30" i="9"/>
  <c r="MB30" i="9"/>
  <c r="MA30" i="9"/>
  <c r="LZ30" i="9"/>
  <c r="LY30" i="9"/>
  <c r="LX30" i="9"/>
  <c r="LW30" i="9"/>
  <c r="LV30" i="9"/>
  <c r="LU30" i="9"/>
  <c r="LT30" i="9"/>
  <c r="LS30" i="9"/>
  <c r="LR30" i="9"/>
  <c r="LQ30" i="9"/>
  <c r="LP30" i="9"/>
  <c r="LO30" i="9"/>
  <c r="LN30" i="9"/>
  <c r="LM30" i="9"/>
  <c r="LL30" i="9"/>
  <c r="LK30" i="9"/>
  <c r="LJ30" i="9"/>
  <c r="LI30" i="9"/>
  <c r="LH30" i="9"/>
  <c r="LE30" i="9"/>
  <c r="LD30" i="9"/>
  <c r="LC30" i="9"/>
  <c r="LB30" i="9"/>
  <c r="LA30" i="9"/>
  <c r="KZ30" i="9"/>
  <c r="KY30" i="9"/>
  <c r="KX30" i="9"/>
  <c r="KW30" i="9"/>
  <c r="KV30" i="9"/>
  <c r="KU30" i="9"/>
  <c r="KT30" i="9"/>
  <c r="KS30" i="9"/>
  <c r="KR30" i="9"/>
  <c r="KQ30" i="9"/>
  <c r="KP30" i="9"/>
  <c r="KO30" i="9"/>
  <c r="KN30" i="9"/>
  <c r="KM30" i="9"/>
  <c r="KL30" i="9"/>
  <c r="KK30" i="9"/>
  <c r="KJ30" i="9"/>
  <c r="KI30" i="9"/>
  <c r="KH30" i="9"/>
  <c r="KG30" i="9"/>
  <c r="KF30" i="9"/>
  <c r="KE30" i="9"/>
  <c r="KD30" i="9"/>
  <c r="KC30" i="9"/>
  <c r="KB30" i="9"/>
  <c r="KA30" i="9"/>
  <c r="JZ30" i="9"/>
  <c r="JY30" i="9"/>
  <c r="JX30" i="9"/>
  <c r="JW30" i="9"/>
  <c r="JV30" i="9"/>
  <c r="JU30" i="9"/>
  <c r="JT30" i="9"/>
  <c r="JS30" i="9"/>
  <c r="JR30" i="9"/>
  <c r="JQ30" i="9"/>
  <c r="JP30" i="9"/>
  <c r="JO30" i="9"/>
  <c r="JN30" i="9"/>
  <c r="JM30" i="9"/>
  <c r="JL30" i="9"/>
  <c r="JK30" i="9"/>
  <c r="JJ30" i="9"/>
  <c r="JI30" i="9"/>
  <c r="JH30" i="9"/>
  <c r="JG30" i="9"/>
  <c r="JF30" i="9"/>
  <c r="JE30" i="9"/>
  <c r="JD30" i="9"/>
  <c r="JC30" i="9"/>
  <c r="JB30" i="9"/>
  <c r="JA30" i="9"/>
  <c r="IZ30" i="9"/>
  <c r="IY30" i="9"/>
  <c r="IX30" i="9"/>
  <c r="IW30" i="9"/>
  <c r="IV30" i="9"/>
  <c r="IS30" i="9"/>
  <c r="IR30" i="9"/>
  <c r="IQ30" i="9"/>
  <c r="IP30" i="9"/>
  <c r="IO30" i="9"/>
  <c r="IN30" i="9"/>
  <c r="IM30" i="9"/>
  <c r="IL30" i="9"/>
  <c r="IK30" i="9"/>
  <c r="IJ30" i="9"/>
  <c r="II30" i="9"/>
  <c r="IH30" i="9"/>
  <c r="IG30" i="9"/>
  <c r="IF30" i="9"/>
  <c r="IE30" i="9"/>
  <c r="ID30" i="9"/>
  <c r="IC30" i="9"/>
  <c r="IB30" i="9"/>
  <c r="IA30" i="9"/>
  <c r="HZ30" i="9"/>
  <c r="HY30" i="9"/>
  <c r="HX30" i="9"/>
  <c r="HW30" i="9"/>
  <c r="HV30" i="9"/>
  <c r="HU30" i="9"/>
  <c r="HT30" i="9"/>
  <c r="HS30" i="9"/>
  <c r="HR30" i="9"/>
  <c r="HQ30" i="9"/>
  <c r="HP30" i="9"/>
  <c r="HO30" i="9"/>
  <c r="HN30" i="9"/>
  <c r="HM30" i="9"/>
  <c r="HL30" i="9"/>
  <c r="HK30" i="9"/>
  <c r="HJ30" i="9"/>
  <c r="HI30" i="9"/>
  <c r="HH30" i="9"/>
  <c r="HG30" i="9"/>
  <c r="HF30" i="9"/>
  <c r="HE30" i="9"/>
  <c r="HD30" i="9"/>
  <c r="HC30" i="9"/>
  <c r="HB30" i="9"/>
  <c r="HA30" i="9"/>
  <c r="GZ30" i="9"/>
  <c r="GY30" i="9"/>
  <c r="GX30" i="9"/>
  <c r="GW30" i="9"/>
  <c r="GV30" i="9"/>
  <c r="GU30" i="9"/>
  <c r="GT30" i="9"/>
  <c r="GS30" i="9"/>
  <c r="GR30" i="9"/>
  <c r="GQ30" i="9"/>
  <c r="GP30" i="9"/>
  <c r="GO30" i="9"/>
  <c r="GN30" i="9"/>
  <c r="GM30" i="9"/>
  <c r="GL30" i="9"/>
  <c r="GI30" i="9"/>
  <c r="GH30" i="9"/>
  <c r="GG30" i="9"/>
  <c r="GF30" i="9"/>
  <c r="GE30" i="9"/>
  <c r="GD30" i="9"/>
  <c r="GC30" i="9"/>
  <c r="GB30" i="9"/>
  <c r="GA30" i="9"/>
  <c r="FZ30" i="9"/>
  <c r="FY30" i="9"/>
  <c r="FX30" i="9"/>
  <c r="FW30" i="9"/>
  <c r="FV30" i="9"/>
  <c r="FU30" i="9"/>
  <c r="FT30" i="9"/>
  <c r="FS30" i="9"/>
  <c r="FR30" i="9"/>
  <c r="FQ30" i="9"/>
  <c r="FP30" i="9"/>
  <c r="FO30" i="9"/>
  <c r="FN30" i="9"/>
  <c r="FM30" i="9"/>
  <c r="FL30" i="9"/>
  <c r="FK30" i="9"/>
  <c r="FJ30" i="9"/>
  <c r="FI30" i="9"/>
  <c r="FH30" i="9"/>
  <c r="FG30" i="9"/>
  <c r="FF30" i="9"/>
  <c r="FE30" i="9"/>
  <c r="FD30" i="9"/>
  <c r="FC30" i="9"/>
  <c r="FB30" i="9"/>
  <c r="FA30" i="9"/>
  <c r="EZ30" i="9"/>
  <c r="EY30" i="9"/>
  <c r="EX30" i="9"/>
  <c r="EW30" i="9"/>
  <c r="EV30" i="9"/>
  <c r="EU30" i="9"/>
  <c r="ET30" i="9"/>
  <c r="ES30" i="9"/>
  <c r="ER30" i="9"/>
  <c r="EQ30" i="9"/>
  <c r="EP30" i="9"/>
  <c r="EO30" i="9"/>
  <c r="EN30" i="9"/>
  <c r="EM30" i="9"/>
  <c r="EL30" i="9"/>
  <c r="EK30" i="9"/>
  <c r="EJ30" i="9"/>
  <c r="EI30" i="9"/>
  <c r="EH30" i="9"/>
  <c r="EG30" i="9"/>
  <c r="EF30" i="9"/>
  <c r="EE30" i="9"/>
  <c r="ED30" i="9"/>
  <c r="EC30" i="9"/>
  <c r="EB30" i="9"/>
  <c r="EA30" i="9"/>
  <c r="DZ30" i="9"/>
  <c r="DW30" i="9"/>
  <c r="DV30" i="9"/>
  <c r="DU30" i="9"/>
  <c r="DT30" i="9"/>
  <c r="DS30" i="9"/>
  <c r="DR30" i="9"/>
  <c r="DQ30" i="9"/>
  <c r="DP30" i="9"/>
  <c r="DO30" i="9"/>
  <c r="DN30" i="9"/>
  <c r="DM30" i="9"/>
  <c r="DL30" i="9"/>
  <c r="DK30" i="9"/>
  <c r="DJ30" i="9"/>
  <c r="DI30" i="9"/>
  <c r="DH30" i="9"/>
  <c r="DG30" i="9"/>
  <c r="DF30" i="9"/>
  <c r="DE30" i="9"/>
  <c r="DD30" i="9"/>
  <c r="DC30" i="9"/>
  <c r="DB30" i="9"/>
  <c r="DA30" i="9"/>
  <c r="CZ30" i="9"/>
  <c r="CY30" i="9"/>
  <c r="CX30" i="9"/>
  <c r="CW30" i="9"/>
  <c r="CV30" i="9"/>
  <c r="CU30" i="9"/>
  <c r="CT30" i="9"/>
  <c r="CS30" i="9"/>
  <c r="CR30" i="9"/>
  <c r="CQ30" i="9"/>
  <c r="CP30" i="9"/>
  <c r="CO30" i="9"/>
  <c r="CN30" i="9"/>
  <c r="CM30" i="9"/>
  <c r="CL30" i="9"/>
  <c r="CK30" i="9"/>
  <c r="CJ30" i="9"/>
  <c r="CI30" i="9"/>
  <c r="CH30" i="9"/>
  <c r="CG30" i="9"/>
  <c r="CF30" i="9"/>
  <c r="CE30" i="9"/>
  <c r="CD30" i="9"/>
  <c r="CC30" i="9"/>
  <c r="CB30" i="9"/>
  <c r="CA30" i="9"/>
  <c r="BZ30" i="9"/>
  <c r="BY30" i="9"/>
  <c r="BX30" i="9"/>
  <c r="BW30" i="9"/>
  <c r="BV30" i="9"/>
  <c r="BU30" i="9"/>
  <c r="BT30" i="9"/>
  <c r="AA30" i="9"/>
  <c r="ACE29" i="9"/>
  <c r="ACD29" i="9"/>
  <c r="ACC29" i="9"/>
  <c r="ACB29" i="9"/>
  <c r="ACA29" i="9"/>
  <c r="ABZ29" i="9"/>
  <c r="ABY29" i="9"/>
  <c r="ABX29" i="9"/>
  <c r="ABW29" i="9"/>
  <c r="ABV29" i="9"/>
  <c r="ABU29" i="9"/>
  <c r="ABT29" i="9"/>
  <c r="ABS29" i="9"/>
  <c r="ABR29" i="9"/>
  <c r="ABQ29" i="9"/>
  <c r="ABP29" i="9"/>
  <c r="ABO29" i="9"/>
  <c r="ABN29" i="9"/>
  <c r="ABM29" i="9"/>
  <c r="ABL29" i="9"/>
  <c r="ABK29" i="9"/>
  <c r="ABJ29" i="9"/>
  <c r="ABI29" i="9"/>
  <c r="ABH29" i="9"/>
  <c r="ABG29" i="9"/>
  <c r="ABF29" i="9"/>
  <c r="ABE29" i="9"/>
  <c r="ABD29" i="9"/>
  <c r="ABC29" i="9"/>
  <c r="ABB29" i="9"/>
  <c r="ABA29" i="9"/>
  <c r="AAZ29" i="9"/>
  <c r="AAY29" i="9"/>
  <c r="AAX29" i="9"/>
  <c r="AAW29" i="9"/>
  <c r="AAV29" i="9"/>
  <c r="AAU29" i="9"/>
  <c r="AAT29" i="9"/>
  <c r="AAS29" i="9"/>
  <c r="AAR29" i="9"/>
  <c r="AAQ29" i="9"/>
  <c r="AAP29" i="9"/>
  <c r="AAO29" i="9"/>
  <c r="AAN29" i="9"/>
  <c r="AAM29" i="9"/>
  <c r="AAL29" i="9"/>
  <c r="AAK29" i="9"/>
  <c r="AAJ29" i="9"/>
  <c r="AAI29" i="9"/>
  <c r="AAH29" i="9"/>
  <c r="AAG29" i="9"/>
  <c r="AAF29" i="9"/>
  <c r="AAE29" i="9"/>
  <c r="AAD29" i="9"/>
  <c r="AAC29" i="9"/>
  <c r="AAB29" i="9"/>
  <c r="AAA29" i="9"/>
  <c r="ZZ29" i="9"/>
  <c r="ZY29" i="9"/>
  <c r="ZX29" i="9"/>
  <c r="ZW29" i="9"/>
  <c r="ZV29" i="9"/>
  <c r="ZS29" i="9"/>
  <c r="ZR29" i="9"/>
  <c r="ZQ29" i="9"/>
  <c r="ZP29" i="9"/>
  <c r="ZO29" i="9"/>
  <c r="ZN29" i="9"/>
  <c r="ZM29" i="9"/>
  <c r="ZL29" i="9"/>
  <c r="ZK29" i="9"/>
  <c r="ZJ29" i="9"/>
  <c r="ZI29" i="9"/>
  <c r="ZG29" i="9"/>
  <c r="ZF29" i="9"/>
  <c r="ZE29" i="9"/>
  <c r="ZD29" i="9"/>
  <c r="ZC29" i="9"/>
  <c r="ZB29" i="9"/>
  <c r="ZA29" i="9"/>
  <c r="YZ29" i="9"/>
  <c r="YY29" i="9"/>
  <c r="YX29" i="9"/>
  <c r="YW29" i="9"/>
  <c r="YV29" i="9"/>
  <c r="YU29" i="9"/>
  <c r="YT29" i="9"/>
  <c r="YS29" i="9"/>
  <c r="YR29" i="9"/>
  <c r="YQ29" i="9"/>
  <c r="YP29" i="9"/>
  <c r="YO29" i="9"/>
  <c r="YN29" i="9"/>
  <c r="YM29" i="9"/>
  <c r="YL29" i="9"/>
  <c r="YK29" i="9"/>
  <c r="YJ29" i="9"/>
  <c r="YI29" i="9"/>
  <c r="YH29" i="9"/>
  <c r="YG29" i="9"/>
  <c r="YF29" i="9"/>
  <c r="YE29" i="9"/>
  <c r="YD29" i="9"/>
  <c r="YC29" i="9"/>
  <c r="YB29" i="9"/>
  <c r="YA29" i="9"/>
  <c r="XZ29" i="9"/>
  <c r="XY29" i="9"/>
  <c r="XX29" i="9"/>
  <c r="XW29" i="9"/>
  <c r="XV29" i="9"/>
  <c r="XU29" i="9"/>
  <c r="XT29" i="9"/>
  <c r="XS29" i="9"/>
  <c r="XR29" i="9"/>
  <c r="XQ29" i="9"/>
  <c r="XP29" i="9"/>
  <c r="XO29" i="9"/>
  <c r="XN29" i="9"/>
  <c r="XM29" i="9"/>
  <c r="XL29" i="9"/>
  <c r="XI29" i="9"/>
  <c r="XH29" i="9"/>
  <c r="XG29" i="9"/>
  <c r="XF29" i="9"/>
  <c r="XE29" i="9"/>
  <c r="XD29" i="9"/>
  <c r="XC29" i="9"/>
  <c r="XB29" i="9"/>
  <c r="XA29" i="9"/>
  <c r="WZ29" i="9"/>
  <c r="WY29" i="9"/>
  <c r="WX29" i="9"/>
  <c r="WW29" i="9"/>
  <c r="WV29" i="9"/>
  <c r="WU29" i="9"/>
  <c r="WT29" i="9"/>
  <c r="WS29" i="9"/>
  <c r="WR29" i="9"/>
  <c r="WQ29" i="9"/>
  <c r="WP29" i="9"/>
  <c r="WO29" i="9"/>
  <c r="WN29" i="9"/>
  <c r="WM29" i="9"/>
  <c r="WL29" i="9"/>
  <c r="WK29" i="9"/>
  <c r="WJ29" i="9"/>
  <c r="WI29" i="9"/>
  <c r="WH29" i="9"/>
  <c r="WG29" i="9"/>
  <c r="WF29" i="9"/>
  <c r="WE29" i="9"/>
  <c r="WD29" i="9"/>
  <c r="WC29" i="9"/>
  <c r="WB29" i="9"/>
  <c r="WA29" i="9"/>
  <c r="VZ29" i="9"/>
  <c r="VY29" i="9"/>
  <c r="VX29" i="9"/>
  <c r="VW29" i="9"/>
  <c r="VV29" i="9"/>
  <c r="VU29" i="9"/>
  <c r="VT29" i="9"/>
  <c r="VS29" i="9"/>
  <c r="VR29" i="9"/>
  <c r="VQ29" i="9"/>
  <c r="VP29" i="9"/>
  <c r="VO29" i="9"/>
  <c r="VN29" i="9"/>
  <c r="VM29" i="9"/>
  <c r="VL29" i="9"/>
  <c r="VK29" i="9"/>
  <c r="VJ29" i="9"/>
  <c r="VI29" i="9"/>
  <c r="VH29" i="9"/>
  <c r="VG29" i="9"/>
  <c r="VF29" i="9"/>
  <c r="VE29" i="9"/>
  <c r="VD29" i="9"/>
  <c r="VC29" i="9"/>
  <c r="VB29" i="9"/>
  <c r="VA29" i="9"/>
  <c r="UZ29" i="9"/>
  <c r="UW29" i="9"/>
  <c r="UV29" i="9"/>
  <c r="UU29" i="9"/>
  <c r="UT29" i="9"/>
  <c r="US29" i="9"/>
  <c r="UR29" i="9"/>
  <c r="UQ29" i="9"/>
  <c r="UP29" i="9"/>
  <c r="UO29" i="9"/>
  <c r="UN29" i="9"/>
  <c r="UM29" i="9"/>
  <c r="UL29" i="9"/>
  <c r="UK29" i="9"/>
  <c r="UJ29" i="9"/>
  <c r="UI29" i="9"/>
  <c r="UH29" i="9"/>
  <c r="UG29" i="9"/>
  <c r="UF29" i="9"/>
  <c r="UE29" i="9"/>
  <c r="UD29" i="9"/>
  <c r="UC29" i="9"/>
  <c r="UB29" i="9"/>
  <c r="UA29" i="9"/>
  <c r="TZ29" i="9"/>
  <c r="TY29" i="9"/>
  <c r="TX29" i="9"/>
  <c r="TW29" i="9"/>
  <c r="TV29" i="9"/>
  <c r="TU29" i="9"/>
  <c r="TT29" i="9"/>
  <c r="TS29" i="9"/>
  <c r="TR29" i="9"/>
  <c r="TQ29" i="9"/>
  <c r="TP29" i="9"/>
  <c r="TO29" i="9"/>
  <c r="TN29" i="9"/>
  <c r="TM29" i="9"/>
  <c r="TL29" i="9"/>
  <c r="TK29" i="9"/>
  <c r="TJ29" i="9"/>
  <c r="TI29" i="9"/>
  <c r="TH29" i="9"/>
  <c r="TG29" i="9"/>
  <c r="TF29" i="9"/>
  <c r="TE29" i="9"/>
  <c r="TD29" i="9"/>
  <c r="TC29" i="9"/>
  <c r="TB29" i="9"/>
  <c r="TA29" i="9"/>
  <c r="SZ29" i="9"/>
  <c r="SY29" i="9"/>
  <c r="SX29" i="9"/>
  <c r="SW29" i="9"/>
  <c r="SV29" i="9"/>
  <c r="SU29" i="9"/>
  <c r="ST29" i="9"/>
  <c r="SS29" i="9"/>
  <c r="SR29" i="9"/>
  <c r="SQ29" i="9"/>
  <c r="SP29" i="9"/>
  <c r="SM29" i="9"/>
  <c r="SL29" i="9"/>
  <c r="SK29" i="9"/>
  <c r="SJ29" i="9"/>
  <c r="SI29" i="9"/>
  <c r="SH29" i="9"/>
  <c r="SG29" i="9"/>
  <c r="SF29" i="9"/>
  <c r="SE29" i="9"/>
  <c r="SD29" i="9"/>
  <c r="SC29" i="9"/>
  <c r="SB29" i="9"/>
  <c r="SA29" i="9"/>
  <c r="RZ29" i="9"/>
  <c r="RY29" i="9"/>
  <c r="RX29" i="9"/>
  <c r="RW29" i="9"/>
  <c r="RV29" i="9"/>
  <c r="RU29" i="9"/>
  <c r="RT29" i="9"/>
  <c r="RS29" i="9"/>
  <c r="RR29" i="9"/>
  <c r="RQ29" i="9"/>
  <c r="RP29" i="9"/>
  <c r="RO29" i="9"/>
  <c r="RN29" i="9"/>
  <c r="RM29" i="9"/>
  <c r="RL29" i="9"/>
  <c r="RK29" i="9"/>
  <c r="RJ29" i="9"/>
  <c r="RI29" i="9"/>
  <c r="RH29" i="9"/>
  <c r="RG29" i="9"/>
  <c r="RF29" i="9"/>
  <c r="RE29" i="9"/>
  <c r="RD29" i="9"/>
  <c r="RC29" i="9"/>
  <c r="RB29" i="9"/>
  <c r="RA29" i="9"/>
  <c r="QZ29" i="9"/>
  <c r="QY29" i="9"/>
  <c r="QX29" i="9"/>
  <c r="QW29" i="9"/>
  <c r="QV29" i="9"/>
  <c r="QU29" i="9"/>
  <c r="QT29" i="9"/>
  <c r="QS29" i="9"/>
  <c r="QR29" i="9"/>
  <c r="QQ29" i="9"/>
  <c r="QP29" i="9"/>
  <c r="QO29" i="9"/>
  <c r="QN29" i="9"/>
  <c r="QM29" i="9"/>
  <c r="QL29" i="9"/>
  <c r="QK29" i="9"/>
  <c r="QJ29" i="9"/>
  <c r="QI29" i="9"/>
  <c r="QH29" i="9"/>
  <c r="QG29" i="9"/>
  <c r="QF29" i="9"/>
  <c r="QE29" i="9"/>
  <c r="QD29" i="9"/>
  <c r="QA29" i="9"/>
  <c r="PZ29" i="9"/>
  <c r="PY29" i="9"/>
  <c r="PX29" i="9"/>
  <c r="PW29" i="9"/>
  <c r="PV29" i="9"/>
  <c r="PU29" i="9"/>
  <c r="PT29" i="9"/>
  <c r="PS29" i="9"/>
  <c r="PR29" i="9"/>
  <c r="PQ29" i="9"/>
  <c r="PP29" i="9"/>
  <c r="PO29" i="9"/>
  <c r="PN29" i="9"/>
  <c r="PM29" i="9"/>
  <c r="PL29" i="9"/>
  <c r="PK29" i="9"/>
  <c r="PJ29" i="9"/>
  <c r="PI29" i="9"/>
  <c r="PH29" i="9"/>
  <c r="PG29" i="9"/>
  <c r="PF29" i="9"/>
  <c r="PE29" i="9"/>
  <c r="PD29" i="9"/>
  <c r="PC29" i="9"/>
  <c r="PB29" i="9"/>
  <c r="PA29" i="9"/>
  <c r="OZ29" i="9"/>
  <c r="OY29" i="9"/>
  <c r="OX29" i="9"/>
  <c r="OW29" i="9"/>
  <c r="OV29" i="9"/>
  <c r="OU29" i="9"/>
  <c r="OT29" i="9"/>
  <c r="OS29" i="9"/>
  <c r="OR29" i="9"/>
  <c r="OQ29" i="9"/>
  <c r="OP29" i="9"/>
  <c r="OO29" i="9"/>
  <c r="ON29" i="9"/>
  <c r="OM29" i="9"/>
  <c r="OL29" i="9"/>
  <c r="OK29" i="9"/>
  <c r="OJ29" i="9"/>
  <c r="OI29" i="9"/>
  <c r="OH29" i="9"/>
  <c r="OG29" i="9"/>
  <c r="OF29" i="9"/>
  <c r="OE29" i="9"/>
  <c r="OD29" i="9"/>
  <c r="OC29" i="9"/>
  <c r="OB29" i="9"/>
  <c r="OA29" i="9"/>
  <c r="NZ29" i="9"/>
  <c r="NY29" i="9"/>
  <c r="NX29" i="9"/>
  <c r="NW29" i="9"/>
  <c r="NV29" i="9"/>
  <c r="NU29" i="9"/>
  <c r="NT29" i="9"/>
  <c r="NS29" i="9"/>
  <c r="NR29" i="9"/>
  <c r="NO29" i="9"/>
  <c r="NN29" i="9"/>
  <c r="NM29" i="9"/>
  <c r="NL29" i="9"/>
  <c r="NK29" i="9"/>
  <c r="NJ29" i="9"/>
  <c r="NI29" i="9"/>
  <c r="NH29" i="9"/>
  <c r="NG29" i="9"/>
  <c r="NF29" i="9"/>
  <c r="NE29" i="9"/>
  <c r="ND29" i="9"/>
  <c r="NC29" i="9"/>
  <c r="NB29" i="9"/>
  <c r="NA29" i="9"/>
  <c r="MZ29" i="9"/>
  <c r="MY29" i="9"/>
  <c r="MX29" i="9"/>
  <c r="MW29" i="9"/>
  <c r="MV29" i="9"/>
  <c r="MU29" i="9"/>
  <c r="MT29" i="9"/>
  <c r="MS29" i="9"/>
  <c r="MR29" i="9"/>
  <c r="MQ29" i="9"/>
  <c r="MP29" i="9"/>
  <c r="MO29" i="9"/>
  <c r="MN29" i="9"/>
  <c r="MM29" i="9"/>
  <c r="ML29" i="9"/>
  <c r="MK29" i="9"/>
  <c r="MJ29" i="9"/>
  <c r="MI29" i="9"/>
  <c r="MH29" i="9"/>
  <c r="MG29" i="9"/>
  <c r="MF29" i="9"/>
  <c r="ME29" i="9"/>
  <c r="MD29" i="9"/>
  <c r="MC29" i="9"/>
  <c r="MB29" i="9"/>
  <c r="MA29" i="9"/>
  <c r="LZ29" i="9"/>
  <c r="LY29" i="9"/>
  <c r="LX29" i="9"/>
  <c r="LW29" i="9"/>
  <c r="LV29" i="9"/>
  <c r="LU29" i="9"/>
  <c r="LT29" i="9"/>
  <c r="LS29" i="9"/>
  <c r="LR29" i="9"/>
  <c r="LQ29" i="9"/>
  <c r="LP29" i="9"/>
  <c r="LO29" i="9"/>
  <c r="LN29" i="9"/>
  <c r="LM29" i="9"/>
  <c r="LL29" i="9"/>
  <c r="LK29" i="9"/>
  <c r="LJ29" i="9"/>
  <c r="LI29" i="9"/>
  <c r="LH29" i="9"/>
  <c r="LE29" i="9"/>
  <c r="LD29" i="9"/>
  <c r="LC29" i="9"/>
  <c r="LB29" i="9"/>
  <c r="LA29" i="9"/>
  <c r="KZ29" i="9"/>
  <c r="KY29" i="9"/>
  <c r="KX29" i="9"/>
  <c r="KW29" i="9"/>
  <c r="KV29" i="9"/>
  <c r="KU29" i="9"/>
  <c r="KT29" i="9"/>
  <c r="KS29" i="9"/>
  <c r="KR29" i="9"/>
  <c r="KQ29" i="9"/>
  <c r="KP29" i="9"/>
  <c r="KO29" i="9"/>
  <c r="KN29" i="9"/>
  <c r="KM29" i="9"/>
  <c r="KL29" i="9"/>
  <c r="KK29" i="9"/>
  <c r="KJ29" i="9"/>
  <c r="KI29" i="9"/>
  <c r="KH29" i="9"/>
  <c r="KG29" i="9"/>
  <c r="KF29" i="9"/>
  <c r="KE29" i="9"/>
  <c r="KD29" i="9"/>
  <c r="KC29" i="9"/>
  <c r="KB29" i="9"/>
  <c r="KA29" i="9"/>
  <c r="JZ29" i="9"/>
  <c r="JY29" i="9"/>
  <c r="JX29" i="9"/>
  <c r="JW29" i="9"/>
  <c r="JV29" i="9"/>
  <c r="JU29" i="9"/>
  <c r="JT29" i="9"/>
  <c r="JS29" i="9"/>
  <c r="JR29" i="9"/>
  <c r="JQ29" i="9"/>
  <c r="JP29" i="9"/>
  <c r="JO29" i="9"/>
  <c r="JN29" i="9"/>
  <c r="JM29" i="9"/>
  <c r="JL29" i="9"/>
  <c r="JK29" i="9"/>
  <c r="JJ29" i="9"/>
  <c r="JI29" i="9"/>
  <c r="JH29" i="9"/>
  <c r="JG29" i="9"/>
  <c r="JF29" i="9"/>
  <c r="JE29" i="9"/>
  <c r="JD29" i="9"/>
  <c r="JC29" i="9"/>
  <c r="JB29" i="9"/>
  <c r="JA29" i="9"/>
  <c r="IZ29" i="9"/>
  <c r="IY29" i="9"/>
  <c r="IX29" i="9"/>
  <c r="IW29" i="9"/>
  <c r="IV29" i="9"/>
  <c r="IS29" i="9"/>
  <c r="IR29" i="9"/>
  <c r="IQ29" i="9"/>
  <c r="IP29" i="9"/>
  <c r="IO29" i="9"/>
  <c r="IN29" i="9"/>
  <c r="IM29" i="9"/>
  <c r="IL29" i="9"/>
  <c r="IK29" i="9"/>
  <c r="IJ29" i="9"/>
  <c r="II29" i="9"/>
  <c r="IH29" i="9"/>
  <c r="IG29" i="9"/>
  <c r="IF29" i="9"/>
  <c r="IE29" i="9"/>
  <c r="ID29" i="9"/>
  <c r="IC29" i="9"/>
  <c r="IB29" i="9"/>
  <c r="IA29" i="9"/>
  <c r="HZ29" i="9"/>
  <c r="HY29" i="9"/>
  <c r="HX29" i="9"/>
  <c r="HW29" i="9"/>
  <c r="HV29" i="9"/>
  <c r="HU29" i="9"/>
  <c r="HT29" i="9"/>
  <c r="HS29" i="9"/>
  <c r="HR29" i="9"/>
  <c r="HQ29" i="9"/>
  <c r="HP29" i="9"/>
  <c r="HO29" i="9"/>
  <c r="HN29" i="9"/>
  <c r="HM29" i="9"/>
  <c r="HL29" i="9"/>
  <c r="HK29" i="9"/>
  <c r="HJ29" i="9"/>
  <c r="HI29" i="9"/>
  <c r="HH29" i="9"/>
  <c r="HG29" i="9"/>
  <c r="HF29" i="9"/>
  <c r="HE29" i="9"/>
  <c r="HD29" i="9"/>
  <c r="HC29" i="9"/>
  <c r="HB29" i="9"/>
  <c r="HA29" i="9"/>
  <c r="GZ29" i="9"/>
  <c r="GY29" i="9"/>
  <c r="GX29" i="9"/>
  <c r="GW29" i="9"/>
  <c r="GV29" i="9"/>
  <c r="GU29" i="9"/>
  <c r="GT29" i="9"/>
  <c r="GS29" i="9"/>
  <c r="GR29" i="9"/>
  <c r="GQ29" i="9"/>
  <c r="GP29" i="9"/>
  <c r="GO29" i="9"/>
  <c r="GN29" i="9"/>
  <c r="GM29" i="9"/>
  <c r="GL29" i="9"/>
  <c r="GI29" i="9"/>
  <c r="GH29" i="9"/>
  <c r="GG29" i="9"/>
  <c r="GF29" i="9"/>
  <c r="GE29" i="9"/>
  <c r="GD29" i="9"/>
  <c r="GC29" i="9"/>
  <c r="GB29" i="9"/>
  <c r="GA29" i="9"/>
  <c r="FZ29" i="9"/>
  <c r="FY29" i="9"/>
  <c r="FX29" i="9"/>
  <c r="FW29" i="9"/>
  <c r="FV29" i="9"/>
  <c r="FU29" i="9"/>
  <c r="FT29" i="9"/>
  <c r="FS29" i="9"/>
  <c r="FR29" i="9"/>
  <c r="FQ29" i="9"/>
  <c r="FP29" i="9"/>
  <c r="FO29" i="9"/>
  <c r="FN29" i="9"/>
  <c r="FM29" i="9"/>
  <c r="FL29" i="9"/>
  <c r="FK29" i="9"/>
  <c r="FJ29" i="9"/>
  <c r="FI29" i="9"/>
  <c r="FH29" i="9"/>
  <c r="FG29" i="9"/>
  <c r="FF29" i="9"/>
  <c r="FE29" i="9"/>
  <c r="FD29" i="9"/>
  <c r="FC29" i="9"/>
  <c r="FB29" i="9"/>
  <c r="FA29" i="9"/>
  <c r="EZ29" i="9"/>
  <c r="EY29" i="9"/>
  <c r="EX29" i="9"/>
  <c r="EW29" i="9"/>
  <c r="EV29" i="9"/>
  <c r="EU29" i="9"/>
  <c r="ET29" i="9"/>
  <c r="ES29" i="9"/>
  <c r="ER29" i="9"/>
  <c r="EQ29" i="9"/>
  <c r="EP29" i="9"/>
  <c r="EO29" i="9"/>
  <c r="EN29" i="9"/>
  <c r="EM29" i="9"/>
  <c r="EL29" i="9"/>
  <c r="EK29" i="9"/>
  <c r="EJ29" i="9"/>
  <c r="EI29" i="9"/>
  <c r="EH29" i="9"/>
  <c r="EG29" i="9"/>
  <c r="EF29" i="9"/>
  <c r="EE29" i="9"/>
  <c r="ED29" i="9"/>
  <c r="EC29" i="9"/>
  <c r="EB29" i="9"/>
  <c r="EA29" i="9"/>
  <c r="DZ29" i="9"/>
  <c r="DW29" i="9"/>
  <c r="DV29" i="9"/>
  <c r="DU29" i="9"/>
  <c r="DT29" i="9"/>
  <c r="DS29" i="9"/>
  <c r="DR29" i="9"/>
  <c r="DQ29" i="9"/>
  <c r="DP29" i="9"/>
  <c r="DO29" i="9"/>
  <c r="DN29" i="9"/>
  <c r="DM29" i="9"/>
  <c r="DL29" i="9"/>
  <c r="DK29" i="9"/>
  <c r="DJ29" i="9"/>
  <c r="DI29" i="9"/>
  <c r="DH29" i="9"/>
  <c r="DG29" i="9"/>
  <c r="DF29" i="9"/>
  <c r="DE29" i="9"/>
  <c r="DD29" i="9"/>
  <c r="DC29" i="9"/>
  <c r="DB29" i="9"/>
  <c r="DA29" i="9"/>
  <c r="CZ29" i="9"/>
  <c r="CY29" i="9"/>
  <c r="CX29" i="9"/>
  <c r="CW29" i="9"/>
  <c r="CV29" i="9"/>
  <c r="CU29" i="9"/>
  <c r="CT29" i="9"/>
  <c r="CS29" i="9"/>
  <c r="CR29" i="9"/>
  <c r="CQ29" i="9"/>
  <c r="CP29" i="9"/>
  <c r="CO29" i="9"/>
  <c r="CN29" i="9"/>
  <c r="CM29" i="9"/>
  <c r="CL29" i="9"/>
  <c r="CK29" i="9"/>
  <c r="CJ29" i="9"/>
  <c r="CI29" i="9"/>
  <c r="CH29" i="9"/>
  <c r="CG29" i="9"/>
  <c r="CF29" i="9"/>
  <c r="CE29" i="9"/>
  <c r="CD29" i="9"/>
  <c r="CC29" i="9"/>
  <c r="CB29" i="9"/>
  <c r="CA29" i="9"/>
  <c r="BZ29" i="9"/>
  <c r="BY29" i="9"/>
  <c r="BX29" i="9"/>
  <c r="BW29" i="9"/>
  <c r="BV29" i="9"/>
  <c r="BU29" i="9"/>
  <c r="BT29" i="9"/>
  <c r="AA29" i="9"/>
  <c r="ACE28" i="9"/>
  <c r="ACD28" i="9"/>
  <c r="ACC28" i="9"/>
  <c r="ACB28" i="9"/>
  <c r="ACA28" i="9"/>
  <c r="ABZ28" i="9"/>
  <c r="ABY28" i="9"/>
  <c r="ABX28" i="9"/>
  <c r="ABW28" i="9"/>
  <c r="ABV28" i="9"/>
  <c r="ABU28" i="9"/>
  <c r="ABT28" i="9"/>
  <c r="ABS28" i="9"/>
  <c r="ABR28" i="9"/>
  <c r="ABQ28" i="9"/>
  <c r="ABP28" i="9"/>
  <c r="ABO28" i="9"/>
  <c r="ABN28" i="9"/>
  <c r="ABM28" i="9"/>
  <c r="ABL28" i="9"/>
  <c r="ABK28" i="9"/>
  <c r="ABJ28" i="9"/>
  <c r="ABI28" i="9"/>
  <c r="ABH28" i="9"/>
  <c r="ABG28" i="9"/>
  <c r="ABF28" i="9"/>
  <c r="ABE28" i="9"/>
  <c r="ABD28" i="9"/>
  <c r="ABC28" i="9"/>
  <c r="ABB28" i="9"/>
  <c r="ABA28" i="9"/>
  <c r="AAZ28" i="9"/>
  <c r="AAY28" i="9"/>
  <c r="AAX28" i="9"/>
  <c r="AAW28" i="9"/>
  <c r="AAV28" i="9"/>
  <c r="AAU28" i="9"/>
  <c r="AAT28" i="9"/>
  <c r="AAS28" i="9"/>
  <c r="AAR28" i="9"/>
  <c r="AAQ28" i="9"/>
  <c r="AAP28" i="9"/>
  <c r="AAO28" i="9"/>
  <c r="AAN28" i="9"/>
  <c r="AAM28" i="9"/>
  <c r="AAL28" i="9"/>
  <c r="AAK28" i="9"/>
  <c r="AAJ28" i="9"/>
  <c r="AAI28" i="9"/>
  <c r="AAH28" i="9"/>
  <c r="AAG28" i="9"/>
  <c r="AAF28" i="9"/>
  <c r="AAE28" i="9"/>
  <c r="AAD28" i="9"/>
  <c r="AAC28" i="9"/>
  <c r="AAB28" i="9"/>
  <c r="AAA28" i="9"/>
  <c r="ZZ28" i="9"/>
  <c r="ZY28" i="9"/>
  <c r="ZX28" i="9"/>
  <c r="ZW28" i="9"/>
  <c r="ZV28" i="9"/>
  <c r="ZS28" i="9"/>
  <c r="ZR28" i="9"/>
  <c r="ZQ28" i="9"/>
  <c r="ZP28" i="9"/>
  <c r="ZO28" i="9"/>
  <c r="ZN28" i="9"/>
  <c r="ZM28" i="9"/>
  <c r="ZL28" i="9"/>
  <c r="ZK28" i="9"/>
  <c r="ZJ28" i="9"/>
  <c r="ZI28" i="9"/>
  <c r="ZG28" i="9"/>
  <c r="ZF28" i="9"/>
  <c r="ZE28" i="9"/>
  <c r="ZD28" i="9"/>
  <c r="ZC28" i="9"/>
  <c r="ZB28" i="9"/>
  <c r="ZA28" i="9"/>
  <c r="YZ28" i="9"/>
  <c r="YY28" i="9"/>
  <c r="YX28" i="9"/>
  <c r="YW28" i="9"/>
  <c r="YV28" i="9"/>
  <c r="YU28" i="9"/>
  <c r="YT28" i="9"/>
  <c r="YS28" i="9"/>
  <c r="YR28" i="9"/>
  <c r="YQ28" i="9"/>
  <c r="YP28" i="9"/>
  <c r="YO28" i="9"/>
  <c r="YN28" i="9"/>
  <c r="YM28" i="9"/>
  <c r="YL28" i="9"/>
  <c r="YK28" i="9"/>
  <c r="YJ28" i="9"/>
  <c r="YI28" i="9"/>
  <c r="YH28" i="9"/>
  <c r="YG28" i="9"/>
  <c r="YF28" i="9"/>
  <c r="YE28" i="9"/>
  <c r="YD28" i="9"/>
  <c r="YC28" i="9"/>
  <c r="YB28" i="9"/>
  <c r="YA28" i="9"/>
  <c r="XZ28" i="9"/>
  <c r="XY28" i="9"/>
  <c r="XX28" i="9"/>
  <c r="XW28" i="9"/>
  <c r="XV28" i="9"/>
  <c r="XU28" i="9"/>
  <c r="XT28" i="9"/>
  <c r="XS28" i="9"/>
  <c r="XR28" i="9"/>
  <c r="XQ28" i="9"/>
  <c r="XP28" i="9"/>
  <c r="XO28" i="9"/>
  <c r="XN28" i="9"/>
  <c r="XM28" i="9"/>
  <c r="XL28" i="9"/>
  <c r="XI28" i="9"/>
  <c r="XH28" i="9"/>
  <c r="XG28" i="9"/>
  <c r="XF28" i="9"/>
  <c r="XE28" i="9"/>
  <c r="XD28" i="9"/>
  <c r="XC28" i="9"/>
  <c r="XB28" i="9"/>
  <c r="XA28" i="9"/>
  <c r="WZ28" i="9"/>
  <c r="WY28" i="9"/>
  <c r="WX28" i="9"/>
  <c r="WW28" i="9"/>
  <c r="WV28" i="9"/>
  <c r="WU28" i="9"/>
  <c r="WT28" i="9"/>
  <c r="WS28" i="9"/>
  <c r="WR28" i="9"/>
  <c r="WQ28" i="9"/>
  <c r="WP28" i="9"/>
  <c r="WO28" i="9"/>
  <c r="WN28" i="9"/>
  <c r="WM28" i="9"/>
  <c r="WL28" i="9"/>
  <c r="WK28" i="9"/>
  <c r="WJ28" i="9"/>
  <c r="WI28" i="9"/>
  <c r="WH28" i="9"/>
  <c r="WG28" i="9"/>
  <c r="WF28" i="9"/>
  <c r="WE28" i="9"/>
  <c r="WD28" i="9"/>
  <c r="WC28" i="9"/>
  <c r="WB28" i="9"/>
  <c r="WA28" i="9"/>
  <c r="VZ28" i="9"/>
  <c r="VY28" i="9"/>
  <c r="VX28" i="9"/>
  <c r="VW28" i="9"/>
  <c r="VV28" i="9"/>
  <c r="VU28" i="9"/>
  <c r="VT28" i="9"/>
  <c r="VS28" i="9"/>
  <c r="VR28" i="9"/>
  <c r="VQ28" i="9"/>
  <c r="VP28" i="9"/>
  <c r="VO28" i="9"/>
  <c r="VN28" i="9"/>
  <c r="VM28" i="9"/>
  <c r="VL28" i="9"/>
  <c r="VK28" i="9"/>
  <c r="VJ28" i="9"/>
  <c r="VI28" i="9"/>
  <c r="VH28" i="9"/>
  <c r="VG28" i="9"/>
  <c r="VF28" i="9"/>
  <c r="VE28" i="9"/>
  <c r="VD28" i="9"/>
  <c r="VC28" i="9"/>
  <c r="VB28" i="9"/>
  <c r="VA28" i="9"/>
  <c r="UZ28" i="9"/>
  <c r="UW28" i="9"/>
  <c r="UV28" i="9"/>
  <c r="UU28" i="9"/>
  <c r="UT28" i="9"/>
  <c r="US28" i="9"/>
  <c r="UR28" i="9"/>
  <c r="UQ28" i="9"/>
  <c r="UP28" i="9"/>
  <c r="UO28" i="9"/>
  <c r="UN28" i="9"/>
  <c r="UM28" i="9"/>
  <c r="UL28" i="9"/>
  <c r="UK28" i="9"/>
  <c r="UJ28" i="9"/>
  <c r="UI28" i="9"/>
  <c r="UH28" i="9"/>
  <c r="UG28" i="9"/>
  <c r="UF28" i="9"/>
  <c r="UE28" i="9"/>
  <c r="UD28" i="9"/>
  <c r="UC28" i="9"/>
  <c r="UB28" i="9"/>
  <c r="UA28" i="9"/>
  <c r="TZ28" i="9"/>
  <c r="TY28" i="9"/>
  <c r="TX28" i="9"/>
  <c r="TW28" i="9"/>
  <c r="TV28" i="9"/>
  <c r="TU28" i="9"/>
  <c r="TT28" i="9"/>
  <c r="TS28" i="9"/>
  <c r="TR28" i="9"/>
  <c r="TQ28" i="9"/>
  <c r="TP28" i="9"/>
  <c r="TO28" i="9"/>
  <c r="TN28" i="9"/>
  <c r="TM28" i="9"/>
  <c r="TL28" i="9"/>
  <c r="TK28" i="9"/>
  <c r="TJ28" i="9"/>
  <c r="TI28" i="9"/>
  <c r="TH28" i="9"/>
  <c r="TG28" i="9"/>
  <c r="TF28" i="9"/>
  <c r="TE28" i="9"/>
  <c r="TD28" i="9"/>
  <c r="TC28" i="9"/>
  <c r="TB28" i="9"/>
  <c r="TA28" i="9"/>
  <c r="SZ28" i="9"/>
  <c r="SY28" i="9"/>
  <c r="SX28" i="9"/>
  <c r="SW28" i="9"/>
  <c r="SV28" i="9"/>
  <c r="SU28" i="9"/>
  <c r="ST28" i="9"/>
  <c r="SS28" i="9"/>
  <c r="SR28" i="9"/>
  <c r="SQ28" i="9"/>
  <c r="SP28" i="9"/>
  <c r="SM28" i="9"/>
  <c r="SL28" i="9"/>
  <c r="SK28" i="9"/>
  <c r="SJ28" i="9"/>
  <c r="SI28" i="9"/>
  <c r="SH28" i="9"/>
  <c r="SG28" i="9"/>
  <c r="SF28" i="9"/>
  <c r="SE28" i="9"/>
  <c r="SD28" i="9"/>
  <c r="SC28" i="9"/>
  <c r="SB28" i="9"/>
  <c r="SA28" i="9"/>
  <c r="RZ28" i="9"/>
  <c r="RY28" i="9"/>
  <c r="RX28" i="9"/>
  <c r="RW28" i="9"/>
  <c r="RV28" i="9"/>
  <c r="RU28" i="9"/>
  <c r="RT28" i="9"/>
  <c r="RS28" i="9"/>
  <c r="RR28" i="9"/>
  <c r="RQ28" i="9"/>
  <c r="RP28" i="9"/>
  <c r="RO28" i="9"/>
  <c r="RN28" i="9"/>
  <c r="RM28" i="9"/>
  <c r="RL28" i="9"/>
  <c r="RK28" i="9"/>
  <c r="RJ28" i="9"/>
  <c r="RI28" i="9"/>
  <c r="RH28" i="9"/>
  <c r="RG28" i="9"/>
  <c r="RF28" i="9"/>
  <c r="RE28" i="9"/>
  <c r="RD28" i="9"/>
  <c r="RC28" i="9"/>
  <c r="RB28" i="9"/>
  <c r="RA28" i="9"/>
  <c r="QZ28" i="9"/>
  <c r="QY28" i="9"/>
  <c r="QX28" i="9"/>
  <c r="QW28" i="9"/>
  <c r="QV28" i="9"/>
  <c r="QU28" i="9"/>
  <c r="QT28" i="9"/>
  <c r="QS28" i="9"/>
  <c r="QR28" i="9"/>
  <c r="QQ28" i="9"/>
  <c r="QP28" i="9"/>
  <c r="QO28" i="9"/>
  <c r="QN28" i="9"/>
  <c r="QM28" i="9"/>
  <c r="QL28" i="9"/>
  <c r="QK28" i="9"/>
  <c r="QJ28" i="9"/>
  <c r="QI28" i="9"/>
  <c r="QH28" i="9"/>
  <c r="QG28" i="9"/>
  <c r="QF28" i="9"/>
  <c r="QE28" i="9"/>
  <c r="QD28" i="9"/>
  <c r="QA28" i="9"/>
  <c r="PZ28" i="9"/>
  <c r="PY28" i="9"/>
  <c r="PX28" i="9"/>
  <c r="PW28" i="9"/>
  <c r="PV28" i="9"/>
  <c r="PU28" i="9"/>
  <c r="PT28" i="9"/>
  <c r="PS28" i="9"/>
  <c r="PR28" i="9"/>
  <c r="PQ28" i="9"/>
  <c r="PP28" i="9"/>
  <c r="PO28" i="9"/>
  <c r="PN28" i="9"/>
  <c r="PM28" i="9"/>
  <c r="PL28" i="9"/>
  <c r="PK28" i="9"/>
  <c r="PJ28" i="9"/>
  <c r="PI28" i="9"/>
  <c r="PH28" i="9"/>
  <c r="PG28" i="9"/>
  <c r="PF28" i="9"/>
  <c r="PE28" i="9"/>
  <c r="PD28" i="9"/>
  <c r="PC28" i="9"/>
  <c r="PB28" i="9"/>
  <c r="PA28" i="9"/>
  <c r="OZ28" i="9"/>
  <c r="OY28" i="9"/>
  <c r="OX28" i="9"/>
  <c r="OW28" i="9"/>
  <c r="OV28" i="9"/>
  <c r="OU28" i="9"/>
  <c r="OT28" i="9"/>
  <c r="OS28" i="9"/>
  <c r="OR28" i="9"/>
  <c r="OQ28" i="9"/>
  <c r="OP28" i="9"/>
  <c r="OO28" i="9"/>
  <c r="ON28" i="9"/>
  <c r="OM28" i="9"/>
  <c r="OL28" i="9"/>
  <c r="OK28" i="9"/>
  <c r="OJ28" i="9"/>
  <c r="OI28" i="9"/>
  <c r="OH28" i="9"/>
  <c r="OG28" i="9"/>
  <c r="OF28" i="9"/>
  <c r="OE28" i="9"/>
  <c r="OD28" i="9"/>
  <c r="OC28" i="9"/>
  <c r="OB28" i="9"/>
  <c r="OA28" i="9"/>
  <c r="NZ28" i="9"/>
  <c r="NY28" i="9"/>
  <c r="NX28" i="9"/>
  <c r="NW28" i="9"/>
  <c r="NV28" i="9"/>
  <c r="NU28" i="9"/>
  <c r="NT28" i="9"/>
  <c r="NS28" i="9"/>
  <c r="NR28" i="9"/>
  <c r="NO28" i="9"/>
  <c r="NN28" i="9"/>
  <c r="NM28" i="9"/>
  <c r="NL28" i="9"/>
  <c r="NK28" i="9"/>
  <c r="NJ28" i="9"/>
  <c r="NI28" i="9"/>
  <c r="NH28" i="9"/>
  <c r="NG28" i="9"/>
  <c r="NF28" i="9"/>
  <c r="NE28" i="9"/>
  <c r="ND28" i="9"/>
  <c r="NC28" i="9"/>
  <c r="NB28" i="9"/>
  <c r="NA28" i="9"/>
  <c r="MZ28" i="9"/>
  <c r="MY28" i="9"/>
  <c r="MX28" i="9"/>
  <c r="MW28" i="9"/>
  <c r="MV28" i="9"/>
  <c r="MU28" i="9"/>
  <c r="MT28" i="9"/>
  <c r="MS28" i="9"/>
  <c r="MR28" i="9"/>
  <c r="MQ28" i="9"/>
  <c r="MP28" i="9"/>
  <c r="MO28" i="9"/>
  <c r="MN28" i="9"/>
  <c r="MM28" i="9"/>
  <c r="ML28" i="9"/>
  <c r="MK28" i="9"/>
  <c r="MJ28" i="9"/>
  <c r="MI28" i="9"/>
  <c r="MH28" i="9"/>
  <c r="MG28" i="9"/>
  <c r="MF28" i="9"/>
  <c r="ME28" i="9"/>
  <c r="MD28" i="9"/>
  <c r="MC28" i="9"/>
  <c r="MB28" i="9"/>
  <c r="MA28" i="9"/>
  <c r="LZ28" i="9"/>
  <c r="LY28" i="9"/>
  <c r="LX28" i="9"/>
  <c r="LW28" i="9"/>
  <c r="LV28" i="9"/>
  <c r="LU28" i="9"/>
  <c r="LT28" i="9"/>
  <c r="LS28" i="9"/>
  <c r="LR28" i="9"/>
  <c r="LQ28" i="9"/>
  <c r="LP28" i="9"/>
  <c r="LO28" i="9"/>
  <c r="LN28" i="9"/>
  <c r="LM28" i="9"/>
  <c r="LL28" i="9"/>
  <c r="LK28" i="9"/>
  <c r="LJ28" i="9"/>
  <c r="LI28" i="9"/>
  <c r="LH28" i="9"/>
  <c r="LE28" i="9"/>
  <c r="LD28" i="9"/>
  <c r="LC28" i="9"/>
  <c r="LB28" i="9"/>
  <c r="LA28" i="9"/>
  <c r="KZ28" i="9"/>
  <c r="KY28" i="9"/>
  <c r="KX28" i="9"/>
  <c r="KW28" i="9"/>
  <c r="KV28" i="9"/>
  <c r="KU28" i="9"/>
  <c r="KT28" i="9"/>
  <c r="KS28" i="9"/>
  <c r="KR28" i="9"/>
  <c r="KQ28" i="9"/>
  <c r="KP28" i="9"/>
  <c r="KO28" i="9"/>
  <c r="KN28" i="9"/>
  <c r="KM28" i="9"/>
  <c r="KL28" i="9"/>
  <c r="KK28" i="9"/>
  <c r="KJ28" i="9"/>
  <c r="KI28" i="9"/>
  <c r="KH28" i="9"/>
  <c r="KG28" i="9"/>
  <c r="KF28" i="9"/>
  <c r="KE28" i="9"/>
  <c r="KD28" i="9"/>
  <c r="KC28" i="9"/>
  <c r="KB28" i="9"/>
  <c r="KA28" i="9"/>
  <c r="JZ28" i="9"/>
  <c r="JY28" i="9"/>
  <c r="JX28" i="9"/>
  <c r="JW28" i="9"/>
  <c r="JV28" i="9"/>
  <c r="JU28" i="9"/>
  <c r="JT28" i="9"/>
  <c r="JS28" i="9"/>
  <c r="JR28" i="9"/>
  <c r="JQ28" i="9"/>
  <c r="JP28" i="9"/>
  <c r="JO28" i="9"/>
  <c r="JN28" i="9"/>
  <c r="JM28" i="9"/>
  <c r="JL28" i="9"/>
  <c r="JK28" i="9"/>
  <c r="JJ28" i="9"/>
  <c r="JI28" i="9"/>
  <c r="JH28" i="9"/>
  <c r="JG28" i="9"/>
  <c r="JF28" i="9"/>
  <c r="JE28" i="9"/>
  <c r="JD28" i="9"/>
  <c r="JC28" i="9"/>
  <c r="JB28" i="9"/>
  <c r="JA28" i="9"/>
  <c r="IZ28" i="9"/>
  <c r="IY28" i="9"/>
  <c r="IX28" i="9"/>
  <c r="IW28" i="9"/>
  <c r="IV28" i="9"/>
  <c r="IS28" i="9"/>
  <c r="IR28" i="9"/>
  <c r="IQ28" i="9"/>
  <c r="IP28" i="9"/>
  <c r="IO28" i="9"/>
  <c r="IN28" i="9"/>
  <c r="IM28" i="9"/>
  <c r="IL28" i="9"/>
  <c r="IK28" i="9"/>
  <c r="IJ28" i="9"/>
  <c r="II28" i="9"/>
  <c r="IH28" i="9"/>
  <c r="IG28" i="9"/>
  <c r="IF28" i="9"/>
  <c r="IE28" i="9"/>
  <c r="ID28" i="9"/>
  <c r="IC28" i="9"/>
  <c r="IB28" i="9"/>
  <c r="IA28" i="9"/>
  <c r="HZ28" i="9"/>
  <c r="HY28" i="9"/>
  <c r="HX28" i="9"/>
  <c r="HW28" i="9"/>
  <c r="HV28" i="9"/>
  <c r="HU28" i="9"/>
  <c r="HT28" i="9"/>
  <c r="HS28" i="9"/>
  <c r="HR28" i="9"/>
  <c r="HQ28" i="9"/>
  <c r="HP28" i="9"/>
  <c r="HO28" i="9"/>
  <c r="HN28" i="9"/>
  <c r="HM28" i="9"/>
  <c r="HL28" i="9"/>
  <c r="HK28" i="9"/>
  <c r="HJ28" i="9"/>
  <c r="HI28" i="9"/>
  <c r="HH28" i="9"/>
  <c r="HG28" i="9"/>
  <c r="HF28" i="9"/>
  <c r="HE28" i="9"/>
  <c r="HD28" i="9"/>
  <c r="HC28" i="9"/>
  <c r="HB28" i="9"/>
  <c r="HA28" i="9"/>
  <c r="GZ28" i="9"/>
  <c r="GY28" i="9"/>
  <c r="GX28" i="9"/>
  <c r="GW28" i="9"/>
  <c r="GV28" i="9"/>
  <c r="GU28" i="9"/>
  <c r="GT28" i="9"/>
  <c r="GS28" i="9"/>
  <c r="GR28" i="9"/>
  <c r="GQ28" i="9"/>
  <c r="GP28" i="9"/>
  <c r="GO28" i="9"/>
  <c r="GN28" i="9"/>
  <c r="GM28" i="9"/>
  <c r="GL28" i="9"/>
  <c r="GI28" i="9"/>
  <c r="GH28" i="9"/>
  <c r="GG28" i="9"/>
  <c r="GF28" i="9"/>
  <c r="GE28" i="9"/>
  <c r="GD28" i="9"/>
  <c r="GC28" i="9"/>
  <c r="GB28" i="9"/>
  <c r="GA28" i="9"/>
  <c r="FZ28" i="9"/>
  <c r="FY28" i="9"/>
  <c r="FX28" i="9"/>
  <c r="FW28" i="9"/>
  <c r="FV28" i="9"/>
  <c r="FU28" i="9"/>
  <c r="FT28" i="9"/>
  <c r="FS28" i="9"/>
  <c r="FR28" i="9"/>
  <c r="FQ28" i="9"/>
  <c r="FP28" i="9"/>
  <c r="FO28" i="9"/>
  <c r="FN28" i="9"/>
  <c r="FM28" i="9"/>
  <c r="FL28" i="9"/>
  <c r="FK28" i="9"/>
  <c r="FJ28" i="9"/>
  <c r="FI28" i="9"/>
  <c r="FH28" i="9"/>
  <c r="FG28" i="9"/>
  <c r="FF28" i="9"/>
  <c r="FE28" i="9"/>
  <c r="FD28" i="9"/>
  <c r="FC28" i="9"/>
  <c r="FB28" i="9"/>
  <c r="FA28" i="9"/>
  <c r="EZ28" i="9"/>
  <c r="EY28" i="9"/>
  <c r="EX28" i="9"/>
  <c r="EW28" i="9"/>
  <c r="EV28" i="9"/>
  <c r="EU28" i="9"/>
  <c r="ET28" i="9"/>
  <c r="ES28" i="9"/>
  <c r="ER28" i="9"/>
  <c r="EQ28" i="9"/>
  <c r="EP28" i="9"/>
  <c r="EO28" i="9"/>
  <c r="EN28" i="9"/>
  <c r="EM28" i="9"/>
  <c r="EL28" i="9"/>
  <c r="EK28" i="9"/>
  <c r="EJ28" i="9"/>
  <c r="EI28" i="9"/>
  <c r="EH28" i="9"/>
  <c r="EG28" i="9"/>
  <c r="EF28" i="9"/>
  <c r="EE28" i="9"/>
  <c r="ED28" i="9"/>
  <c r="EC28" i="9"/>
  <c r="EB28" i="9"/>
  <c r="EA28" i="9"/>
  <c r="DZ28" i="9"/>
  <c r="DW28" i="9"/>
  <c r="DV28" i="9"/>
  <c r="DU28" i="9"/>
  <c r="DT28" i="9"/>
  <c r="DS28" i="9"/>
  <c r="DR28" i="9"/>
  <c r="DQ28" i="9"/>
  <c r="DP28" i="9"/>
  <c r="DO28" i="9"/>
  <c r="DN28" i="9"/>
  <c r="DM28" i="9"/>
  <c r="DL28" i="9"/>
  <c r="DK28" i="9"/>
  <c r="DJ28" i="9"/>
  <c r="DI28" i="9"/>
  <c r="DH28" i="9"/>
  <c r="DG28" i="9"/>
  <c r="DF28" i="9"/>
  <c r="DE28" i="9"/>
  <c r="DD28" i="9"/>
  <c r="DC28" i="9"/>
  <c r="DB28" i="9"/>
  <c r="DA28" i="9"/>
  <c r="CZ28" i="9"/>
  <c r="CY28" i="9"/>
  <c r="CX28" i="9"/>
  <c r="CW28" i="9"/>
  <c r="CV28" i="9"/>
  <c r="CU28" i="9"/>
  <c r="CT28" i="9"/>
  <c r="CS28" i="9"/>
  <c r="CR28" i="9"/>
  <c r="CQ28" i="9"/>
  <c r="CP28" i="9"/>
  <c r="CO28" i="9"/>
  <c r="CN28" i="9"/>
  <c r="CM28" i="9"/>
  <c r="CL28" i="9"/>
  <c r="CK28" i="9"/>
  <c r="CJ28" i="9"/>
  <c r="CI28" i="9"/>
  <c r="CH28" i="9"/>
  <c r="CG28" i="9"/>
  <c r="CF28" i="9"/>
  <c r="CE28" i="9"/>
  <c r="CD28" i="9"/>
  <c r="CC28" i="9"/>
  <c r="CB28" i="9"/>
  <c r="CA28" i="9"/>
  <c r="BZ28" i="9"/>
  <c r="BY28" i="9"/>
  <c r="BX28" i="9"/>
  <c r="BW28" i="9"/>
  <c r="BV28" i="9"/>
  <c r="BU28" i="9"/>
  <c r="BT28" i="9"/>
  <c r="AA28" i="9"/>
  <c r="ACE27" i="9"/>
  <c r="ACD27" i="9"/>
  <c r="ACC27" i="9"/>
  <c r="ACB27" i="9"/>
  <c r="ACA27" i="9"/>
  <c r="ABZ27" i="9"/>
  <c r="ABY27" i="9"/>
  <c r="ABX27" i="9"/>
  <c r="ABW27" i="9"/>
  <c r="ABV27" i="9"/>
  <c r="ABU27" i="9"/>
  <c r="ABT27" i="9"/>
  <c r="ABS27" i="9"/>
  <c r="ABR27" i="9"/>
  <c r="ABQ27" i="9"/>
  <c r="ABP27" i="9"/>
  <c r="ABO27" i="9"/>
  <c r="ABN27" i="9"/>
  <c r="ABM27" i="9"/>
  <c r="ABL27" i="9"/>
  <c r="ABK27" i="9"/>
  <c r="ABJ27" i="9"/>
  <c r="ABI27" i="9"/>
  <c r="ABH27" i="9"/>
  <c r="ABG27" i="9"/>
  <c r="ABF27" i="9"/>
  <c r="ABE27" i="9"/>
  <c r="ABD27" i="9"/>
  <c r="ABC27" i="9"/>
  <c r="ABB27" i="9"/>
  <c r="ABA27" i="9"/>
  <c r="AAZ27" i="9"/>
  <c r="AAY27" i="9"/>
  <c r="AAX27" i="9"/>
  <c r="AAW27" i="9"/>
  <c r="AAV27" i="9"/>
  <c r="AAU27" i="9"/>
  <c r="AAT27" i="9"/>
  <c r="AAS27" i="9"/>
  <c r="AAR27" i="9"/>
  <c r="AAQ27" i="9"/>
  <c r="AAP27" i="9"/>
  <c r="AAO27" i="9"/>
  <c r="AAN27" i="9"/>
  <c r="AAM27" i="9"/>
  <c r="AAL27" i="9"/>
  <c r="AAK27" i="9"/>
  <c r="AAJ27" i="9"/>
  <c r="AAI27" i="9"/>
  <c r="AAH27" i="9"/>
  <c r="AAG27" i="9"/>
  <c r="AAF27" i="9"/>
  <c r="AAE27" i="9"/>
  <c r="AAD27" i="9"/>
  <c r="AAC27" i="9"/>
  <c r="AAB27" i="9"/>
  <c r="AAA27" i="9"/>
  <c r="ZZ27" i="9"/>
  <c r="ZY27" i="9"/>
  <c r="ZX27" i="9"/>
  <c r="ZW27" i="9"/>
  <c r="ZV27" i="9"/>
  <c r="ZS27" i="9"/>
  <c r="ZR27" i="9"/>
  <c r="ZQ27" i="9"/>
  <c r="ZP27" i="9"/>
  <c r="ZO27" i="9"/>
  <c r="ZN27" i="9"/>
  <c r="ZM27" i="9"/>
  <c r="ZL27" i="9"/>
  <c r="ZK27" i="9"/>
  <c r="ZJ27" i="9"/>
  <c r="ZI27" i="9"/>
  <c r="ZG27" i="9"/>
  <c r="ZF27" i="9"/>
  <c r="ZE27" i="9"/>
  <c r="ZD27" i="9"/>
  <c r="ZC27" i="9"/>
  <c r="ZB27" i="9"/>
  <c r="ZA27" i="9"/>
  <c r="YZ27" i="9"/>
  <c r="YY27" i="9"/>
  <c r="YX27" i="9"/>
  <c r="YW27" i="9"/>
  <c r="YV27" i="9"/>
  <c r="YU27" i="9"/>
  <c r="YT27" i="9"/>
  <c r="YS27" i="9"/>
  <c r="YR27" i="9"/>
  <c r="YQ27" i="9"/>
  <c r="YP27" i="9"/>
  <c r="YO27" i="9"/>
  <c r="YN27" i="9"/>
  <c r="YM27" i="9"/>
  <c r="YL27" i="9"/>
  <c r="YK27" i="9"/>
  <c r="YJ27" i="9"/>
  <c r="YI27" i="9"/>
  <c r="YH27" i="9"/>
  <c r="YG27" i="9"/>
  <c r="YF27" i="9"/>
  <c r="YE27" i="9"/>
  <c r="YD27" i="9"/>
  <c r="YC27" i="9"/>
  <c r="YB27" i="9"/>
  <c r="YA27" i="9"/>
  <c r="XZ27" i="9"/>
  <c r="XY27" i="9"/>
  <c r="XX27" i="9"/>
  <c r="XW27" i="9"/>
  <c r="XV27" i="9"/>
  <c r="XU27" i="9"/>
  <c r="XT27" i="9"/>
  <c r="XS27" i="9"/>
  <c r="XR27" i="9"/>
  <c r="XQ27" i="9"/>
  <c r="XP27" i="9"/>
  <c r="XO27" i="9"/>
  <c r="XN27" i="9"/>
  <c r="XM27" i="9"/>
  <c r="XL27" i="9"/>
  <c r="XI27" i="9"/>
  <c r="XH27" i="9"/>
  <c r="XG27" i="9"/>
  <c r="XF27" i="9"/>
  <c r="XE27" i="9"/>
  <c r="XD27" i="9"/>
  <c r="XC27" i="9"/>
  <c r="XB27" i="9"/>
  <c r="XA27" i="9"/>
  <c r="WZ27" i="9"/>
  <c r="WY27" i="9"/>
  <c r="WX27" i="9"/>
  <c r="WW27" i="9"/>
  <c r="WV27" i="9"/>
  <c r="WU27" i="9"/>
  <c r="WT27" i="9"/>
  <c r="WS27" i="9"/>
  <c r="WR27" i="9"/>
  <c r="WQ27" i="9"/>
  <c r="WP27" i="9"/>
  <c r="WO27" i="9"/>
  <c r="WN27" i="9"/>
  <c r="WM27" i="9"/>
  <c r="WL27" i="9"/>
  <c r="WK27" i="9"/>
  <c r="WJ27" i="9"/>
  <c r="WI27" i="9"/>
  <c r="WH27" i="9"/>
  <c r="WG27" i="9"/>
  <c r="WF27" i="9"/>
  <c r="WE27" i="9"/>
  <c r="WD27" i="9"/>
  <c r="WC27" i="9"/>
  <c r="WB27" i="9"/>
  <c r="WA27" i="9"/>
  <c r="VZ27" i="9"/>
  <c r="VY27" i="9"/>
  <c r="VX27" i="9"/>
  <c r="VW27" i="9"/>
  <c r="VV27" i="9"/>
  <c r="VU27" i="9"/>
  <c r="VT27" i="9"/>
  <c r="VS27" i="9"/>
  <c r="VR27" i="9"/>
  <c r="VQ27" i="9"/>
  <c r="VP27" i="9"/>
  <c r="VO27" i="9"/>
  <c r="VN27" i="9"/>
  <c r="VM27" i="9"/>
  <c r="VL27" i="9"/>
  <c r="VK27" i="9"/>
  <c r="VJ27" i="9"/>
  <c r="VI27" i="9"/>
  <c r="VH27" i="9"/>
  <c r="VG27" i="9"/>
  <c r="VF27" i="9"/>
  <c r="VE27" i="9"/>
  <c r="VD27" i="9"/>
  <c r="VC27" i="9"/>
  <c r="VB27" i="9"/>
  <c r="VA27" i="9"/>
  <c r="UZ27" i="9"/>
  <c r="UW27" i="9"/>
  <c r="UV27" i="9"/>
  <c r="UU27" i="9"/>
  <c r="UT27" i="9"/>
  <c r="US27" i="9"/>
  <c r="UR27" i="9"/>
  <c r="UQ27" i="9"/>
  <c r="UP27" i="9"/>
  <c r="UO27" i="9"/>
  <c r="UN27" i="9"/>
  <c r="UM27" i="9"/>
  <c r="UL27" i="9"/>
  <c r="UK27" i="9"/>
  <c r="UJ27" i="9"/>
  <c r="UI27" i="9"/>
  <c r="UH27" i="9"/>
  <c r="UG27" i="9"/>
  <c r="UF27" i="9"/>
  <c r="UE27" i="9"/>
  <c r="UD27" i="9"/>
  <c r="UC27" i="9"/>
  <c r="UB27" i="9"/>
  <c r="UA27" i="9"/>
  <c r="TZ27" i="9"/>
  <c r="TY27" i="9"/>
  <c r="TX27" i="9"/>
  <c r="TW27" i="9"/>
  <c r="TV27" i="9"/>
  <c r="TU27" i="9"/>
  <c r="TT27" i="9"/>
  <c r="TS27" i="9"/>
  <c r="TR27" i="9"/>
  <c r="TQ27" i="9"/>
  <c r="TP27" i="9"/>
  <c r="TO27" i="9"/>
  <c r="TN27" i="9"/>
  <c r="TM27" i="9"/>
  <c r="TL27" i="9"/>
  <c r="TK27" i="9"/>
  <c r="TJ27" i="9"/>
  <c r="TI27" i="9"/>
  <c r="TH27" i="9"/>
  <c r="TG27" i="9"/>
  <c r="TF27" i="9"/>
  <c r="TE27" i="9"/>
  <c r="TD27" i="9"/>
  <c r="TC27" i="9"/>
  <c r="TB27" i="9"/>
  <c r="TA27" i="9"/>
  <c r="SZ27" i="9"/>
  <c r="SY27" i="9"/>
  <c r="SX27" i="9"/>
  <c r="SW27" i="9"/>
  <c r="SV27" i="9"/>
  <c r="SU27" i="9"/>
  <c r="ST27" i="9"/>
  <c r="SS27" i="9"/>
  <c r="SR27" i="9"/>
  <c r="SQ27" i="9"/>
  <c r="SP27" i="9"/>
  <c r="SM27" i="9"/>
  <c r="SL27" i="9"/>
  <c r="SK27" i="9"/>
  <c r="SJ27" i="9"/>
  <c r="SI27" i="9"/>
  <c r="SH27" i="9"/>
  <c r="SG27" i="9"/>
  <c r="SF27" i="9"/>
  <c r="SE27" i="9"/>
  <c r="SD27" i="9"/>
  <c r="SC27" i="9"/>
  <c r="SB27" i="9"/>
  <c r="SA27" i="9"/>
  <c r="RZ27" i="9"/>
  <c r="RY27" i="9"/>
  <c r="RX27" i="9"/>
  <c r="RW27" i="9"/>
  <c r="RV27" i="9"/>
  <c r="RU27" i="9"/>
  <c r="RT27" i="9"/>
  <c r="RS27" i="9"/>
  <c r="RR27" i="9"/>
  <c r="RQ27" i="9"/>
  <c r="RP27" i="9"/>
  <c r="RO27" i="9"/>
  <c r="RN27" i="9"/>
  <c r="RM27" i="9"/>
  <c r="RL27" i="9"/>
  <c r="RK27" i="9"/>
  <c r="RJ27" i="9"/>
  <c r="RI27" i="9"/>
  <c r="RH27" i="9"/>
  <c r="RG27" i="9"/>
  <c r="RF27" i="9"/>
  <c r="RE27" i="9"/>
  <c r="RD27" i="9"/>
  <c r="RC27" i="9"/>
  <c r="RB27" i="9"/>
  <c r="RA27" i="9"/>
  <c r="QZ27" i="9"/>
  <c r="QY27" i="9"/>
  <c r="QX27" i="9"/>
  <c r="QW27" i="9"/>
  <c r="QV27" i="9"/>
  <c r="QU27" i="9"/>
  <c r="QT27" i="9"/>
  <c r="QS27" i="9"/>
  <c r="QR27" i="9"/>
  <c r="QQ27" i="9"/>
  <c r="QP27" i="9"/>
  <c r="QO27" i="9"/>
  <c r="QN27" i="9"/>
  <c r="QM27" i="9"/>
  <c r="QL27" i="9"/>
  <c r="QK27" i="9"/>
  <c r="QJ27" i="9"/>
  <c r="QI27" i="9"/>
  <c r="QH27" i="9"/>
  <c r="QG27" i="9"/>
  <c r="QF27" i="9"/>
  <c r="QE27" i="9"/>
  <c r="QD27" i="9"/>
  <c r="QA27" i="9"/>
  <c r="PZ27" i="9"/>
  <c r="PY27" i="9"/>
  <c r="PX27" i="9"/>
  <c r="PW27" i="9"/>
  <c r="PV27" i="9"/>
  <c r="PU27" i="9"/>
  <c r="PT27" i="9"/>
  <c r="PS27" i="9"/>
  <c r="PR27" i="9"/>
  <c r="PQ27" i="9"/>
  <c r="PP27" i="9"/>
  <c r="PO27" i="9"/>
  <c r="PN27" i="9"/>
  <c r="PM27" i="9"/>
  <c r="PL27" i="9"/>
  <c r="PK27" i="9"/>
  <c r="PJ27" i="9"/>
  <c r="PI27" i="9"/>
  <c r="PH27" i="9"/>
  <c r="PG27" i="9"/>
  <c r="PF27" i="9"/>
  <c r="PE27" i="9"/>
  <c r="PD27" i="9"/>
  <c r="PC27" i="9"/>
  <c r="PB27" i="9"/>
  <c r="PA27" i="9"/>
  <c r="OZ27" i="9"/>
  <c r="OY27" i="9"/>
  <c r="OX27" i="9"/>
  <c r="OW27" i="9"/>
  <c r="OV27" i="9"/>
  <c r="OU27" i="9"/>
  <c r="OT27" i="9"/>
  <c r="OS27" i="9"/>
  <c r="OR27" i="9"/>
  <c r="OQ27" i="9"/>
  <c r="OP27" i="9"/>
  <c r="OO27" i="9"/>
  <c r="ON27" i="9"/>
  <c r="OM27" i="9"/>
  <c r="OL27" i="9"/>
  <c r="OK27" i="9"/>
  <c r="OJ27" i="9"/>
  <c r="OI27" i="9"/>
  <c r="OH27" i="9"/>
  <c r="OG27" i="9"/>
  <c r="OF27" i="9"/>
  <c r="OE27" i="9"/>
  <c r="OD27" i="9"/>
  <c r="OC27" i="9"/>
  <c r="OB27" i="9"/>
  <c r="OA27" i="9"/>
  <c r="NZ27" i="9"/>
  <c r="NY27" i="9"/>
  <c r="NX27" i="9"/>
  <c r="NW27" i="9"/>
  <c r="NV27" i="9"/>
  <c r="NU27" i="9"/>
  <c r="NT27" i="9"/>
  <c r="NS27" i="9"/>
  <c r="NR27" i="9"/>
  <c r="NO27" i="9"/>
  <c r="NN27" i="9"/>
  <c r="NM27" i="9"/>
  <c r="NL27" i="9"/>
  <c r="NK27" i="9"/>
  <c r="NJ27" i="9"/>
  <c r="NI27" i="9"/>
  <c r="NH27" i="9"/>
  <c r="NG27" i="9"/>
  <c r="NF27" i="9"/>
  <c r="NE27" i="9"/>
  <c r="ND27" i="9"/>
  <c r="NC27" i="9"/>
  <c r="NB27" i="9"/>
  <c r="NA27" i="9"/>
  <c r="MZ27" i="9"/>
  <c r="MY27" i="9"/>
  <c r="MX27" i="9"/>
  <c r="MW27" i="9"/>
  <c r="MV27" i="9"/>
  <c r="MU27" i="9"/>
  <c r="MT27" i="9"/>
  <c r="MS27" i="9"/>
  <c r="MR27" i="9"/>
  <c r="MQ27" i="9"/>
  <c r="MP27" i="9"/>
  <c r="MO27" i="9"/>
  <c r="MN27" i="9"/>
  <c r="MM27" i="9"/>
  <c r="ML27" i="9"/>
  <c r="MK27" i="9"/>
  <c r="MJ27" i="9"/>
  <c r="MI27" i="9"/>
  <c r="MH27" i="9"/>
  <c r="MG27" i="9"/>
  <c r="MF27" i="9"/>
  <c r="ME27" i="9"/>
  <c r="MD27" i="9"/>
  <c r="MC27" i="9"/>
  <c r="MB27" i="9"/>
  <c r="MA27" i="9"/>
  <c r="LZ27" i="9"/>
  <c r="LY27" i="9"/>
  <c r="LX27" i="9"/>
  <c r="LW27" i="9"/>
  <c r="LV27" i="9"/>
  <c r="LU27" i="9"/>
  <c r="LT27" i="9"/>
  <c r="LS27" i="9"/>
  <c r="LR27" i="9"/>
  <c r="LQ27" i="9"/>
  <c r="LP27" i="9"/>
  <c r="LO27" i="9"/>
  <c r="LN27" i="9"/>
  <c r="LM27" i="9"/>
  <c r="LL27" i="9"/>
  <c r="LK27" i="9"/>
  <c r="LJ27" i="9"/>
  <c r="LI27" i="9"/>
  <c r="LH27" i="9"/>
  <c r="LE27" i="9"/>
  <c r="LD27" i="9"/>
  <c r="LC27" i="9"/>
  <c r="LB27" i="9"/>
  <c r="LA27" i="9"/>
  <c r="KZ27" i="9"/>
  <c r="KY27" i="9"/>
  <c r="KX27" i="9"/>
  <c r="KW27" i="9"/>
  <c r="KV27" i="9"/>
  <c r="KU27" i="9"/>
  <c r="KT27" i="9"/>
  <c r="KS27" i="9"/>
  <c r="KR27" i="9"/>
  <c r="KQ27" i="9"/>
  <c r="KP27" i="9"/>
  <c r="KO27" i="9"/>
  <c r="KN27" i="9"/>
  <c r="KM27" i="9"/>
  <c r="KL27" i="9"/>
  <c r="KK27" i="9"/>
  <c r="KJ27" i="9"/>
  <c r="KI27" i="9"/>
  <c r="KH27" i="9"/>
  <c r="KG27" i="9"/>
  <c r="KF27" i="9"/>
  <c r="KE27" i="9"/>
  <c r="KD27" i="9"/>
  <c r="KC27" i="9"/>
  <c r="KB27" i="9"/>
  <c r="KA27" i="9"/>
  <c r="JZ27" i="9"/>
  <c r="JY27" i="9"/>
  <c r="JX27" i="9"/>
  <c r="JW27" i="9"/>
  <c r="JV27" i="9"/>
  <c r="JU27" i="9"/>
  <c r="JT27" i="9"/>
  <c r="JS27" i="9"/>
  <c r="JR27" i="9"/>
  <c r="JQ27" i="9"/>
  <c r="JP27" i="9"/>
  <c r="JO27" i="9"/>
  <c r="JN27" i="9"/>
  <c r="JM27" i="9"/>
  <c r="JL27" i="9"/>
  <c r="JK27" i="9"/>
  <c r="JJ27" i="9"/>
  <c r="JI27" i="9"/>
  <c r="JH27" i="9"/>
  <c r="JG27" i="9"/>
  <c r="JF27" i="9"/>
  <c r="JE27" i="9"/>
  <c r="JD27" i="9"/>
  <c r="JC27" i="9"/>
  <c r="JB27" i="9"/>
  <c r="JA27" i="9"/>
  <c r="IZ27" i="9"/>
  <c r="IY27" i="9"/>
  <c r="IX27" i="9"/>
  <c r="IW27" i="9"/>
  <c r="IV27" i="9"/>
  <c r="IS27" i="9"/>
  <c r="IR27" i="9"/>
  <c r="IQ27" i="9"/>
  <c r="IP27" i="9"/>
  <c r="IO27" i="9"/>
  <c r="IN27" i="9"/>
  <c r="IM27" i="9"/>
  <c r="IL27" i="9"/>
  <c r="IK27" i="9"/>
  <c r="IJ27" i="9"/>
  <c r="II27" i="9"/>
  <c r="IH27" i="9"/>
  <c r="IG27" i="9"/>
  <c r="IF27" i="9"/>
  <c r="IE27" i="9"/>
  <c r="ID27" i="9"/>
  <c r="IC27" i="9"/>
  <c r="IB27" i="9"/>
  <c r="IA27" i="9"/>
  <c r="HZ27" i="9"/>
  <c r="HY27" i="9"/>
  <c r="HX27" i="9"/>
  <c r="HW27" i="9"/>
  <c r="HV27" i="9"/>
  <c r="HU27" i="9"/>
  <c r="HT27" i="9"/>
  <c r="HS27" i="9"/>
  <c r="HR27" i="9"/>
  <c r="HQ27" i="9"/>
  <c r="HP27" i="9"/>
  <c r="HO27" i="9"/>
  <c r="HN27" i="9"/>
  <c r="HM27" i="9"/>
  <c r="HL27" i="9"/>
  <c r="HK27" i="9"/>
  <c r="HJ27" i="9"/>
  <c r="HI27" i="9"/>
  <c r="HH27" i="9"/>
  <c r="HG27" i="9"/>
  <c r="HF27" i="9"/>
  <c r="HE27" i="9"/>
  <c r="HD27" i="9"/>
  <c r="HC27" i="9"/>
  <c r="HB27" i="9"/>
  <c r="HA27" i="9"/>
  <c r="GZ27" i="9"/>
  <c r="GY27" i="9"/>
  <c r="GX27" i="9"/>
  <c r="GW27" i="9"/>
  <c r="GV27" i="9"/>
  <c r="GU27" i="9"/>
  <c r="GT27" i="9"/>
  <c r="GS27" i="9"/>
  <c r="GR27" i="9"/>
  <c r="GQ27" i="9"/>
  <c r="GP27" i="9"/>
  <c r="GO27" i="9"/>
  <c r="GN27" i="9"/>
  <c r="GM27" i="9"/>
  <c r="GL27" i="9"/>
  <c r="GI27" i="9"/>
  <c r="GH27" i="9"/>
  <c r="GG27" i="9"/>
  <c r="GF27" i="9"/>
  <c r="GE27" i="9"/>
  <c r="GD27" i="9"/>
  <c r="GC27" i="9"/>
  <c r="GB27" i="9"/>
  <c r="GA27" i="9"/>
  <c r="FZ27" i="9"/>
  <c r="FY27" i="9"/>
  <c r="FX27" i="9"/>
  <c r="FW27" i="9"/>
  <c r="FV27" i="9"/>
  <c r="FU27" i="9"/>
  <c r="FT27" i="9"/>
  <c r="FS27" i="9"/>
  <c r="FR27" i="9"/>
  <c r="FQ27" i="9"/>
  <c r="FP27" i="9"/>
  <c r="FO27" i="9"/>
  <c r="FN27" i="9"/>
  <c r="FM27" i="9"/>
  <c r="FL27" i="9"/>
  <c r="FK27" i="9"/>
  <c r="FJ27" i="9"/>
  <c r="FI27" i="9"/>
  <c r="FH27" i="9"/>
  <c r="FG27" i="9"/>
  <c r="FF27" i="9"/>
  <c r="FE27" i="9"/>
  <c r="FD27" i="9"/>
  <c r="FC27" i="9"/>
  <c r="FB27" i="9"/>
  <c r="FA27" i="9"/>
  <c r="EZ27" i="9"/>
  <c r="EY27" i="9"/>
  <c r="EX27" i="9"/>
  <c r="EW27" i="9"/>
  <c r="EV27" i="9"/>
  <c r="EU27" i="9"/>
  <c r="ET27" i="9"/>
  <c r="ES27" i="9"/>
  <c r="ER27" i="9"/>
  <c r="EQ27" i="9"/>
  <c r="EP27" i="9"/>
  <c r="EO27" i="9"/>
  <c r="EN27" i="9"/>
  <c r="EM27" i="9"/>
  <c r="EL27" i="9"/>
  <c r="EK27" i="9"/>
  <c r="EJ27" i="9"/>
  <c r="EI27" i="9"/>
  <c r="EH27" i="9"/>
  <c r="EG27" i="9"/>
  <c r="EF27" i="9"/>
  <c r="EE27" i="9"/>
  <c r="ED27" i="9"/>
  <c r="EC27" i="9"/>
  <c r="EB27" i="9"/>
  <c r="EA27" i="9"/>
  <c r="DZ27" i="9"/>
  <c r="DW27" i="9"/>
  <c r="DV27" i="9"/>
  <c r="DU27" i="9"/>
  <c r="DT27" i="9"/>
  <c r="DS27" i="9"/>
  <c r="DR27" i="9"/>
  <c r="DQ27" i="9"/>
  <c r="DP27" i="9"/>
  <c r="DO27" i="9"/>
  <c r="DN27" i="9"/>
  <c r="DM27" i="9"/>
  <c r="DL27" i="9"/>
  <c r="DK27" i="9"/>
  <c r="DJ27" i="9"/>
  <c r="DI27" i="9"/>
  <c r="DH27" i="9"/>
  <c r="DG27" i="9"/>
  <c r="DF27" i="9"/>
  <c r="DE27" i="9"/>
  <c r="DD27" i="9"/>
  <c r="DC27" i="9"/>
  <c r="DB27" i="9"/>
  <c r="DA27" i="9"/>
  <c r="CZ27" i="9"/>
  <c r="CY27" i="9"/>
  <c r="CX27" i="9"/>
  <c r="CW27" i="9"/>
  <c r="CV27" i="9"/>
  <c r="CU27" i="9"/>
  <c r="CT27" i="9"/>
  <c r="CS27" i="9"/>
  <c r="CR27" i="9"/>
  <c r="CQ27" i="9"/>
  <c r="CP27" i="9"/>
  <c r="CO27" i="9"/>
  <c r="CN27" i="9"/>
  <c r="CM27" i="9"/>
  <c r="CL27" i="9"/>
  <c r="CK27" i="9"/>
  <c r="CJ27" i="9"/>
  <c r="CI27" i="9"/>
  <c r="CH27" i="9"/>
  <c r="CG27" i="9"/>
  <c r="CF27" i="9"/>
  <c r="CE27" i="9"/>
  <c r="CD27" i="9"/>
  <c r="CC27" i="9"/>
  <c r="CB27" i="9"/>
  <c r="CA27" i="9"/>
  <c r="BZ27" i="9"/>
  <c r="BY27" i="9"/>
  <c r="BX27" i="9"/>
  <c r="BW27" i="9"/>
  <c r="BV27" i="9"/>
  <c r="BU27" i="9"/>
  <c r="BT27" i="9"/>
  <c r="AA27" i="9"/>
  <c r="ACE26" i="9"/>
  <c r="ACD26" i="9"/>
  <c r="ACC26" i="9"/>
  <c r="ACB26" i="9"/>
  <c r="ACA26" i="9"/>
  <c r="ABZ26" i="9"/>
  <c r="ABY26" i="9"/>
  <c r="ABX26" i="9"/>
  <c r="ABW26" i="9"/>
  <c r="ABV26" i="9"/>
  <c r="ABU26" i="9"/>
  <c r="ABT26" i="9"/>
  <c r="ABS26" i="9"/>
  <c r="ABR26" i="9"/>
  <c r="ABQ26" i="9"/>
  <c r="ABP26" i="9"/>
  <c r="ABO26" i="9"/>
  <c r="ABN26" i="9"/>
  <c r="ABM26" i="9"/>
  <c r="ABL26" i="9"/>
  <c r="ABK26" i="9"/>
  <c r="ABJ26" i="9"/>
  <c r="ABI26" i="9"/>
  <c r="ABH26" i="9"/>
  <c r="ABG26" i="9"/>
  <c r="ABF26" i="9"/>
  <c r="ABE26" i="9"/>
  <c r="ABD26" i="9"/>
  <c r="ABC26" i="9"/>
  <c r="ABB26" i="9"/>
  <c r="ABA26" i="9"/>
  <c r="AAZ26" i="9"/>
  <c r="AAY26" i="9"/>
  <c r="AAX26" i="9"/>
  <c r="AAW26" i="9"/>
  <c r="AAV26" i="9"/>
  <c r="AAU26" i="9"/>
  <c r="AAT26" i="9"/>
  <c r="AAS26" i="9"/>
  <c r="AAR26" i="9"/>
  <c r="AAQ26" i="9"/>
  <c r="AAP26" i="9"/>
  <c r="AAO26" i="9"/>
  <c r="AAN26" i="9"/>
  <c r="AAM26" i="9"/>
  <c r="AAL26" i="9"/>
  <c r="AAK26" i="9"/>
  <c r="AAJ26" i="9"/>
  <c r="AAI26" i="9"/>
  <c r="AAH26" i="9"/>
  <c r="AAG26" i="9"/>
  <c r="AAF26" i="9"/>
  <c r="AAE26" i="9"/>
  <c r="AAD26" i="9"/>
  <c r="AAC26" i="9"/>
  <c r="AAB26" i="9"/>
  <c r="AAA26" i="9"/>
  <c r="ZZ26" i="9"/>
  <c r="ZY26" i="9"/>
  <c r="ZX26" i="9"/>
  <c r="ZW26" i="9"/>
  <c r="ZV26" i="9"/>
  <c r="ZS26" i="9"/>
  <c r="ZR26" i="9"/>
  <c r="ZQ26" i="9"/>
  <c r="ZP26" i="9"/>
  <c r="ZO26" i="9"/>
  <c r="ZN26" i="9"/>
  <c r="ZM26" i="9"/>
  <c r="ZL26" i="9"/>
  <c r="ZK26" i="9"/>
  <c r="ZJ26" i="9"/>
  <c r="ZI26" i="9"/>
  <c r="ZG26" i="9"/>
  <c r="ZF26" i="9"/>
  <c r="ZE26" i="9"/>
  <c r="ZD26" i="9"/>
  <c r="ZC26" i="9"/>
  <c r="ZB26" i="9"/>
  <c r="ZA26" i="9"/>
  <c r="YZ26" i="9"/>
  <c r="YY26" i="9"/>
  <c r="YX26" i="9"/>
  <c r="YW26" i="9"/>
  <c r="YV26" i="9"/>
  <c r="YU26" i="9"/>
  <c r="YT26" i="9"/>
  <c r="YS26" i="9"/>
  <c r="YR26" i="9"/>
  <c r="YQ26" i="9"/>
  <c r="YP26" i="9"/>
  <c r="YO26" i="9"/>
  <c r="YN26" i="9"/>
  <c r="YM26" i="9"/>
  <c r="YL26" i="9"/>
  <c r="YK26" i="9"/>
  <c r="YJ26" i="9"/>
  <c r="YI26" i="9"/>
  <c r="YH26" i="9"/>
  <c r="YG26" i="9"/>
  <c r="YF26" i="9"/>
  <c r="YE26" i="9"/>
  <c r="YD26" i="9"/>
  <c r="YC26" i="9"/>
  <c r="YB26" i="9"/>
  <c r="YA26" i="9"/>
  <c r="XZ26" i="9"/>
  <c r="XY26" i="9"/>
  <c r="XX26" i="9"/>
  <c r="XW26" i="9"/>
  <c r="XV26" i="9"/>
  <c r="XU26" i="9"/>
  <c r="XT26" i="9"/>
  <c r="XS26" i="9"/>
  <c r="XR26" i="9"/>
  <c r="XQ26" i="9"/>
  <c r="XP26" i="9"/>
  <c r="XO26" i="9"/>
  <c r="XN26" i="9"/>
  <c r="XM26" i="9"/>
  <c r="XL26" i="9"/>
  <c r="XI26" i="9"/>
  <c r="XH26" i="9"/>
  <c r="XG26" i="9"/>
  <c r="XF26" i="9"/>
  <c r="XE26" i="9"/>
  <c r="XD26" i="9"/>
  <c r="XC26" i="9"/>
  <c r="XB26" i="9"/>
  <c r="XA26" i="9"/>
  <c r="WZ26" i="9"/>
  <c r="WY26" i="9"/>
  <c r="WX26" i="9"/>
  <c r="WW26" i="9"/>
  <c r="WV26" i="9"/>
  <c r="WU26" i="9"/>
  <c r="WT26" i="9"/>
  <c r="WS26" i="9"/>
  <c r="WR26" i="9"/>
  <c r="WQ26" i="9"/>
  <c r="WP26" i="9"/>
  <c r="WO26" i="9"/>
  <c r="WN26" i="9"/>
  <c r="WM26" i="9"/>
  <c r="WL26" i="9"/>
  <c r="WK26" i="9"/>
  <c r="WJ26" i="9"/>
  <c r="WI26" i="9"/>
  <c r="WH26" i="9"/>
  <c r="WG26" i="9"/>
  <c r="WF26" i="9"/>
  <c r="WE26" i="9"/>
  <c r="WD26" i="9"/>
  <c r="WC26" i="9"/>
  <c r="WB26" i="9"/>
  <c r="WA26" i="9"/>
  <c r="VZ26" i="9"/>
  <c r="VY26" i="9"/>
  <c r="VX26" i="9"/>
  <c r="VW26" i="9"/>
  <c r="VV26" i="9"/>
  <c r="VU26" i="9"/>
  <c r="VT26" i="9"/>
  <c r="VS26" i="9"/>
  <c r="VR26" i="9"/>
  <c r="VQ26" i="9"/>
  <c r="VP26" i="9"/>
  <c r="VO26" i="9"/>
  <c r="VN26" i="9"/>
  <c r="VM26" i="9"/>
  <c r="VL26" i="9"/>
  <c r="VK26" i="9"/>
  <c r="VJ26" i="9"/>
  <c r="VI26" i="9"/>
  <c r="VH26" i="9"/>
  <c r="VG26" i="9"/>
  <c r="VF26" i="9"/>
  <c r="VE26" i="9"/>
  <c r="VD26" i="9"/>
  <c r="VC26" i="9"/>
  <c r="VB26" i="9"/>
  <c r="VA26" i="9"/>
  <c r="UZ26" i="9"/>
  <c r="UW26" i="9"/>
  <c r="UV26" i="9"/>
  <c r="UU26" i="9"/>
  <c r="UT26" i="9"/>
  <c r="US26" i="9"/>
  <c r="UR26" i="9"/>
  <c r="UQ26" i="9"/>
  <c r="UP26" i="9"/>
  <c r="UO26" i="9"/>
  <c r="UN26" i="9"/>
  <c r="UM26" i="9"/>
  <c r="UL26" i="9"/>
  <c r="UK26" i="9"/>
  <c r="UJ26" i="9"/>
  <c r="UI26" i="9"/>
  <c r="UH26" i="9"/>
  <c r="UG26" i="9"/>
  <c r="UF26" i="9"/>
  <c r="UE26" i="9"/>
  <c r="UD26" i="9"/>
  <c r="UC26" i="9"/>
  <c r="UB26" i="9"/>
  <c r="UA26" i="9"/>
  <c r="TZ26" i="9"/>
  <c r="TY26" i="9"/>
  <c r="TX26" i="9"/>
  <c r="TW26" i="9"/>
  <c r="TV26" i="9"/>
  <c r="TU26" i="9"/>
  <c r="TT26" i="9"/>
  <c r="TS26" i="9"/>
  <c r="TR26" i="9"/>
  <c r="TQ26" i="9"/>
  <c r="TP26" i="9"/>
  <c r="TO26" i="9"/>
  <c r="TN26" i="9"/>
  <c r="TM26" i="9"/>
  <c r="TL26" i="9"/>
  <c r="TK26" i="9"/>
  <c r="TJ26" i="9"/>
  <c r="TI26" i="9"/>
  <c r="TH26" i="9"/>
  <c r="TG26" i="9"/>
  <c r="TF26" i="9"/>
  <c r="TE26" i="9"/>
  <c r="TD26" i="9"/>
  <c r="TC26" i="9"/>
  <c r="TB26" i="9"/>
  <c r="TA26" i="9"/>
  <c r="SZ26" i="9"/>
  <c r="SY26" i="9"/>
  <c r="SX26" i="9"/>
  <c r="SW26" i="9"/>
  <c r="SV26" i="9"/>
  <c r="SU26" i="9"/>
  <c r="ST26" i="9"/>
  <c r="SS26" i="9"/>
  <c r="SR26" i="9"/>
  <c r="SQ26" i="9"/>
  <c r="SP26" i="9"/>
  <c r="SM26" i="9"/>
  <c r="SL26" i="9"/>
  <c r="SK26" i="9"/>
  <c r="SJ26" i="9"/>
  <c r="SI26" i="9"/>
  <c r="SH26" i="9"/>
  <c r="SG26" i="9"/>
  <c r="SF26" i="9"/>
  <c r="SE26" i="9"/>
  <c r="SD26" i="9"/>
  <c r="SC26" i="9"/>
  <c r="SB26" i="9"/>
  <c r="SA26" i="9"/>
  <c r="RZ26" i="9"/>
  <c r="RY26" i="9"/>
  <c r="RX26" i="9"/>
  <c r="RW26" i="9"/>
  <c r="RV26" i="9"/>
  <c r="RU26" i="9"/>
  <c r="RT26" i="9"/>
  <c r="RS26" i="9"/>
  <c r="RR26" i="9"/>
  <c r="RQ26" i="9"/>
  <c r="RP26" i="9"/>
  <c r="RO26" i="9"/>
  <c r="RN26" i="9"/>
  <c r="RM26" i="9"/>
  <c r="RL26" i="9"/>
  <c r="RK26" i="9"/>
  <c r="RJ26" i="9"/>
  <c r="RI26" i="9"/>
  <c r="RH26" i="9"/>
  <c r="RG26" i="9"/>
  <c r="RF26" i="9"/>
  <c r="RE26" i="9"/>
  <c r="RD26" i="9"/>
  <c r="RC26" i="9"/>
  <c r="RB26" i="9"/>
  <c r="RA26" i="9"/>
  <c r="QZ26" i="9"/>
  <c r="QY26" i="9"/>
  <c r="QX26" i="9"/>
  <c r="QW26" i="9"/>
  <c r="QV26" i="9"/>
  <c r="QU26" i="9"/>
  <c r="QT26" i="9"/>
  <c r="QS26" i="9"/>
  <c r="QR26" i="9"/>
  <c r="QQ26" i="9"/>
  <c r="QP26" i="9"/>
  <c r="QO26" i="9"/>
  <c r="QN26" i="9"/>
  <c r="QM26" i="9"/>
  <c r="QL26" i="9"/>
  <c r="QK26" i="9"/>
  <c r="QJ26" i="9"/>
  <c r="QI26" i="9"/>
  <c r="QH26" i="9"/>
  <c r="QG26" i="9"/>
  <c r="QF26" i="9"/>
  <c r="QE26" i="9"/>
  <c r="QD26" i="9"/>
  <c r="QA26" i="9"/>
  <c r="PZ26" i="9"/>
  <c r="PY26" i="9"/>
  <c r="PX26" i="9"/>
  <c r="PW26" i="9"/>
  <c r="PV26" i="9"/>
  <c r="PU26" i="9"/>
  <c r="PT26" i="9"/>
  <c r="PS26" i="9"/>
  <c r="PR26" i="9"/>
  <c r="PQ26" i="9"/>
  <c r="PP26" i="9"/>
  <c r="PO26" i="9"/>
  <c r="PN26" i="9"/>
  <c r="PM26" i="9"/>
  <c r="PL26" i="9"/>
  <c r="PK26" i="9"/>
  <c r="PJ26" i="9"/>
  <c r="PI26" i="9"/>
  <c r="PH26" i="9"/>
  <c r="PG26" i="9"/>
  <c r="PF26" i="9"/>
  <c r="PE26" i="9"/>
  <c r="PD26" i="9"/>
  <c r="PC26" i="9"/>
  <c r="PB26" i="9"/>
  <c r="PA26" i="9"/>
  <c r="OZ26" i="9"/>
  <c r="OY26" i="9"/>
  <c r="OX26" i="9"/>
  <c r="OW26" i="9"/>
  <c r="OV26" i="9"/>
  <c r="OU26" i="9"/>
  <c r="OT26" i="9"/>
  <c r="OS26" i="9"/>
  <c r="OR26" i="9"/>
  <c r="OQ26" i="9"/>
  <c r="OP26" i="9"/>
  <c r="OO26" i="9"/>
  <c r="ON26" i="9"/>
  <c r="OM26" i="9"/>
  <c r="OL26" i="9"/>
  <c r="OK26" i="9"/>
  <c r="OJ26" i="9"/>
  <c r="OI26" i="9"/>
  <c r="OH26" i="9"/>
  <c r="OG26" i="9"/>
  <c r="OF26" i="9"/>
  <c r="OE26" i="9"/>
  <c r="OD26" i="9"/>
  <c r="OC26" i="9"/>
  <c r="OB26" i="9"/>
  <c r="OA26" i="9"/>
  <c r="NZ26" i="9"/>
  <c r="NY26" i="9"/>
  <c r="NX26" i="9"/>
  <c r="NW26" i="9"/>
  <c r="NV26" i="9"/>
  <c r="NU26" i="9"/>
  <c r="NT26" i="9"/>
  <c r="NS26" i="9"/>
  <c r="NR26" i="9"/>
  <c r="NO26" i="9"/>
  <c r="NN26" i="9"/>
  <c r="NM26" i="9"/>
  <c r="NL26" i="9"/>
  <c r="NK26" i="9"/>
  <c r="NJ26" i="9"/>
  <c r="NI26" i="9"/>
  <c r="NH26" i="9"/>
  <c r="NG26" i="9"/>
  <c r="NF26" i="9"/>
  <c r="NE26" i="9"/>
  <c r="ND26" i="9"/>
  <c r="NC26" i="9"/>
  <c r="NB26" i="9"/>
  <c r="NA26" i="9"/>
  <c r="MZ26" i="9"/>
  <c r="MY26" i="9"/>
  <c r="MX26" i="9"/>
  <c r="MW26" i="9"/>
  <c r="MV26" i="9"/>
  <c r="MU26" i="9"/>
  <c r="MT26" i="9"/>
  <c r="MS26" i="9"/>
  <c r="MR26" i="9"/>
  <c r="MQ26" i="9"/>
  <c r="MP26" i="9"/>
  <c r="MO26" i="9"/>
  <c r="MN26" i="9"/>
  <c r="MM26" i="9"/>
  <c r="ML26" i="9"/>
  <c r="MK26" i="9"/>
  <c r="MJ26" i="9"/>
  <c r="MI26" i="9"/>
  <c r="MH26" i="9"/>
  <c r="MG26" i="9"/>
  <c r="MF26" i="9"/>
  <c r="ME26" i="9"/>
  <c r="MD26" i="9"/>
  <c r="MC26" i="9"/>
  <c r="MB26" i="9"/>
  <c r="MA26" i="9"/>
  <c r="LZ26" i="9"/>
  <c r="LY26" i="9"/>
  <c r="LX26" i="9"/>
  <c r="LW26" i="9"/>
  <c r="LV26" i="9"/>
  <c r="LU26" i="9"/>
  <c r="LT26" i="9"/>
  <c r="LS26" i="9"/>
  <c r="LR26" i="9"/>
  <c r="LQ26" i="9"/>
  <c r="LP26" i="9"/>
  <c r="LO26" i="9"/>
  <c r="LN26" i="9"/>
  <c r="LM26" i="9"/>
  <c r="LL26" i="9"/>
  <c r="LK26" i="9"/>
  <c r="LJ26" i="9"/>
  <c r="LI26" i="9"/>
  <c r="LH26" i="9"/>
  <c r="LE26" i="9"/>
  <c r="LD26" i="9"/>
  <c r="LC26" i="9"/>
  <c r="LB26" i="9"/>
  <c r="LA26" i="9"/>
  <c r="KZ26" i="9"/>
  <c r="KY26" i="9"/>
  <c r="KX26" i="9"/>
  <c r="KW26" i="9"/>
  <c r="KV26" i="9"/>
  <c r="KU26" i="9"/>
  <c r="KT26" i="9"/>
  <c r="KS26" i="9"/>
  <c r="KR26" i="9"/>
  <c r="KQ26" i="9"/>
  <c r="KP26" i="9"/>
  <c r="KO26" i="9"/>
  <c r="KN26" i="9"/>
  <c r="KM26" i="9"/>
  <c r="KL26" i="9"/>
  <c r="KK26" i="9"/>
  <c r="KJ26" i="9"/>
  <c r="KI26" i="9"/>
  <c r="KH26" i="9"/>
  <c r="KG26" i="9"/>
  <c r="KF26" i="9"/>
  <c r="KE26" i="9"/>
  <c r="KD26" i="9"/>
  <c r="KC26" i="9"/>
  <c r="KB26" i="9"/>
  <c r="KA26" i="9"/>
  <c r="JZ26" i="9"/>
  <c r="JY26" i="9"/>
  <c r="JX26" i="9"/>
  <c r="JW26" i="9"/>
  <c r="JV26" i="9"/>
  <c r="JU26" i="9"/>
  <c r="JT26" i="9"/>
  <c r="JS26" i="9"/>
  <c r="JR26" i="9"/>
  <c r="JQ26" i="9"/>
  <c r="JP26" i="9"/>
  <c r="JO26" i="9"/>
  <c r="JN26" i="9"/>
  <c r="JM26" i="9"/>
  <c r="JL26" i="9"/>
  <c r="JK26" i="9"/>
  <c r="JJ26" i="9"/>
  <c r="JI26" i="9"/>
  <c r="JH26" i="9"/>
  <c r="JG26" i="9"/>
  <c r="JF26" i="9"/>
  <c r="JE26" i="9"/>
  <c r="JD26" i="9"/>
  <c r="JC26" i="9"/>
  <c r="JB26" i="9"/>
  <c r="JA26" i="9"/>
  <c r="IZ26" i="9"/>
  <c r="IY26" i="9"/>
  <c r="IX26" i="9"/>
  <c r="IW26" i="9"/>
  <c r="IV26" i="9"/>
  <c r="IS26" i="9"/>
  <c r="IR26" i="9"/>
  <c r="IQ26" i="9"/>
  <c r="IP26" i="9"/>
  <c r="IO26" i="9"/>
  <c r="IN26" i="9"/>
  <c r="IM26" i="9"/>
  <c r="IL26" i="9"/>
  <c r="IK26" i="9"/>
  <c r="IJ26" i="9"/>
  <c r="II26" i="9"/>
  <c r="IH26" i="9"/>
  <c r="IG26" i="9"/>
  <c r="IF26" i="9"/>
  <c r="IE26" i="9"/>
  <c r="ID26" i="9"/>
  <c r="IC26" i="9"/>
  <c r="IB26" i="9"/>
  <c r="IA26" i="9"/>
  <c r="HZ26" i="9"/>
  <c r="HY26" i="9"/>
  <c r="HX26" i="9"/>
  <c r="HW26" i="9"/>
  <c r="HV26" i="9"/>
  <c r="HU26" i="9"/>
  <c r="HT26" i="9"/>
  <c r="HS26" i="9"/>
  <c r="HR26" i="9"/>
  <c r="HQ26" i="9"/>
  <c r="HP26" i="9"/>
  <c r="HO26" i="9"/>
  <c r="HN26" i="9"/>
  <c r="HM26" i="9"/>
  <c r="HL26" i="9"/>
  <c r="HK26" i="9"/>
  <c r="HJ26" i="9"/>
  <c r="HI26" i="9"/>
  <c r="HH26" i="9"/>
  <c r="HG26" i="9"/>
  <c r="HF26" i="9"/>
  <c r="HE26" i="9"/>
  <c r="HD26" i="9"/>
  <c r="HC26" i="9"/>
  <c r="HB26" i="9"/>
  <c r="HA26" i="9"/>
  <c r="GZ26" i="9"/>
  <c r="GY26" i="9"/>
  <c r="GX26" i="9"/>
  <c r="GW26" i="9"/>
  <c r="GV26" i="9"/>
  <c r="GU26" i="9"/>
  <c r="GT26" i="9"/>
  <c r="GS26" i="9"/>
  <c r="GR26" i="9"/>
  <c r="GQ26" i="9"/>
  <c r="GP26" i="9"/>
  <c r="GO26" i="9"/>
  <c r="GN26" i="9"/>
  <c r="GM26" i="9"/>
  <c r="GL26" i="9"/>
  <c r="GI26" i="9"/>
  <c r="GH26" i="9"/>
  <c r="GG26" i="9"/>
  <c r="GF26" i="9"/>
  <c r="GE26" i="9"/>
  <c r="GD26" i="9"/>
  <c r="GC26" i="9"/>
  <c r="GB26" i="9"/>
  <c r="GA26" i="9"/>
  <c r="FZ26" i="9"/>
  <c r="FY26" i="9"/>
  <c r="FX26" i="9"/>
  <c r="FW26" i="9"/>
  <c r="FV26" i="9"/>
  <c r="FU26" i="9"/>
  <c r="FT26" i="9"/>
  <c r="FS26" i="9"/>
  <c r="FR26" i="9"/>
  <c r="FQ26" i="9"/>
  <c r="FP26" i="9"/>
  <c r="FO26" i="9"/>
  <c r="FN26" i="9"/>
  <c r="FM26" i="9"/>
  <c r="FL26" i="9"/>
  <c r="FK26" i="9"/>
  <c r="FJ26" i="9"/>
  <c r="FI26" i="9"/>
  <c r="FH26" i="9"/>
  <c r="FG26" i="9"/>
  <c r="FF26" i="9"/>
  <c r="FE26" i="9"/>
  <c r="FD26" i="9"/>
  <c r="FC26" i="9"/>
  <c r="FB26" i="9"/>
  <c r="FA26" i="9"/>
  <c r="EZ26" i="9"/>
  <c r="EY26" i="9"/>
  <c r="EX26" i="9"/>
  <c r="EW26" i="9"/>
  <c r="EV26" i="9"/>
  <c r="EU26" i="9"/>
  <c r="ET26" i="9"/>
  <c r="ES26" i="9"/>
  <c r="ER26" i="9"/>
  <c r="EQ26" i="9"/>
  <c r="EP26" i="9"/>
  <c r="EO26" i="9"/>
  <c r="EN26" i="9"/>
  <c r="EM26" i="9"/>
  <c r="EL26" i="9"/>
  <c r="EK26" i="9"/>
  <c r="EJ26" i="9"/>
  <c r="EI26" i="9"/>
  <c r="EH26" i="9"/>
  <c r="EG26" i="9"/>
  <c r="EF26" i="9"/>
  <c r="EE26" i="9"/>
  <c r="ED26" i="9"/>
  <c r="EC26" i="9"/>
  <c r="EB26" i="9"/>
  <c r="EA26" i="9"/>
  <c r="DZ26" i="9"/>
  <c r="DW26" i="9"/>
  <c r="DV26" i="9"/>
  <c r="DU26" i="9"/>
  <c r="DT26" i="9"/>
  <c r="DS26" i="9"/>
  <c r="DR26" i="9"/>
  <c r="DQ26" i="9"/>
  <c r="DP26" i="9"/>
  <c r="DO26" i="9"/>
  <c r="DN26" i="9"/>
  <c r="DM26" i="9"/>
  <c r="DL26" i="9"/>
  <c r="DK26" i="9"/>
  <c r="DJ26" i="9"/>
  <c r="DI26" i="9"/>
  <c r="DH26" i="9"/>
  <c r="DG26" i="9"/>
  <c r="DF26" i="9"/>
  <c r="DE26" i="9"/>
  <c r="DD26" i="9"/>
  <c r="DC26" i="9"/>
  <c r="DB26" i="9"/>
  <c r="DA26" i="9"/>
  <c r="CZ26" i="9"/>
  <c r="CY26" i="9"/>
  <c r="CX26" i="9"/>
  <c r="CW26" i="9"/>
  <c r="CV26" i="9"/>
  <c r="CU26" i="9"/>
  <c r="CT26" i="9"/>
  <c r="CS26" i="9"/>
  <c r="CR26" i="9"/>
  <c r="CQ26" i="9"/>
  <c r="CP26" i="9"/>
  <c r="CO26" i="9"/>
  <c r="CN26" i="9"/>
  <c r="CM26" i="9"/>
  <c r="CL26" i="9"/>
  <c r="CK26" i="9"/>
  <c r="CJ26" i="9"/>
  <c r="CI26" i="9"/>
  <c r="CH26" i="9"/>
  <c r="CG26" i="9"/>
  <c r="CF26" i="9"/>
  <c r="CE26" i="9"/>
  <c r="CD26" i="9"/>
  <c r="CC26" i="9"/>
  <c r="CB26" i="9"/>
  <c r="CA26" i="9"/>
  <c r="BZ26" i="9"/>
  <c r="BY26" i="9"/>
  <c r="BX26" i="9"/>
  <c r="BW26" i="9"/>
  <c r="BV26" i="9"/>
  <c r="BU26" i="9"/>
  <c r="BT26" i="9"/>
  <c r="AA26" i="9"/>
  <c r="ACE25" i="9"/>
  <c r="ACD25" i="9"/>
  <c r="ACC25" i="9"/>
  <c r="ACB25" i="9"/>
  <c r="ACA25" i="9"/>
  <c r="ABZ25" i="9"/>
  <c r="ABY25" i="9"/>
  <c r="ABX25" i="9"/>
  <c r="ABW25" i="9"/>
  <c r="ABV25" i="9"/>
  <c r="ABU25" i="9"/>
  <c r="ABT25" i="9"/>
  <c r="ABS25" i="9"/>
  <c r="ABR25" i="9"/>
  <c r="ABQ25" i="9"/>
  <c r="ABP25" i="9"/>
  <c r="ABO25" i="9"/>
  <c r="ABN25" i="9"/>
  <c r="ABM25" i="9"/>
  <c r="ABL25" i="9"/>
  <c r="ABK25" i="9"/>
  <c r="ABJ25" i="9"/>
  <c r="ABI25" i="9"/>
  <c r="ABH25" i="9"/>
  <c r="ABG25" i="9"/>
  <c r="ABF25" i="9"/>
  <c r="ABE25" i="9"/>
  <c r="ABD25" i="9"/>
  <c r="ABC25" i="9"/>
  <c r="ABB25" i="9"/>
  <c r="ABA25" i="9"/>
  <c r="AAZ25" i="9"/>
  <c r="AAY25" i="9"/>
  <c r="AAX25" i="9"/>
  <c r="AAW25" i="9"/>
  <c r="AAV25" i="9"/>
  <c r="AAU25" i="9"/>
  <c r="AAT25" i="9"/>
  <c r="AAS25" i="9"/>
  <c r="AAR25" i="9"/>
  <c r="AAQ25" i="9"/>
  <c r="AAP25" i="9"/>
  <c r="AAO25" i="9"/>
  <c r="AAN25" i="9"/>
  <c r="AAM25" i="9"/>
  <c r="AAL25" i="9"/>
  <c r="AAK25" i="9"/>
  <c r="AAJ25" i="9"/>
  <c r="AAI25" i="9"/>
  <c r="AAH25" i="9"/>
  <c r="AAG25" i="9"/>
  <c r="AAF25" i="9"/>
  <c r="AAE25" i="9"/>
  <c r="AAD25" i="9"/>
  <c r="AAC25" i="9"/>
  <c r="AAB25" i="9"/>
  <c r="AAA25" i="9"/>
  <c r="ZZ25" i="9"/>
  <c r="ZY25" i="9"/>
  <c r="ZX25" i="9"/>
  <c r="ZW25" i="9"/>
  <c r="ZV25" i="9"/>
  <c r="ZS25" i="9"/>
  <c r="ZR25" i="9"/>
  <c r="ZQ25" i="9"/>
  <c r="ZP25" i="9"/>
  <c r="ZO25" i="9"/>
  <c r="ZN25" i="9"/>
  <c r="ZM25" i="9"/>
  <c r="ZL25" i="9"/>
  <c r="ZK25" i="9"/>
  <c r="ZJ25" i="9"/>
  <c r="ZI25" i="9"/>
  <c r="ZG25" i="9"/>
  <c r="ZF25" i="9"/>
  <c r="ZE25" i="9"/>
  <c r="ZD25" i="9"/>
  <c r="ZC25" i="9"/>
  <c r="ZB25" i="9"/>
  <c r="ZA25" i="9"/>
  <c r="YZ25" i="9"/>
  <c r="YY25" i="9"/>
  <c r="YX25" i="9"/>
  <c r="YW25" i="9"/>
  <c r="YV25" i="9"/>
  <c r="YU25" i="9"/>
  <c r="YT25" i="9"/>
  <c r="YS25" i="9"/>
  <c r="YR25" i="9"/>
  <c r="YQ25" i="9"/>
  <c r="YP25" i="9"/>
  <c r="YO25" i="9"/>
  <c r="YN25" i="9"/>
  <c r="YM25" i="9"/>
  <c r="YL25" i="9"/>
  <c r="YK25" i="9"/>
  <c r="YJ25" i="9"/>
  <c r="YI25" i="9"/>
  <c r="YH25" i="9"/>
  <c r="YG25" i="9"/>
  <c r="YF25" i="9"/>
  <c r="YE25" i="9"/>
  <c r="YD25" i="9"/>
  <c r="YC25" i="9"/>
  <c r="YB25" i="9"/>
  <c r="YA25" i="9"/>
  <c r="XZ25" i="9"/>
  <c r="XY25" i="9"/>
  <c r="XX25" i="9"/>
  <c r="XW25" i="9"/>
  <c r="XV25" i="9"/>
  <c r="XU25" i="9"/>
  <c r="XT25" i="9"/>
  <c r="XS25" i="9"/>
  <c r="XR25" i="9"/>
  <c r="XQ25" i="9"/>
  <c r="XP25" i="9"/>
  <c r="XO25" i="9"/>
  <c r="XN25" i="9"/>
  <c r="XM25" i="9"/>
  <c r="XL25" i="9"/>
  <c r="XI25" i="9"/>
  <c r="XH25" i="9"/>
  <c r="XG25" i="9"/>
  <c r="XF25" i="9"/>
  <c r="XE25" i="9"/>
  <c r="XD25" i="9"/>
  <c r="XC25" i="9"/>
  <c r="XB25" i="9"/>
  <c r="XA25" i="9"/>
  <c r="WZ25" i="9"/>
  <c r="WY25" i="9"/>
  <c r="WX25" i="9"/>
  <c r="WW25" i="9"/>
  <c r="WV25" i="9"/>
  <c r="WU25" i="9"/>
  <c r="WT25" i="9"/>
  <c r="WS25" i="9"/>
  <c r="WR25" i="9"/>
  <c r="WQ25" i="9"/>
  <c r="WP25" i="9"/>
  <c r="WO25" i="9"/>
  <c r="WN25" i="9"/>
  <c r="WM25" i="9"/>
  <c r="WL25" i="9"/>
  <c r="WK25" i="9"/>
  <c r="WJ25" i="9"/>
  <c r="WI25" i="9"/>
  <c r="WH25" i="9"/>
  <c r="WG25" i="9"/>
  <c r="WF25" i="9"/>
  <c r="WE25" i="9"/>
  <c r="WD25" i="9"/>
  <c r="WC25" i="9"/>
  <c r="WB25" i="9"/>
  <c r="WA25" i="9"/>
  <c r="VZ25" i="9"/>
  <c r="VY25" i="9"/>
  <c r="VX25" i="9"/>
  <c r="VW25" i="9"/>
  <c r="VV25" i="9"/>
  <c r="VU25" i="9"/>
  <c r="VT25" i="9"/>
  <c r="VS25" i="9"/>
  <c r="VR25" i="9"/>
  <c r="VQ25" i="9"/>
  <c r="VP25" i="9"/>
  <c r="VO25" i="9"/>
  <c r="VN25" i="9"/>
  <c r="VM25" i="9"/>
  <c r="VL25" i="9"/>
  <c r="VK25" i="9"/>
  <c r="VJ25" i="9"/>
  <c r="VI25" i="9"/>
  <c r="VH25" i="9"/>
  <c r="VG25" i="9"/>
  <c r="VF25" i="9"/>
  <c r="VE25" i="9"/>
  <c r="VD25" i="9"/>
  <c r="VC25" i="9"/>
  <c r="VB25" i="9"/>
  <c r="VA25" i="9"/>
  <c r="UZ25" i="9"/>
  <c r="UW25" i="9"/>
  <c r="UV25" i="9"/>
  <c r="UU25" i="9"/>
  <c r="UT25" i="9"/>
  <c r="US25" i="9"/>
  <c r="UR25" i="9"/>
  <c r="UQ25" i="9"/>
  <c r="UP25" i="9"/>
  <c r="UO25" i="9"/>
  <c r="UN25" i="9"/>
  <c r="UM25" i="9"/>
  <c r="UL25" i="9"/>
  <c r="UK25" i="9"/>
  <c r="UJ25" i="9"/>
  <c r="UI25" i="9"/>
  <c r="UH25" i="9"/>
  <c r="UG25" i="9"/>
  <c r="UF25" i="9"/>
  <c r="UE25" i="9"/>
  <c r="UD25" i="9"/>
  <c r="UC25" i="9"/>
  <c r="UB25" i="9"/>
  <c r="UA25" i="9"/>
  <c r="TZ25" i="9"/>
  <c r="TY25" i="9"/>
  <c r="TX25" i="9"/>
  <c r="TW25" i="9"/>
  <c r="TV25" i="9"/>
  <c r="TU25" i="9"/>
  <c r="TT25" i="9"/>
  <c r="TS25" i="9"/>
  <c r="TR25" i="9"/>
  <c r="TQ25" i="9"/>
  <c r="TP25" i="9"/>
  <c r="TO25" i="9"/>
  <c r="TN25" i="9"/>
  <c r="TM25" i="9"/>
  <c r="TL25" i="9"/>
  <c r="TK25" i="9"/>
  <c r="TJ25" i="9"/>
  <c r="TI25" i="9"/>
  <c r="TH25" i="9"/>
  <c r="TG25" i="9"/>
  <c r="TF25" i="9"/>
  <c r="TE25" i="9"/>
  <c r="TD25" i="9"/>
  <c r="TC25" i="9"/>
  <c r="TB25" i="9"/>
  <c r="TA25" i="9"/>
  <c r="SZ25" i="9"/>
  <c r="SY25" i="9"/>
  <c r="SX25" i="9"/>
  <c r="SW25" i="9"/>
  <c r="SV25" i="9"/>
  <c r="SU25" i="9"/>
  <c r="ST25" i="9"/>
  <c r="SS25" i="9"/>
  <c r="SR25" i="9"/>
  <c r="SQ25" i="9"/>
  <c r="SP25" i="9"/>
  <c r="SM25" i="9"/>
  <c r="SL25" i="9"/>
  <c r="SK25" i="9"/>
  <c r="SJ25" i="9"/>
  <c r="SI25" i="9"/>
  <c r="SH25" i="9"/>
  <c r="SG25" i="9"/>
  <c r="SF25" i="9"/>
  <c r="SE25" i="9"/>
  <c r="SD25" i="9"/>
  <c r="SC25" i="9"/>
  <c r="SB25" i="9"/>
  <c r="SA25" i="9"/>
  <c r="RZ25" i="9"/>
  <c r="RY25" i="9"/>
  <c r="RX25" i="9"/>
  <c r="RW25" i="9"/>
  <c r="RV25" i="9"/>
  <c r="RU25" i="9"/>
  <c r="RT25" i="9"/>
  <c r="RS25" i="9"/>
  <c r="RR25" i="9"/>
  <c r="RQ25" i="9"/>
  <c r="RP25" i="9"/>
  <c r="RO25" i="9"/>
  <c r="RN25" i="9"/>
  <c r="RM25" i="9"/>
  <c r="RL25" i="9"/>
  <c r="RK25" i="9"/>
  <c r="RJ25" i="9"/>
  <c r="RI25" i="9"/>
  <c r="RH25" i="9"/>
  <c r="RG25" i="9"/>
  <c r="RF25" i="9"/>
  <c r="RE25" i="9"/>
  <c r="RD25" i="9"/>
  <c r="RC25" i="9"/>
  <c r="RB25" i="9"/>
  <c r="RA25" i="9"/>
  <c r="QZ25" i="9"/>
  <c r="QY25" i="9"/>
  <c r="QX25" i="9"/>
  <c r="QW25" i="9"/>
  <c r="QV25" i="9"/>
  <c r="QU25" i="9"/>
  <c r="QT25" i="9"/>
  <c r="QS25" i="9"/>
  <c r="QR25" i="9"/>
  <c r="QQ25" i="9"/>
  <c r="QP25" i="9"/>
  <c r="QO25" i="9"/>
  <c r="QN25" i="9"/>
  <c r="QM25" i="9"/>
  <c r="QL25" i="9"/>
  <c r="QK25" i="9"/>
  <c r="QJ25" i="9"/>
  <c r="QI25" i="9"/>
  <c r="QH25" i="9"/>
  <c r="QG25" i="9"/>
  <c r="QF25" i="9"/>
  <c r="QE25" i="9"/>
  <c r="QD25" i="9"/>
  <c r="QA25" i="9"/>
  <c r="PZ25" i="9"/>
  <c r="PY25" i="9"/>
  <c r="PX25" i="9"/>
  <c r="PW25" i="9"/>
  <c r="PV25" i="9"/>
  <c r="PU25" i="9"/>
  <c r="PT25" i="9"/>
  <c r="PS25" i="9"/>
  <c r="PR25" i="9"/>
  <c r="PQ25" i="9"/>
  <c r="PP25" i="9"/>
  <c r="PO25" i="9"/>
  <c r="PN25" i="9"/>
  <c r="PM25" i="9"/>
  <c r="PL25" i="9"/>
  <c r="PK25" i="9"/>
  <c r="PJ25" i="9"/>
  <c r="PI25" i="9"/>
  <c r="PH25" i="9"/>
  <c r="PG25" i="9"/>
  <c r="PF25" i="9"/>
  <c r="PE25" i="9"/>
  <c r="PD25" i="9"/>
  <c r="PC25" i="9"/>
  <c r="PB25" i="9"/>
  <c r="PA25" i="9"/>
  <c r="OZ25" i="9"/>
  <c r="OY25" i="9"/>
  <c r="OX25" i="9"/>
  <c r="OW25" i="9"/>
  <c r="OV25" i="9"/>
  <c r="OU25" i="9"/>
  <c r="OT25" i="9"/>
  <c r="OS25" i="9"/>
  <c r="OR25" i="9"/>
  <c r="OQ25" i="9"/>
  <c r="OP25" i="9"/>
  <c r="OO25" i="9"/>
  <c r="ON25" i="9"/>
  <c r="OM25" i="9"/>
  <c r="OL25" i="9"/>
  <c r="OK25" i="9"/>
  <c r="OJ25" i="9"/>
  <c r="OI25" i="9"/>
  <c r="OH25" i="9"/>
  <c r="OG25" i="9"/>
  <c r="OF25" i="9"/>
  <c r="OE25" i="9"/>
  <c r="OD25" i="9"/>
  <c r="OC25" i="9"/>
  <c r="OB25" i="9"/>
  <c r="OA25" i="9"/>
  <c r="NZ25" i="9"/>
  <c r="NY25" i="9"/>
  <c r="NX25" i="9"/>
  <c r="NW25" i="9"/>
  <c r="NV25" i="9"/>
  <c r="NU25" i="9"/>
  <c r="NT25" i="9"/>
  <c r="NS25" i="9"/>
  <c r="NR25" i="9"/>
  <c r="NO25" i="9"/>
  <c r="NN25" i="9"/>
  <c r="NM25" i="9"/>
  <c r="NL25" i="9"/>
  <c r="NK25" i="9"/>
  <c r="NJ25" i="9"/>
  <c r="NI25" i="9"/>
  <c r="NH25" i="9"/>
  <c r="NG25" i="9"/>
  <c r="NF25" i="9"/>
  <c r="NE25" i="9"/>
  <c r="ND25" i="9"/>
  <c r="NC25" i="9"/>
  <c r="NB25" i="9"/>
  <c r="NA25" i="9"/>
  <c r="MZ25" i="9"/>
  <c r="MY25" i="9"/>
  <c r="MX25" i="9"/>
  <c r="MW25" i="9"/>
  <c r="MV25" i="9"/>
  <c r="MU25" i="9"/>
  <c r="MT25" i="9"/>
  <c r="MS25" i="9"/>
  <c r="MR25" i="9"/>
  <c r="MQ25" i="9"/>
  <c r="MP25" i="9"/>
  <c r="MO25" i="9"/>
  <c r="MN25" i="9"/>
  <c r="MM25" i="9"/>
  <c r="ML25" i="9"/>
  <c r="MK25" i="9"/>
  <c r="MJ25" i="9"/>
  <c r="MI25" i="9"/>
  <c r="MH25" i="9"/>
  <c r="MG25" i="9"/>
  <c r="MF25" i="9"/>
  <c r="ME25" i="9"/>
  <c r="MD25" i="9"/>
  <c r="MC25" i="9"/>
  <c r="MB25" i="9"/>
  <c r="MA25" i="9"/>
  <c r="LZ25" i="9"/>
  <c r="LY25" i="9"/>
  <c r="LX25" i="9"/>
  <c r="LW25" i="9"/>
  <c r="LV25" i="9"/>
  <c r="LU25" i="9"/>
  <c r="LT25" i="9"/>
  <c r="LS25" i="9"/>
  <c r="LR25" i="9"/>
  <c r="LQ25" i="9"/>
  <c r="LP25" i="9"/>
  <c r="LO25" i="9"/>
  <c r="LN25" i="9"/>
  <c r="LM25" i="9"/>
  <c r="LL25" i="9"/>
  <c r="LK25" i="9"/>
  <c r="LJ25" i="9"/>
  <c r="LI25" i="9"/>
  <c r="LH25" i="9"/>
  <c r="LE25" i="9"/>
  <c r="LD25" i="9"/>
  <c r="LC25" i="9"/>
  <c r="LB25" i="9"/>
  <c r="LA25" i="9"/>
  <c r="KZ25" i="9"/>
  <c r="KY25" i="9"/>
  <c r="KX25" i="9"/>
  <c r="KW25" i="9"/>
  <c r="KV25" i="9"/>
  <c r="KU25" i="9"/>
  <c r="KT25" i="9"/>
  <c r="KS25" i="9"/>
  <c r="KR25" i="9"/>
  <c r="KQ25" i="9"/>
  <c r="KP25" i="9"/>
  <c r="KO25" i="9"/>
  <c r="KN25" i="9"/>
  <c r="KM25" i="9"/>
  <c r="KL25" i="9"/>
  <c r="KK25" i="9"/>
  <c r="KJ25" i="9"/>
  <c r="KI25" i="9"/>
  <c r="KH25" i="9"/>
  <c r="KG25" i="9"/>
  <c r="KF25" i="9"/>
  <c r="KE25" i="9"/>
  <c r="KD25" i="9"/>
  <c r="KC25" i="9"/>
  <c r="KB25" i="9"/>
  <c r="KA25" i="9"/>
  <c r="JZ25" i="9"/>
  <c r="JY25" i="9"/>
  <c r="JX25" i="9"/>
  <c r="JW25" i="9"/>
  <c r="JV25" i="9"/>
  <c r="JU25" i="9"/>
  <c r="JT25" i="9"/>
  <c r="JS25" i="9"/>
  <c r="JR25" i="9"/>
  <c r="JQ25" i="9"/>
  <c r="JP25" i="9"/>
  <c r="JO25" i="9"/>
  <c r="JN25" i="9"/>
  <c r="JM25" i="9"/>
  <c r="JL25" i="9"/>
  <c r="JK25" i="9"/>
  <c r="JJ25" i="9"/>
  <c r="JI25" i="9"/>
  <c r="JH25" i="9"/>
  <c r="JG25" i="9"/>
  <c r="JF25" i="9"/>
  <c r="JE25" i="9"/>
  <c r="JD25" i="9"/>
  <c r="JC25" i="9"/>
  <c r="JB25" i="9"/>
  <c r="JA25" i="9"/>
  <c r="IZ25" i="9"/>
  <c r="IY25" i="9"/>
  <c r="IX25" i="9"/>
  <c r="IW25" i="9"/>
  <c r="IV25" i="9"/>
  <c r="IS25" i="9"/>
  <c r="IR25" i="9"/>
  <c r="IQ25" i="9"/>
  <c r="IP25" i="9"/>
  <c r="IO25" i="9"/>
  <c r="IN25" i="9"/>
  <c r="IM25" i="9"/>
  <c r="IL25" i="9"/>
  <c r="IK25" i="9"/>
  <c r="IJ25" i="9"/>
  <c r="II25" i="9"/>
  <c r="IH25" i="9"/>
  <c r="IG25" i="9"/>
  <c r="IF25" i="9"/>
  <c r="IE25" i="9"/>
  <c r="ID25" i="9"/>
  <c r="IC25" i="9"/>
  <c r="IB25" i="9"/>
  <c r="IA25" i="9"/>
  <c r="HZ25" i="9"/>
  <c r="HY25" i="9"/>
  <c r="HX25" i="9"/>
  <c r="HW25" i="9"/>
  <c r="HV25" i="9"/>
  <c r="HU25" i="9"/>
  <c r="HT25" i="9"/>
  <c r="HS25" i="9"/>
  <c r="HR25" i="9"/>
  <c r="HQ25" i="9"/>
  <c r="HP25" i="9"/>
  <c r="HO25" i="9"/>
  <c r="HN25" i="9"/>
  <c r="HM25" i="9"/>
  <c r="HL25" i="9"/>
  <c r="HK25" i="9"/>
  <c r="HJ25" i="9"/>
  <c r="HI25" i="9"/>
  <c r="HH25" i="9"/>
  <c r="HG25" i="9"/>
  <c r="HF25" i="9"/>
  <c r="HE25" i="9"/>
  <c r="HD25" i="9"/>
  <c r="HC25" i="9"/>
  <c r="HB25" i="9"/>
  <c r="HA25" i="9"/>
  <c r="GZ25" i="9"/>
  <c r="GY25" i="9"/>
  <c r="GX25" i="9"/>
  <c r="GW25" i="9"/>
  <c r="GV25" i="9"/>
  <c r="GU25" i="9"/>
  <c r="GT25" i="9"/>
  <c r="GS25" i="9"/>
  <c r="GR25" i="9"/>
  <c r="GQ25" i="9"/>
  <c r="GP25" i="9"/>
  <c r="GO25" i="9"/>
  <c r="GN25" i="9"/>
  <c r="GM25" i="9"/>
  <c r="GL25" i="9"/>
  <c r="GI25" i="9"/>
  <c r="GH25" i="9"/>
  <c r="GG25" i="9"/>
  <c r="GF25" i="9"/>
  <c r="GE25" i="9"/>
  <c r="GD25" i="9"/>
  <c r="GC25" i="9"/>
  <c r="GB25" i="9"/>
  <c r="GA25" i="9"/>
  <c r="FZ25" i="9"/>
  <c r="FY25" i="9"/>
  <c r="FX25" i="9"/>
  <c r="FW25" i="9"/>
  <c r="FV25" i="9"/>
  <c r="FU25" i="9"/>
  <c r="FT25" i="9"/>
  <c r="FS25" i="9"/>
  <c r="FR25" i="9"/>
  <c r="FQ25" i="9"/>
  <c r="FP25" i="9"/>
  <c r="FO25" i="9"/>
  <c r="FN25" i="9"/>
  <c r="FM25" i="9"/>
  <c r="FL25" i="9"/>
  <c r="FK25" i="9"/>
  <c r="FJ25" i="9"/>
  <c r="FI25" i="9"/>
  <c r="FH25" i="9"/>
  <c r="FG25" i="9"/>
  <c r="FF25" i="9"/>
  <c r="FE25" i="9"/>
  <c r="FD25" i="9"/>
  <c r="FC25" i="9"/>
  <c r="FB25" i="9"/>
  <c r="FA25" i="9"/>
  <c r="EZ25" i="9"/>
  <c r="EY25" i="9"/>
  <c r="EX25" i="9"/>
  <c r="EW25" i="9"/>
  <c r="EV25" i="9"/>
  <c r="EU25" i="9"/>
  <c r="ET25" i="9"/>
  <c r="ES25" i="9"/>
  <c r="ER25" i="9"/>
  <c r="EQ25" i="9"/>
  <c r="EP25" i="9"/>
  <c r="EO25" i="9"/>
  <c r="EN25" i="9"/>
  <c r="EM25" i="9"/>
  <c r="EL25" i="9"/>
  <c r="EK25" i="9"/>
  <c r="EJ25" i="9"/>
  <c r="EI25" i="9"/>
  <c r="EH25" i="9"/>
  <c r="EG25" i="9"/>
  <c r="EF25" i="9"/>
  <c r="EE25" i="9"/>
  <c r="ED25" i="9"/>
  <c r="EC25" i="9"/>
  <c r="EB25" i="9"/>
  <c r="EA25" i="9"/>
  <c r="DZ25" i="9"/>
  <c r="DW25" i="9"/>
  <c r="DV25" i="9"/>
  <c r="DU25" i="9"/>
  <c r="DT25" i="9"/>
  <c r="DS25" i="9"/>
  <c r="DR25" i="9"/>
  <c r="DQ25" i="9"/>
  <c r="DP25" i="9"/>
  <c r="DO25" i="9"/>
  <c r="DN25" i="9"/>
  <c r="DM25" i="9"/>
  <c r="DL25" i="9"/>
  <c r="DK25" i="9"/>
  <c r="DJ25" i="9"/>
  <c r="DI25" i="9"/>
  <c r="DH25" i="9"/>
  <c r="DG25" i="9"/>
  <c r="DF25" i="9"/>
  <c r="DE25" i="9"/>
  <c r="DD25" i="9"/>
  <c r="DC25" i="9"/>
  <c r="DB25" i="9"/>
  <c r="DA25" i="9"/>
  <c r="CZ25" i="9"/>
  <c r="CY25" i="9"/>
  <c r="CX25" i="9"/>
  <c r="CW25" i="9"/>
  <c r="CV25" i="9"/>
  <c r="CU25" i="9"/>
  <c r="CT25" i="9"/>
  <c r="CS25" i="9"/>
  <c r="CR25" i="9"/>
  <c r="CQ25" i="9"/>
  <c r="CP25" i="9"/>
  <c r="CO25" i="9"/>
  <c r="CN25" i="9"/>
  <c r="CM25" i="9"/>
  <c r="CL25" i="9"/>
  <c r="CK25" i="9"/>
  <c r="CJ25" i="9"/>
  <c r="CI25" i="9"/>
  <c r="CH25" i="9"/>
  <c r="CG25" i="9"/>
  <c r="CF25" i="9"/>
  <c r="CE25" i="9"/>
  <c r="CD25" i="9"/>
  <c r="CC25" i="9"/>
  <c r="CB25" i="9"/>
  <c r="CA25" i="9"/>
  <c r="BZ25" i="9"/>
  <c r="BY25" i="9"/>
  <c r="BX25" i="9"/>
  <c r="BW25" i="9"/>
  <c r="BV25" i="9"/>
  <c r="BU25" i="9"/>
  <c r="BT25" i="9"/>
  <c r="AA25" i="9"/>
  <c r="ACE24" i="9"/>
  <c r="ACD24" i="9"/>
  <c r="ACC24" i="9"/>
  <c r="ACB24" i="9"/>
  <c r="ACA24" i="9"/>
  <c r="ABZ24" i="9"/>
  <c r="ABY24" i="9"/>
  <c r="ABX24" i="9"/>
  <c r="ABW24" i="9"/>
  <c r="ABV24" i="9"/>
  <c r="ABU24" i="9"/>
  <c r="ABT24" i="9"/>
  <c r="ABS24" i="9"/>
  <c r="ABR24" i="9"/>
  <c r="ABQ24" i="9"/>
  <c r="ABP24" i="9"/>
  <c r="ABO24" i="9"/>
  <c r="ABN24" i="9"/>
  <c r="ABM24" i="9"/>
  <c r="ABL24" i="9"/>
  <c r="ABK24" i="9"/>
  <c r="ABJ24" i="9"/>
  <c r="ABI24" i="9"/>
  <c r="ABH24" i="9"/>
  <c r="ABG24" i="9"/>
  <c r="ABF24" i="9"/>
  <c r="ABE24" i="9"/>
  <c r="ABD24" i="9"/>
  <c r="ABC24" i="9"/>
  <c r="ABB24" i="9"/>
  <c r="ABA24" i="9"/>
  <c r="AAZ24" i="9"/>
  <c r="AAY24" i="9"/>
  <c r="AAX24" i="9"/>
  <c r="AAW24" i="9"/>
  <c r="AAV24" i="9"/>
  <c r="AAU24" i="9"/>
  <c r="AAT24" i="9"/>
  <c r="AAS24" i="9"/>
  <c r="AAR24" i="9"/>
  <c r="AAQ24" i="9"/>
  <c r="AAP24" i="9"/>
  <c r="AAO24" i="9"/>
  <c r="AAN24" i="9"/>
  <c r="AAM24" i="9"/>
  <c r="AAL24" i="9"/>
  <c r="AAK24" i="9"/>
  <c r="AAJ24" i="9"/>
  <c r="AAI24" i="9"/>
  <c r="AAH24" i="9"/>
  <c r="AAG24" i="9"/>
  <c r="AAF24" i="9"/>
  <c r="AAE24" i="9"/>
  <c r="AAD24" i="9"/>
  <c r="AAC24" i="9"/>
  <c r="AAB24" i="9"/>
  <c r="AAA24" i="9"/>
  <c r="ZZ24" i="9"/>
  <c r="ZY24" i="9"/>
  <c r="ZX24" i="9"/>
  <c r="ZW24" i="9"/>
  <c r="ZV24" i="9"/>
  <c r="ZS24" i="9"/>
  <c r="ZR24" i="9"/>
  <c r="ZQ24" i="9"/>
  <c r="ZP24" i="9"/>
  <c r="ZO24" i="9"/>
  <c r="ZN24" i="9"/>
  <c r="ZM24" i="9"/>
  <c r="ZL24" i="9"/>
  <c r="ZK24" i="9"/>
  <c r="ZJ24" i="9"/>
  <c r="ZI24" i="9"/>
  <c r="ZG24" i="9"/>
  <c r="ZF24" i="9"/>
  <c r="ZE24" i="9"/>
  <c r="ZD24" i="9"/>
  <c r="ZC24" i="9"/>
  <c r="ZB24" i="9"/>
  <c r="ZA24" i="9"/>
  <c r="YZ24" i="9"/>
  <c r="YY24" i="9"/>
  <c r="YX24" i="9"/>
  <c r="YW24" i="9"/>
  <c r="YV24" i="9"/>
  <c r="YU24" i="9"/>
  <c r="YT24" i="9"/>
  <c r="YS24" i="9"/>
  <c r="YR24" i="9"/>
  <c r="YQ24" i="9"/>
  <c r="YP24" i="9"/>
  <c r="YO24" i="9"/>
  <c r="YN24" i="9"/>
  <c r="YM24" i="9"/>
  <c r="YL24" i="9"/>
  <c r="YK24" i="9"/>
  <c r="YJ24" i="9"/>
  <c r="YI24" i="9"/>
  <c r="YH24" i="9"/>
  <c r="YG24" i="9"/>
  <c r="YF24" i="9"/>
  <c r="YE24" i="9"/>
  <c r="YD24" i="9"/>
  <c r="YC24" i="9"/>
  <c r="YB24" i="9"/>
  <c r="YA24" i="9"/>
  <c r="XZ24" i="9"/>
  <c r="XY24" i="9"/>
  <c r="XX24" i="9"/>
  <c r="XW24" i="9"/>
  <c r="XV24" i="9"/>
  <c r="XU24" i="9"/>
  <c r="XT24" i="9"/>
  <c r="XS24" i="9"/>
  <c r="XR24" i="9"/>
  <c r="XQ24" i="9"/>
  <c r="XP24" i="9"/>
  <c r="XO24" i="9"/>
  <c r="XN24" i="9"/>
  <c r="XM24" i="9"/>
  <c r="XL24" i="9"/>
  <c r="XI24" i="9"/>
  <c r="XH24" i="9"/>
  <c r="XG24" i="9"/>
  <c r="XF24" i="9"/>
  <c r="XE24" i="9"/>
  <c r="XD24" i="9"/>
  <c r="XC24" i="9"/>
  <c r="XB24" i="9"/>
  <c r="XA24" i="9"/>
  <c r="WZ24" i="9"/>
  <c r="WY24" i="9"/>
  <c r="WX24" i="9"/>
  <c r="WW24" i="9"/>
  <c r="WV24" i="9"/>
  <c r="WU24" i="9"/>
  <c r="WT24" i="9"/>
  <c r="WS24" i="9"/>
  <c r="WR24" i="9"/>
  <c r="WQ24" i="9"/>
  <c r="WP24" i="9"/>
  <c r="WO24" i="9"/>
  <c r="WN24" i="9"/>
  <c r="WM24" i="9"/>
  <c r="WL24" i="9"/>
  <c r="WK24" i="9"/>
  <c r="WJ24" i="9"/>
  <c r="WI24" i="9"/>
  <c r="WH24" i="9"/>
  <c r="WG24" i="9"/>
  <c r="WF24" i="9"/>
  <c r="WE24" i="9"/>
  <c r="WD24" i="9"/>
  <c r="WC24" i="9"/>
  <c r="WB24" i="9"/>
  <c r="WA24" i="9"/>
  <c r="VZ24" i="9"/>
  <c r="VY24" i="9"/>
  <c r="VX24" i="9"/>
  <c r="VW24" i="9"/>
  <c r="VV24" i="9"/>
  <c r="VU24" i="9"/>
  <c r="VT24" i="9"/>
  <c r="VS24" i="9"/>
  <c r="VR24" i="9"/>
  <c r="VQ24" i="9"/>
  <c r="VP24" i="9"/>
  <c r="VO24" i="9"/>
  <c r="VN24" i="9"/>
  <c r="VM24" i="9"/>
  <c r="VL24" i="9"/>
  <c r="VK24" i="9"/>
  <c r="VJ24" i="9"/>
  <c r="VI24" i="9"/>
  <c r="VH24" i="9"/>
  <c r="VG24" i="9"/>
  <c r="VF24" i="9"/>
  <c r="VE24" i="9"/>
  <c r="VD24" i="9"/>
  <c r="VC24" i="9"/>
  <c r="VB24" i="9"/>
  <c r="VA24" i="9"/>
  <c r="UZ24" i="9"/>
  <c r="UW24" i="9"/>
  <c r="UV24" i="9"/>
  <c r="UU24" i="9"/>
  <c r="UT24" i="9"/>
  <c r="US24" i="9"/>
  <c r="UR24" i="9"/>
  <c r="UQ24" i="9"/>
  <c r="UP24" i="9"/>
  <c r="UO24" i="9"/>
  <c r="UN24" i="9"/>
  <c r="UM24" i="9"/>
  <c r="UL24" i="9"/>
  <c r="UK24" i="9"/>
  <c r="UJ24" i="9"/>
  <c r="UI24" i="9"/>
  <c r="UH24" i="9"/>
  <c r="UG24" i="9"/>
  <c r="UF24" i="9"/>
  <c r="UE24" i="9"/>
  <c r="UD24" i="9"/>
  <c r="UC24" i="9"/>
  <c r="UB24" i="9"/>
  <c r="UA24" i="9"/>
  <c r="TZ24" i="9"/>
  <c r="TY24" i="9"/>
  <c r="TX24" i="9"/>
  <c r="TW24" i="9"/>
  <c r="TV24" i="9"/>
  <c r="TU24" i="9"/>
  <c r="TT24" i="9"/>
  <c r="TS24" i="9"/>
  <c r="TR24" i="9"/>
  <c r="TQ24" i="9"/>
  <c r="TP24" i="9"/>
  <c r="TO24" i="9"/>
  <c r="TN24" i="9"/>
  <c r="TM24" i="9"/>
  <c r="TL24" i="9"/>
  <c r="TK24" i="9"/>
  <c r="TJ24" i="9"/>
  <c r="TI24" i="9"/>
  <c r="TH24" i="9"/>
  <c r="TG24" i="9"/>
  <c r="TF24" i="9"/>
  <c r="TE24" i="9"/>
  <c r="TD24" i="9"/>
  <c r="TC24" i="9"/>
  <c r="TB24" i="9"/>
  <c r="TA24" i="9"/>
  <c r="SZ24" i="9"/>
  <c r="SY24" i="9"/>
  <c r="SX24" i="9"/>
  <c r="SW24" i="9"/>
  <c r="SV24" i="9"/>
  <c r="SU24" i="9"/>
  <c r="ST24" i="9"/>
  <c r="SS24" i="9"/>
  <c r="SR24" i="9"/>
  <c r="SQ24" i="9"/>
  <c r="SP24" i="9"/>
  <c r="SM24" i="9"/>
  <c r="SL24" i="9"/>
  <c r="SK24" i="9"/>
  <c r="SJ24" i="9"/>
  <c r="SI24" i="9"/>
  <c r="SH24" i="9"/>
  <c r="SG24" i="9"/>
  <c r="SF24" i="9"/>
  <c r="SE24" i="9"/>
  <c r="SD24" i="9"/>
  <c r="SC24" i="9"/>
  <c r="SB24" i="9"/>
  <c r="SA24" i="9"/>
  <c r="RZ24" i="9"/>
  <c r="RY24" i="9"/>
  <c r="RX24" i="9"/>
  <c r="RW24" i="9"/>
  <c r="RV24" i="9"/>
  <c r="RU24" i="9"/>
  <c r="RT24" i="9"/>
  <c r="RS24" i="9"/>
  <c r="RR24" i="9"/>
  <c r="RQ24" i="9"/>
  <c r="RP24" i="9"/>
  <c r="RO24" i="9"/>
  <c r="RN24" i="9"/>
  <c r="RM24" i="9"/>
  <c r="RL24" i="9"/>
  <c r="RK24" i="9"/>
  <c r="RJ24" i="9"/>
  <c r="RI24" i="9"/>
  <c r="RH24" i="9"/>
  <c r="RG24" i="9"/>
  <c r="RF24" i="9"/>
  <c r="RE24" i="9"/>
  <c r="RD24" i="9"/>
  <c r="RC24" i="9"/>
  <c r="RB24" i="9"/>
  <c r="RA24" i="9"/>
  <c r="QZ24" i="9"/>
  <c r="QY24" i="9"/>
  <c r="QX24" i="9"/>
  <c r="QW24" i="9"/>
  <c r="QV24" i="9"/>
  <c r="QU24" i="9"/>
  <c r="QT24" i="9"/>
  <c r="QS24" i="9"/>
  <c r="QR24" i="9"/>
  <c r="QQ24" i="9"/>
  <c r="QP24" i="9"/>
  <c r="QO24" i="9"/>
  <c r="QN24" i="9"/>
  <c r="QM24" i="9"/>
  <c r="QL24" i="9"/>
  <c r="QK24" i="9"/>
  <c r="QJ24" i="9"/>
  <c r="QI24" i="9"/>
  <c r="QH24" i="9"/>
  <c r="QG24" i="9"/>
  <c r="QF24" i="9"/>
  <c r="QE24" i="9"/>
  <c r="QD24" i="9"/>
  <c r="QA24" i="9"/>
  <c r="PZ24" i="9"/>
  <c r="PY24" i="9"/>
  <c r="PX24" i="9"/>
  <c r="PW24" i="9"/>
  <c r="PV24" i="9"/>
  <c r="PU24" i="9"/>
  <c r="PT24" i="9"/>
  <c r="PS24" i="9"/>
  <c r="PR24" i="9"/>
  <c r="PQ24" i="9"/>
  <c r="PP24" i="9"/>
  <c r="PO24" i="9"/>
  <c r="PN24" i="9"/>
  <c r="PM24" i="9"/>
  <c r="PL24" i="9"/>
  <c r="PK24" i="9"/>
  <c r="PJ24" i="9"/>
  <c r="PI24" i="9"/>
  <c r="PH24" i="9"/>
  <c r="PG24" i="9"/>
  <c r="PF24" i="9"/>
  <c r="PE24" i="9"/>
  <c r="PD24" i="9"/>
  <c r="PC24" i="9"/>
  <c r="PB24" i="9"/>
  <c r="PA24" i="9"/>
  <c r="OZ24" i="9"/>
  <c r="OY24" i="9"/>
  <c r="OX24" i="9"/>
  <c r="OW24" i="9"/>
  <c r="OV24" i="9"/>
  <c r="OU24" i="9"/>
  <c r="OT24" i="9"/>
  <c r="OS24" i="9"/>
  <c r="OR24" i="9"/>
  <c r="OQ24" i="9"/>
  <c r="OP24" i="9"/>
  <c r="OO24" i="9"/>
  <c r="ON24" i="9"/>
  <c r="OM24" i="9"/>
  <c r="OL24" i="9"/>
  <c r="OK24" i="9"/>
  <c r="OJ24" i="9"/>
  <c r="OI24" i="9"/>
  <c r="OH24" i="9"/>
  <c r="OG24" i="9"/>
  <c r="OF24" i="9"/>
  <c r="OE24" i="9"/>
  <c r="OD24" i="9"/>
  <c r="OC24" i="9"/>
  <c r="OB24" i="9"/>
  <c r="OA24" i="9"/>
  <c r="NZ24" i="9"/>
  <c r="NY24" i="9"/>
  <c r="NX24" i="9"/>
  <c r="NW24" i="9"/>
  <c r="NV24" i="9"/>
  <c r="NU24" i="9"/>
  <c r="NT24" i="9"/>
  <c r="NS24" i="9"/>
  <c r="NR24" i="9"/>
  <c r="NO24" i="9"/>
  <c r="NN24" i="9"/>
  <c r="NM24" i="9"/>
  <c r="NL24" i="9"/>
  <c r="NK24" i="9"/>
  <c r="NJ24" i="9"/>
  <c r="NI24" i="9"/>
  <c r="NH24" i="9"/>
  <c r="NG24" i="9"/>
  <c r="NF24" i="9"/>
  <c r="NE24" i="9"/>
  <c r="ND24" i="9"/>
  <c r="NC24" i="9"/>
  <c r="NB24" i="9"/>
  <c r="NA24" i="9"/>
  <c r="MZ24" i="9"/>
  <c r="MY24" i="9"/>
  <c r="MX24" i="9"/>
  <c r="MW24" i="9"/>
  <c r="MV24" i="9"/>
  <c r="MU24" i="9"/>
  <c r="MT24" i="9"/>
  <c r="MS24" i="9"/>
  <c r="MR24" i="9"/>
  <c r="MQ24" i="9"/>
  <c r="MP24" i="9"/>
  <c r="MO24" i="9"/>
  <c r="MN24" i="9"/>
  <c r="MM24" i="9"/>
  <c r="ML24" i="9"/>
  <c r="MK24" i="9"/>
  <c r="MJ24" i="9"/>
  <c r="MI24" i="9"/>
  <c r="MH24" i="9"/>
  <c r="MG24" i="9"/>
  <c r="MF24" i="9"/>
  <c r="ME24" i="9"/>
  <c r="MD24" i="9"/>
  <c r="MC24" i="9"/>
  <c r="MB24" i="9"/>
  <c r="MA24" i="9"/>
  <c r="LZ24" i="9"/>
  <c r="LY24" i="9"/>
  <c r="LX24" i="9"/>
  <c r="LW24" i="9"/>
  <c r="LV24" i="9"/>
  <c r="LU24" i="9"/>
  <c r="LT24" i="9"/>
  <c r="LS24" i="9"/>
  <c r="LR24" i="9"/>
  <c r="LQ24" i="9"/>
  <c r="LP24" i="9"/>
  <c r="LO24" i="9"/>
  <c r="LN24" i="9"/>
  <c r="LM24" i="9"/>
  <c r="LL24" i="9"/>
  <c r="LK24" i="9"/>
  <c r="LJ24" i="9"/>
  <c r="LI24" i="9"/>
  <c r="LH24" i="9"/>
  <c r="LE24" i="9"/>
  <c r="LD24" i="9"/>
  <c r="LC24" i="9"/>
  <c r="LB24" i="9"/>
  <c r="LA24" i="9"/>
  <c r="KZ24" i="9"/>
  <c r="KY24" i="9"/>
  <c r="KX24" i="9"/>
  <c r="KW24" i="9"/>
  <c r="KV24" i="9"/>
  <c r="KU24" i="9"/>
  <c r="KT24" i="9"/>
  <c r="KS24" i="9"/>
  <c r="KR24" i="9"/>
  <c r="KQ24" i="9"/>
  <c r="KP24" i="9"/>
  <c r="KO24" i="9"/>
  <c r="KN24" i="9"/>
  <c r="KM24" i="9"/>
  <c r="KL24" i="9"/>
  <c r="KK24" i="9"/>
  <c r="KJ24" i="9"/>
  <c r="KI24" i="9"/>
  <c r="KH24" i="9"/>
  <c r="KG24" i="9"/>
  <c r="KF24" i="9"/>
  <c r="KE24" i="9"/>
  <c r="KD24" i="9"/>
  <c r="KC24" i="9"/>
  <c r="KB24" i="9"/>
  <c r="KA24" i="9"/>
  <c r="JZ24" i="9"/>
  <c r="JY24" i="9"/>
  <c r="JX24" i="9"/>
  <c r="JW24" i="9"/>
  <c r="JV24" i="9"/>
  <c r="JU24" i="9"/>
  <c r="JT24" i="9"/>
  <c r="JS24" i="9"/>
  <c r="JR24" i="9"/>
  <c r="JQ24" i="9"/>
  <c r="JP24" i="9"/>
  <c r="JO24" i="9"/>
  <c r="JN24" i="9"/>
  <c r="JM24" i="9"/>
  <c r="JL24" i="9"/>
  <c r="JK24" i="9"/>
  <c r="JJ24" i="9"/>
  <c r="JI24" i="9"/>
  <c r="JH24" i="9"/>
  <c r="JG24" i="9"/>
  <c r="JF24" i="9"/>
  <c r="JE24" i="9"/>
  <c r="JD24" i="9"/>
  <c r="JC24" i="9"/>
  <c r="JB24" i="9"/>
  <c r="JA24" i="9"/>
  <c r="IZ24" i="9"/>
  <c r="IY24" i="9"/>
  <c r="IX24" i="9"/>
  <c r="IW24" i="9"/>
  <c r="IV24" i="9"/>
  <c r="IS24" i="9"/>
  <c r="IR24" i="9"/>
  <c r="IQ24" i="9"/>
  <c r="IP24" i="9"/>
  <c r="IO24" i="9"/>
  <c r="IN24" i="9"/>
  <c r="IM24" i="9"/>
  <c r="IL24" i="9"/>
  <c r="IK24" i="9"/>
  <c r="IJ24" i="9"/>
  <c r="II24" i="9"/>
  <c r="IH24" i="9"/>
  <c r="IG24" i="9"/>
  <c r="IF24" i="9"/>
  <c r="IE24" i="9"/>
  <c r="ID24" i="9"/>
  <c r="IC24" i="9"/>
  <c r="IB24" i="9"/>
  <c r="IA24" i="9"/>
  <c r="HZ24" i="9"/>
  <c r="HY24" i="9"/>
  <c r="HX24" i="9"/>
  <c r="HW24" i="9"/>
  <c r="HV24" i="9"/>
  <c r="HU24" i="9"/>
  <c r="HT24" i="9"/>
  <c r="HS24" i="9"/>
  <c r="HR24" i="9"/>
  <c r="HQ24" i="9"/>
  <c r="HP24" i="9"/>
  <c r="HO24" i="9"/>
  <c r="HN24" i="9"/>
  <c r="HM24" i="9"/>
  <c r="HL24" i="9"/>
  <c r="HK24" i="9"/>
  <c r="HJ24" i="9"/>
  <c r="HI24" i="9"/>
  <c r="HH24" i="9"/>
  <c r="HG24" i="9"/>
  <c r="HF24" i="9"/>
  <c r="HE24" i="9"/>
  <c r="HD24" i="9"/>
  <c r="HC24" i="9"/>
  <c r="HB24" i="9"/>
  <c r="HA24" i="9"/>
  <c r="GZ24" i="9"/>
  <c r="GY24" i="9"/>
  <c r="GX24" i="9"/>
  <c r="GW24" i="9"/>
  <c r="GV24" i="9"/>
  <c r="GU24" i="9"/>
  <c r="GT24" i="9"/>
  <c r="GS24" i="9"/>
  <c r="GR24" i="9"/>
  <c r="GQ24" i="9"/>
  <c r="GP24" i="9"/>
  <c r="GO24" i="9"/>
  <c r="GN24" i="9"/>
  <c r="GM24" i="9"/>
  <c r="GL24" i="9"/>
  <c r="GI24" i="9"/>
  <c r="GH24" i="9"/>
  <c r="GG24" i="9"/>
  <c r="GF24" i="9"/>
  <c r="GE24" i="9"/>
  <c r="GD24" i="9"/>
  <c r="GC24" i="9"/>
  <c r="GB24" i="9"/>
  <c r="GA24" i="9"/>
  <c r="FZ24" i="9"/>
  <c r="FY24" i="9"/>
  <c r="FX24" i="9"/>
  <c r="FW24" i="9"/>
  <c r="FV24" i="9"/>
  <c r="FU24" i="9"/>
  <c r="FT24" i="9"/>
  <c r="FS24" i="9"/>
  <c r="FR24" i="9"/>
  <c r="FQ24" i="9"/>
  <c r="FP24" i="9"/>
  <c r="FO24" i="9"/>
  <c r="FN24" i="9"/>
  <c r="FM24" i="9"/>
  <c r="FL24" i="9"/>
  <c r="FK24" i="9"/>
  <c r="FJ24" i="9"/>
  <c r="FI24" i="9"/>
  <c r="FH24" i="9"/>
  <c r="FG24" i="9"/>
  <c r="FF24" i="9"/>
  <c r="FE24" i="9"/>
  <c r="FD24" i="9"/>
  <c r="FC24" i="9"/>
  <c r="FB24" i="9"/>
  <c r="FA24" i="9"/>
  <c r="EZ24" i="9"/>
  <c r="EY24" i="9"/>
  <c r="EX24" i="9"/>
  <c r="EW24" i="9"/>
  <c r="EV24" i="9"/>
  <c r="EU24" i="9"/>
  <c r="ET24" i="9"/>
  <c r="ES24" i="9"/>
  <c r="ER24" i="9"/>
  <c r="EQ24" i="9"/>
  <c r="EP24" i="9"/>
  <c r="EO24" i="9"/>
  <c r="EN24" i="9"/>
  <c r="EM24" i="9"/>
  <c r="EL24" i="9"/>
  <c r="EK24" i="9"/>
  <c r="EJ24" i="9"/>
  <c r="EI24" i="9"/>
  <c r="EH24" i="9"/>
  <c r="EG24" i="9"/>
  <c r="EF24" i="9"/>
  <c r="EE24" i="9"/>
  <c r="ED24" i="9"/>
  <c r="EC24" i="9"/>
  <c r="EB24" i="9"/>
  <c r="EA24" i="9"/>
  <c r="DZ24" i="9"/>
  <c r="DW24" i="9"/>
  <c r="DV24" i="9"/>
  <c r="DU24" i="9"/>
  <c r="DT24" i="9"/>
  <c r="DS24" i="9"/>
  <c r="DR24" i="9"/>
  <c r="DQ24" i="9"/>
  <c r="DP24" i="9"/>
  <c r="DO24" i="9"/>
  <c r="DN24" i="9"/>
  <c r="DM24" i="9"/>
  <c r="DL24" i="9"/>
  <c r="DK24" i="9"/>
  <c r="DJ24" i="9"/>
  <c r="DI24" i="9"/>
  <c r="DH24" i="9"/>
  <c r="DG24" i="9"/>
  <c r="DF24" i="9"/>
  <c r="DE24" i="9"/>
  <c r="DD24" i="9"/>
  <c r="DC24" i="9"/>
  <c r="DB24" i="9"/>
  <c r="DA24" i="9"/>
  <c r="CZ24" i="9"/>
  <c r="CY24" i="9"/>
  <c r="CX24" i="9"/>
  <c r="CW24" i="9"/>
  <c r="CV24" i="9"/>
  <c r="CU24" i="9"/>
  <c r="CT24" i="9"/>
  <c r="CS24" i="9"/>
  <c r="CR24" i="9"/>
  <c r="CQ24" i="9"/>
  <c r="CP24" i="9"/>
  <c r="CO24" i="9"/>
  <c r="CN24" i="9"/>
  <c r="CM24" i="9"/>
  <c r="CL24" i="9"/>
  <c r="CK24" i="9"/>
  <c r="CJ24" i="9"/>
  <c r="CI24" i="9"/>
  <c r="CH24" i="9"/>
  <c r="CG24" i="9"/>
  <c r="CF24" i="9"/>
  <c r="CE24" i="9"/>
  <c r="CD24" i="9"/>
  <c r="CC24" i="9"/>
  <c r="CB24" i="9"/>
  <c r="CA24" i="9"/>
  <c r="BZ24" i="9"/>
  <c r="BY24" i="9"/>
  <c r="BX24" i="9"/>
  <c r="BW24" i="9"/>
  <c r="BV24" i="9"/>
  <c r="BU24" i="9"/>
  <c r="BT24" i="9"/>
  <c r="AA24" i="9"/>
  <c r="ACE23" i="9"/>
  <c r="ACD23" i="9"/>
  <c r="ACC23" i="9"/>
  <c r="ACB23" i="9"/>
  <c r="ACA23" i="9"/>
  <c r="ABZ23" i="9"/>
  <c r="ABY23" i="9"/>
  <c r="ABX23" i="9"/>
  <c r="ABW23" i="9"/>
  <c r="ABV23" i="9"/>
  <c r="ABU23" i="9"/>
  <c r="ABT23" i="9"/>
  <c r="ABS23" i="9"/>
  <c r="ABR23" i="9"/>
  <c r="ABQ23" i="9"/>
  <c r="ABP23" i="9"/>
  <c r="ABO23" i="9"/>
  <c r="ABN23" i="9"/>
  <c r="ABM23" i="9"/>
  <c r="ABL23" i="9"/>
  <c r="ABK23" i="9"/>
  <c r="ABJ23" i="9"/>
  <c r="ABI23" i="9"/>
  <c r="ABH23" i="9"/>
  <c r="ABG23" i="9"/>
  <c r="ABF23" i="9"/>
  <c r="ABE23" i="9"/>
  <c r="ABD23" i="9"/>
  <c r="ABC23" i="9"/>
  <c r="ABB23" i="9"/>
  <c r="ABA23" i="9"/>
  <c r="AAZ23" i="9"/>
  <c r="AAY23" i="9"/>
  <c r="AAX23" i="9"/>
  <c r="AAW23" i="9"/>
  <c r="AAV23" i="9"/>
  <c r="AAU23" i="9"/>
  <c r="AAT23" i="9"/>
  <c r="AAS23" i="9"/>
  <c r="AAR23" i="9"/>
  <c r="AAQ23" i="9"/>
  <c r="AAP23" i="9"/>
  <c r="AAO23" i="9"/>
  <c r="AAN23" i="9"/>
  <c r="AAM23" i="9"/>
  <c r="AAL23" i="9"/>
  <c r="AAK23" i="9"/>
  <c r="AAJ23" i="9"/>
  <c r="AAI23" i="9"/>
  <c r="AAH23" i="9"/>
  <c r="AAG23" i="9"/>
  <c r="AAF23" i="9"/>
  <c r="AAE23" i="9"/>
  <c r="AAD23" i="9"/>
  <c r="AAC23" i="9"/>
  <c r="AAB23" i="9"/>
  <c r="AAA23" i="9"/>
  <c r="ZZ23" i="9"/>
  <c r="ZY23" i="9"/>
  <c r="ZX23" i="9"/>
  <c r="ZW23" i="9"/>
  <c r="ZV23" i="9"/>
  <c r="ZS23" i="9"/>
  <c r="ZR23" i="9"/>
  <c r="ZQ23" i="9"/>
  <c r="ZP23" i="9"/>
  <c r="ZO23" i="9"/>
  <c r="ZN23" i="9"/>
  <c r="ZM23" i="9"/>
  <c r="ZL23" i="9"/>
  <c r="ZK23" i="9"/>
  <c r="ZJ23" i="9"/>
  <c r="ZI23" i="9"/>
  <c r="ZG23" i="9"/>
  <c r="ZF23" i="9"/>
  <c r="ZE23" i="9"/>
  <c r="ZD23" i="9"/>
  <c r="ZC23" i="9"/>
  <c r="ZB23" i="9"/>
  <c r="ZA23" i="9"/>
  <c r="YZ23" i="9"/>
  <c r="YY23" i="9"/>
  <c r="YX23" i="9"/>
  <c r="YW23" i="9"/>
  <c r="YV23" i="9"/>
  <c r="YU23" i="9"/>
  <c r="YT23" i="9"/>
  <c r="YS23" i="9"/>
  <c r="YR23" i="9"/>
  <c r="YQ23" i="9"/>
  <c r="YP23" i="9"/>
  <c r="YO23" i="9"/>
  <c r="YN23" i="9"/>
  <c r="YM23" i="9"/>
  <c r="YL23" i="9"/>
  <c r="YK23" i="9"/>
  <c r="YJ23" i="9"/>
  <c r="YI23" i="9"/>
  <c r="YH23" i="9"/>
  <c r="YG23" i="9"/>
  <c r="YF23" i="9"/>
  <c r="YE23" i="9"/>
  <c r="YD23" i="9"/>
  <c r="YC23" i="9"/>
  <c r="YB23" i="9"/>
  <c r="YA23" i="9"/>
  <c r="XZ23" i="9"/>
  <c r="XY23" i="9"/>
  <c r="XX23" i="9"/>
  <c r="XW23" i="9"/>
  <c r="XV23" i="9"/>
  <c r="XU23" i="9"/>
  <c r="XT23" i="9"/>
  <c r="XS23" i="9"/>
  <c r="XR23" i="9"/>
  <c r="XQ23" i="9"/>
  <c r="XP23" i="9"/>
  <c r="XO23" i="9"/>
  <c r="XN23" i="9"/>
  <c r="XM23" i="9"/>
  <c r="XL23" i="9"/>
  <c r="XI23" i="9"/>
  <c r="XH23" i="9"/>
  <c r="XG23" i="9"/>
  <c r="XF23" i="9"/>
  <c r="XE23" i="9"/>
  <c r="XD23" i="9"/>
  <c r="XC23" i="9"/>
  <c r="XB23" i="9"/>
  <c r="XA23" i="9"/>
  <c r="WZ23" i="9"/>
  <c r="WY23" i="9"/>
  <c r="WX23" i="9"/>
  <c r="WW23" i="9"/>
  <c r="WV23" i="9"/>
  <c r="WU23" i="9"/>
  <c r="WT23" i="9"/>
  <c r="WS23" i="9"/>
  <c r="WR23" i="9"/>
  <c r="WQ23" i="9"/>
  <c r="WP23" i="9"/>
  <c r="WO23" i="9"/>
  <c r="WN23" i="9"/>
  <c r="WM23" i="9"/>
  <c r="WL23" i="9"/>
  <c r="WK23" i="9"/>
  <c r="WJ23" i="9"/>
  <c r="WI23" i="9"/>
  <c r="WH23" i="9"/>
  <c r="WG23" i="9"/>
  <c r="WF23" i="9"/>
  <c r="WE23" i="9"/>
  <c r="WD23" i="9"/>
  <c r="WC23" i="9"/>
  <c r="WB23" i="9"/>
  <c r="WA23" i="9"/>
  <c r="VZ23" i="9"/>
  <c r="VY23" i="9"/>
  <c r="VX23" i="9"/>
  <c r="VW23" i="9"/>
  <c r="VV23" i="9"/>
  <c r="VU23" i="9"/>
  <c r="VT23" i="9"/>
  <c r="VS23" i="9"/>
  <c r="VR23" i="9"/>
  <c r="VQ23" i="9"/>
  <c r="VP23" i="9"/>
  <c r="VO23" i="9"/>
  <c r="VN23" i="9"/>
  <c r="VM23" i="9"/>
  <c r="VL23" i="9"/>
  <c r="VK23" i="9"/>
  <c r="VJ23" i="9"/>
  <c r="VI23" i="9"/>
  <c r="VH23" i="9"/>
  <c r="VG23" i="9"/>
  <c r="VF23" i="9"/>
  <c r="VE23" i="9"/>
  <c r="VD23" i="9"/>
  <c r="VC23" i="9"/>
  <c r="VB23" i="9"/>
  <c r="VA23" i="9"/>
  <c r="UZ23" i="9"/>
  <c r="UW23" i="9"/>
  <c r="UV23" i="9"/>
  <c r="UU23" i="9"/>
  <c r="UT23" i="9"/>
  <c r="US23" i="9"/>
  <c r="UR23" i="9"/>
  <c r="UQ23" i="9"/>
  <c r="UP23" i="9"/>
  <c r="UO23" i="9"/>
  <c r="UN23" i="9"/>
  <c r="UM23" i="9"/>
  <c r="UL23" i="9"/>
  <c r="UK23" i="9"/>
  <c r="UJ23" i="9"/>
  <c r="UI23" i="9"/>
  <c r="UH23" i="9"/>
  <c r="UG23" i="9"/>
  <c r="UF23" i="9"/>
  <c r="UE23" i="9"/>
  <c r="UD23" i="9"/>
  <c r="UC23" i="9"/>
  <c r="UB23" i="9"/>
  <c r="UA23" i="9"/>
  <c r="TZ23" i="9"/>
  <c r="TY23" i="9"/>
  <c r="TX23" i="9"/>
  <c r="TW23" i="9"/>
  <c r="TV23" i="9"/>
  <c r="TU23" i="9"/>
  <c r="TT23" i="9"/>
  <c r="TS23" i="9"/>
  <c r="TR23" i="9"/>
  <c r="TQ23" i="9"/>
  <c r="TP23" i="9"/>
  <c r="TO23" i="9"/>
  <c r="TN23" i="9"/>
  <c r="TM23" i="9"/>
  <c r="TL23" i="9"/>
  <c r="TK23" i="9"/>
  <c r="TJ23" i="9"/>
  <c r="TI23" i="9"/>
  <c r="TH23" i="9"/>
  <c r="TG23" i="9"/>
  <c r="TF23" i="9"/>
  <c r="TE23" i="9"/>
  <c r="TD23" i="9"/>
  <c r="TC23" i="9"/>
  <c r="TB23" i="9"/>
  <c r="TA23" i="9"/>
  <c r="SZ23" i="9"/>
  <c r="SY23" i="9"/>
  <c r="SX23" i="9"/>
  <c r="SW23" i="9"/>
  <c r="SV23" i="9"/>
  <c r="SU23" i="9"/>
  <c r="ST23" i="9"/>
  <c r="SS23" i="9"/>
  <c r="SR23" i="9"/>
  <c r="SQ23" i="9"/>
  <c r="SP23" i="9"/>
  <c r="SM23" i="9"/>
  <c r="SL23" i="9"/>
  <c r="SK23" i="9"/>
  <c r="SJ23" i="9"/>
  <c r="SI23" i="9"/>
  <c r="SH23" i="9"/>
  <c r="SG23" i="9"/>
  <c r="SF23" i="9"/>
  <c r="SE23" i="9"/>
  <c r="SD23" i="9"/>
  <c r="SC23" i="9"/>
  <c r="SB23" i="9"/>
  <c r="SA23" i="9"/>
  <c r="RZ23" i="9"/>
  <c r="RY23" i="9"/>
  <c r="RX23" i="9"/>
  <c r="RW23" i="9"/>
  <c r="RV23" i="9"/>
  <c r="RU23" i="9"/>
  <c r="RT23" i="9"/>
  <c r="RS23" i="9"/>
  <c r="RR23" i="9"/>
  <c r="RQ23" i="9"/>
  <c r="RP23" i="9"/>
  <c r="RO23" i="9"/>
  <c r="RN23" i="9"/>
  <c r="RM23" i="9"/>
  <c r="RL23" i="9"/>
  <c r="RK23" i="9"/>
  <c r="RJ23" i="9"/>
  <c r="RI23" i="9"/>
  <c r="RH23" i="9"/>
  <c r="RG23" i="9"/>
  <c r="RF23" i="9"/>
  <c r="RE23" i="9"/>
  <c r="RD23" i="9"/>
  <c r="RC23" i="9"/>
  <c r="RB23" i="9"/>
  <c r="RA23" i="9"/>
  <c r="QZ23" i="9"/>
  <c r="QY23" i="9"/>
  <c r="QX23" i="9"/>
  <c r="QW23" i="9"/>
  <c r="QV23" i="9"/>
  <c r="QU23" i="9"/>
  <c r="QT23" i="9"/>
  <c r="QS23" i="9"/>
  <c r="QR23" i="9"/>
  <c r="QQ23" i="9"/>
  <c r="QP23" i="9"/>
  <c r="QO23" i="9"/>
  <c r="QN23" i="9"/>
  <c r="QM23" i="9"/>
  <c r="QL23" i="9"/>
  <c r="QK23" i="9"/>
  <c r="QJ23" i="9"/>
  <c r="QI23" i="9"/>
  <c r="QH23" i="9"/>
  <c r="QG23" i="9"/>
  <c r="QF23" i="9"/>
  <c r="QE23" i="9"/>
  <c r="QD23" i="9"/>
  <c r="QA23" i="9"/>
  <c r="PZ23" i="9"/>
  <c r="PY23" i="9"/>
  <c r="PX23" i="9"/>
  <c r="PW23" i="9"/>
  <c r="PV23" i="9"/>
  <c r="PU23" i="9"/>
  <c r="PT23" i="9"/>
  <c r="PS23" i="9"/>
  <c r="PR23" i="9"/>
  <c r="PQ23" i="9"/>
  <c r="PP23" i="9"/>
  <c r="PO23" i="9"/>
  <c r="PN23" i="9"/>
  <c r="PM23" i="9"/>
  <c r="PL23" i="9"/>
  <c r="PK23" i="9"/>
  <c r="PJ23" i="9"/>
  <c r="PI23" i="9"/>
  <c r="PH23" i="9"/>
  <c r="PG23" i="9"/>
  <c r="PF23" i="9"/>
  <c r="PE23" i="9"/>
  <c r="PD23" i="9"/>
  <c r="PC23" i="9"/>
  <c r="PB23" i="9"/>
  <c r="PA23" i="9"/>
  <c r="OZ23" i="9"/>
  <c r="OY23" i="9"/>
  <c r="OX23" i="9"/>
  <c r="OW23" i="9"/>
  <c r="OV23" i="9"/>
  <c r="OU23" i="9"/>
  <c r="OT23" i="9"/>
  <c r="OS23" i="9"/>
  <c r="OR23" i="9"/>
  <c r="OQ23" i="9"/>
  <c r="OP23" i="9"/>
  <c r="OO23" i="9"/>
  <c r="ON23" i="9"/>
  <c r="OM23" i="9"/>
  <c r="OL23" i="9"/>
  <c r="OK23" i="9"/>
  <c r="OJ23" i="9"/>
  <c r="OI23" i="9"/>
  <c r="OH23" i="9"/>
  <c r="OG23" i="9"/>
  <c r="OF23" i="9"/>
  <c r="OE23" i="9"/>
  <c r="OD23" i="9"/>
  <c r="OC23" i="9"/>
  <c r="OB23" i="9"/>
  <c r="OA23" i="9"/>
  <c r="NZ23" i="9"/>
  <c r="NY23" i="9"/>
  <c r="NX23" i="9"/>
  <c r="NW23" i="9"/>
  <c r="NV23" i="9"/>
  <c r="NU23" i="9"/>
  <c r="NT23" i="9"/>
  <c r="NS23" i="9"/>
  <c r="NR23" i="9"/>
  <c r="NO23" i="9"/>
  <c r="NN23" i="9"/>
  <c r="NM23" i="9"/>
  <c r="NL23" i="9"/>
  <c r="NK23" i="9"/>
  <c r="NJ23" i="9"/>
  <c r="NI23" i="9"/>
  <c r="NH23" i="9"/>
  <c r="NG23" i="9"/>
  <c r="NF23" i="9"/>
  <c r="NE23" i="9"/>
  <c r="ND23" i="9"/>
  <c r="NC23" i="9"/>
  <c r="NB23" i="9"/>
  <c r="NA23" i="9"/>
  <c r="MZ23" i="9"/>
  <c r="MY23" i="9"/>
  <c r="MX23" i="9"/>
  <c r="MW23" i="9"/>
  <c r="MV23" i="9"/>
  <c r="MU23" i="9"/>
  <c r="MT23" i="9"/>
  <c r="MS23" i="9"/>
  <c r="MR23" i="9"/>
  <c r="MQ23" i="9"/>
  <c r="MP23" i="9"/>
  <c r="MO23" i="9"/>
  <c r="MN23" i="9"/>
  <c r="MM23" i="9"/>
  <c r="ML23" i="9"/>
  <c r="MK23" i="9"/>
  <c r="MJ23" i="9"/>
  <c r="MI23" i="9"/>
  <c r="MH23" i="9"/>
  <c r="MG23" i="9"/>
  <c r="MF23" i="9"/>
  <c r="ME23" i="9"/>
  <c r="MD23" i="9"/>
  <c r="MC23" i="9"/>
  <c r="MB23" i="9"/>
  <c r="MA23" i="9"/>
  <c r="LZ23" i="9"/>
  <c r="LY23" i="9"/>
  <c r="LX23" i="9"/>
  <c r="LW23" i="9"/>
  <c r="LV23" i="9"/>
  <c r="LU23" i="9"/>
  <c r="LT23" i="9"/>
  <c r="LS23" i="9"/>
  <c r="LR23" i="9"/>
  <c r="LQ23" i="9"/>
  <c r="LP23" i="9"/>
  <c r="LO23" i="9"/>
  <c r="LN23" i="9"/>
  <c r="LM23" i="9"/>
  <c r="LL23" i="9"/>
  <c r="LK23" i="9"/>
  <c r="LJ23" i="9"/>
  <c r="LI23" i="9"/>
  <c r="LH23" i="9"/>
  <c r="LE23" i="9"/>
  <c r="LD23" i="9"/>
  <c r="LC23" i="9"/>
  <c r="LB23" i="9"/>
  <c r="LA23" i="9"/>
  <c r="KZ23" i="9"/>
  <c r="KY23" i="9"/>
  <c r="KX23" i="9"/>
  <c r="KW23" i="9"/>
  <c r="KV23" i="9"/>
  <c r="KU23" i="9"/>
  <c r="KT23" i="9"/>
  <c r="KS23" i="9"/>
  <c r="KR23" i="9"/>
  <c r="KQ23" i="9"/>
  <c r="KP23" i="9"/>
  <c r="KO23" i="9"/>
  <c r="KN23" i="9"/>
  <c r="KM23" i="9"/>
  <c r="KL23" i="9"/>
  <c r="KK23" i="9"/>
  <c r="KJ23" i="9"/>
  <c r="KI23" i="9"/>
  <c r="KH23" i="9"/>
  <c r="KG23" i="9"/>
  <c r="KF23" i="9"/>
  <c r="KE23" i="9"/>
  <c r="KD23" i="9"/>
  <c r="KC23" i="9"/>
  <c r="KB23" i="9"/>
  <c r="KA23" i="9"/>
  <c r="JZ23" i="9"/>
  <c r="JY23" i="9"/>
  <c r="JX23" i="9"/>
  <c r="JW23" i="9"/>
  <c r="JV23" i="9"/>
  <c r="JU23" i="9"/>
  <c r="JT23" i="9"/>
  <c r="JS23" i="9"/>
  <c r="JR23" i="9"/>
  <c r="JQ23" i="9"/>
  <c r="JP23" i="9"/>
  <c r="JO23" i="9"/>
  <c r="JN23" i="9"/>
  <c r="JM23" i="9"/>
  <c r="JL23" i="9"/>
  <c r="JK23" i="9"/>
  <c r="JJ23" i="9"/>
  <c r="JI23" i="9"/>
  <c r="JH23" i="9"/>
  <c r="JG23" i="9"/>
  <c r="JF23" i="9"/>
  <c r="JE23" i="9"/>
  <c r="JD23" i="9"/>
  <c r="JC23" i="9"/>
  <c r="JB23" i="9"/>
  <c r="JA23" i="9"/>
  <c r="IZ23" i="9"/>
  <c r="IY23" i="9"/>
  <c r="IX23" i="9"/>
  <c r="IW23" i="9"/>
  <c r="IV23" i="9"/>
  <c r="IS23" i="9"/>
  <c r="IR23" i="9"/>
  <c r="IQ23" i="9"/>
  <c r="IP23" i="9"/>
  <c r="IO23" i="9"/>
  <c r="IN23" i="9"/>
  <c r="IM23" i="9"/>
  <c r="IL23" i="9"/>
  <c r="IK23" i="9"/>
  <c r="IJ23" i="9"/>
  <c r="II23" i="9"/>
  <c r="IH23" i="9"/>
  <c r="IG23" i="9"/>
  <c r="IF23" i="9"/>
  <c r="IE23" i="9"/>
  <c r="ID23" i="9"/>
  <c r="IC23" i="9"/>
  <c r="IB23" i="9"/>
  <c r="IA23" i="9"/>
  <c r="HZ23" i="9"/>
  <c r="HY23" i="9"/>
  <c r="HX23" i="9"/>
  <c r="HW23" i="9"/>
  <c r="HV23" i="9"/>
  <c r="HU23" i="9"/>
  <c r="HT23" i="9"/>
  <c r="HS23" i="9"/>
  <c r="HR23" i="9"/>
  <c r="HQ23" i="9"/>
  <c r="HP23" i="9"/>
  <c r="HO23" i="9"/>
  <c r="HN23" i="9"/>
  <c r="HM23" i="9"/>
  <c r="HL23" i="9"/>
  <c r="HK23" i="9"/>
  <c r="HJ23" i="9"/>
  <c r="HI23" i="9"/>
  <c r="HH23" i="9"/>
  <c r="HG23" i="9"/>
  <c r="HF23" i="9"/>
  <c r="HE23" i="9"/>
  <c r="HD23" i="9"/>
  <c r="HC23" i="9"/>
  <c r="HB23" i="9"/>
  <c r="HA23" i="9"/>
  <c r="GZ23" i="9"/>
  <c r="GY23" i="9"/>
  <c r="GX23" i="9"/>
  <c r="GW23" i="9"/>
  <c r="GV23" i="9"/>
  <c r="GU23" i="9"/>
  <c r="GT23" i="9"/>
  <c r="GS23" i="9"/>
  <c r="GR23" i="9"/>
  <c r="GQ23" i="9"/>
  <c r="GP23" i="9"/>
  <c r="GO23" i="9"/>
  <c r="GN23" i="9"/>
  <c r="GM23" i="9"/>
  <c r="GL23" i="9"/>
  <c r="GI23" i="9"/>
  <c r="GH23" i="9"/>
  <c r="GG23" i="9"/>
  <c r="GF23" i="9"/>
  <c r="GE23" i="9"/>
  <c r="GD23" i="9"/>
  <c r="GC23" i="9"/>
  <c r="GB23" i="9"/>
  <c r="GA23" i="9"/>
  <c r="FZ23" i="9"/>
  <c r="FY23" i="9"/>
  <c r="FX23" i="9"/>
  <c r="FW23" i="9"/>
  <c r="FV23" i="9"/>
  <c r="FU23" i="9"/>
  <c r="FT23" i="9"/>
  <c r="FS23" i="9"/>
  <c r="FR23" i="9"/>
  <c r="FQ23" i="9"/>
  <c r="FP23" i="9"/>
  <c r="FO23" i="9"/>
  <c r="FN23" i="9"/>
  <c r="FM23" i="9"/>
  <c r="FL23" i="9"/>
  <c r="FK23" i="9"/>
  <c r="FJ23" i="9"/>
  <c r="FI23" i="9"/>
  <c r="FH23" i="9"/>
  <c r="FG23" i="9"/>
  <c r="FF23" i="9"/>
  <c r="FE23" i="9"/>
  <c r="FD23" i="9"/>
  <c r="FC23" i="9"/>
  <c r="FB23" i="9"/>
  <c r="FA23" i="9"/>
  <c r="EZ23" i="9"/>
  <c r="EY23" i="9"/>
  <c r="EX23" i="9"/>
  <c r="EW23" i="9"/>
  <c r="EV23" i="9"/>
  <c r="EU23" i="9"/>
  <c r="ET23" i="9"/>
  <c r="ES23" i="9"/>
  <c r="ER23" i="9"/>
  <c r="EQ23" i="9"/>
  <c r="EP23" i="9"/>
  <c r="EO23" i="9"/>
  <c r="EN23" i="9"/>
  <c r="EM23" i="9"/>
  <c r="EL23" i="9"/>
  <c r="EK23" i="9"/>
  <c r="EJ23" i="9"/>
  <c r="EI23" i="9"/>
  <c r="EH23" i="9"/>
  <c r="EG23" i="9"/>
  <c r="EF23" i="9"/>
  <c r="EE23" i="9"/>
  <c r="ED23" i="9"/>
  <c r="EC23" i="9"/>
  <c r="EB23" i="9"/>
  <c r="EA23" i="9"/>
  <c r="DZ23" i="9"/>
  <c r="DW23" i="9"/>
  <c r="DV23" i="9"/>
  <c r="DU23" i="9"/>
  <c r="DT23" i="9"/>
  <c r="DS23" i="9"/>
  <c r="DR23" i="9"/>
  <c r="DQ23" i="9"/>
  <c r="DP23" i="9"/>
  <c r="DO23" i="9"/>
  <c r="DN23" i="9"/>
  <c r="DM23" i="9"/>
  <c r="DL23" i="9"/>
  <c r="DK23" i="9"/>
  <c r="DJ23" i="9"/>
  <c r="DI23" i="9"/>
  <c r="DH23" i="9"/>
  <c r="DG23" i="9"/>
  <c r="DF23" i="9"/>
  <c r="DE23" i="9"/>
  <c r="DD23" i="9"/>
  <c r="DC23" i="9"/>
  <c r="DB23" i="9"/>
  <c r="DA23" i="9"/>
  <c r="CZ23" i="9"/>
  <c r="CY23" i="9"/>
  <c r="CX23" i="9"/>
  <c r="CW23" i="9"/>
  <c r="CV23" i="9"/>
  <c r="CU23" i="9"/>
  <c r="CT23" i="9"/>
  <c r="CS23" i="9"/>
  <c r="CR23" i="9"/>
  <c r="CQ23" i="9"/>
  <c r="CP23" i="9"/>
  <c r="CO23" i="9"/>
  <c r="CN23" i="9"/>
  <c r="CM23" i="9"/>
  <c r="CL23" i="9"/>
  <c r="CK23" i="9"/>
  <c r="CJ23" i="9"/>
  <c r="CI23" i="9"/>
  <c r="CH23" i="9"/>
  <c r="CG23" i="9"/>
  <c r="CF23" i="9"/>
  <c r="CE23" i="9"/>
  <c r="CD23" i="9"/>
  <c r="CC23" i="9"/>
  <c r="CB23" i="9"/>
  <c r="CA23" i="9"/>
  <c r="BZ23" i="9"/>
  <c r="BY23" i="9"/>
  <c r="BX23" i="9"/>
  <c r="BW23" i="9"/>
  <c r="BV23" i="9"/>
  <c r="BU23" i="9"/>
  <c r="BT23" i="9"/>
  <c r="AA23" i="9"/>
  <c r="ACE22" i="9"/>
  <c r="ACD22" i="9"/>
  <c r="ACC22" i="9"/>
  <c r="ACB22" i="9"/>
  <c r="ACA22" i="9"/>
  <c r="ABZ22" i="9"/>
  <c r="ABY22" i="9"/>
  <c r="ABX22" i="9"/>
  <c r="ABW22" i="9"/>
  <c r="ABV22" i="9"/>
  <c r="ABU22" i="9"/>
  <c r="ABT22" i="9"/>
  <c r="ABS22" i="9"/>
  <c r="ABR22" i="9"/>
  <c r="ABQ22" i="9"/>
  <c r="ABP22" i="9"/>
  <c r="ABO22" i="9"/>
  <c r="ABN22" i="9"/>
  <c r="ABM22" i="9"/>
  <c r="ABL22" i="9"/>
  <c r="ABK22" i="9"/>
  <c r="ABJ22" i="9"/>
  <c r="ABI22" i="9"/>
  <c r="ABH22" i="9"/>
  <c r="ABG22" i="9"/>
  <c r="ABF22" i="9"/>
  <c r="ABE22" i="9"/>
  <c r="ABD22" i="9"/>
  <c r="ABC22" i="9"/>
  <c r="ABB22" i="9"/>
  <c r="ABA22" i="9"/>
  <c r="AAZ22" i="9"/>
  <c r="AAY22" i="9"/>
  <c r="AAX22" i="9"/>
  <c r="AAW22" i="9"/>
  <c r="AAV22" i="9"/>
  <c r="AAU22" i="9"/>
  <c r="AAT22" i="9"/>
  <c r="AAS22" i="9"/>
  <c r="AAR22" i="9"/>
  <c r="AAQ22" i="9"/>
  <c r="AAP22" i="9"/>
  <c r="AAO22" i="9"/>
  <c r="AAN22" i="9"/>
  <c r="AAM22" i="9"/>
  <c r="AAL22" i="9"/>
  <c r="AAK22" i="9"/>
  <c r="AAJ22" i="9"/>
  <c r="AAI22" i="9"/>
  <c r="AAH22" i="9"/>
  <c r="AAG22" i="9"/>
  <c r="AAF22" i="9"/>
  <c r="AAE22" i="9"/>
  <c r="AAD22" i="9"/>
  <c r="AAC22" i="9"/>
  <c r="AAB22" i="9"/>
  <c r="AAA22" i="9"/>
  <c r="ZZ22" i="9"/>
  <c r="ZY22" i="9"/>
  <c r="ZX22" i="9"/>
  <c r="ZW22" i="9"/>
  <c r="ZV22" i="9"/>
  <c r="ZS22" i="9"/>
  <c r="ZR22" i="9"/>
  <c r="ZQ22" i="9"/>
  <c r="ZP22" i="9"/>
  <c r="ZO22" i="9"/>
  <c r="ZN22" i="9"/>
  <c r="ZM22" i="9"/>
  <c r="ZL22" i="9"/>
  <c r="ZK22" i="9"/>
  <c r="ZJ22" i="9"/>
  <c r="ZI22" i="9"/>
  <c r="ZG22" i="9"/>
  <c r="ZF22" i="9"/>
  <c r="ZE22" i="9"/>
  <c r="ZD22" i="9"/>
  <c r="ZC22" i="9"/>
  <c r="ZB22" i="9"/>
  <c r="ZA22" i="9"/>
  <c r="YZ22" i="9"/>
  <c r="YY22" i="9"/>
  <c r="YX22" i="9"/>
  <c r="YW22" i="9"/>
  <c r="YV22" i="9"/>
  <c r="YU22" i="9"/>
  <c r="YT22" i="9"/>
  <c r="YS22" i="9"/>
  <c r="YR22" i="9"/>
  <c r="YQ22" i="9"/>
  <c r="YP22" i="9"/>
  <c r="YO22" i="9"/>
  <c r="YN22" i="9"/>
  <c r="YM22" i="9"/>
  <c r="YL22" i="9"/>
  <c r="YK22" i="9"/>
  <c r="YJ22" i="9"/>
  <c r="YI22" i="9"/>
  <c r="YH22" i="9"/>
  <c r="YG22" i="9"/>
  <c r="YF22" i="9"/>
  <c r="YE22" i="9"/>
  <c r="YD22" i="9"/>
  <c r="YC22" i="9"/>
  <c r="YB22" i="9"/>
  <c r="YA22" i="9"/>
  <c r="XZ22" i="9"/>
  <c r="XY22" i="9"/>
  <c r="XX22" i="9"/>
  <c r="XW22" i="9"/>
  <c r="XV22" i="9"/>
  <c r="XU22" i="9"/>
  <c r="XT22" i="9"/>
  <c r="XS22" i="9"/>
  <c r="XR22" i="9"/>
  <c r="XQ22" i="9"/>
  <c r="XP22" i="9"/>
  <c r="XO22" i="9"/>
  <c r="XN22" i="9"/>
  <c r="XM22" i="9"/>
  <c r="XL22" i="9"/>
  <c r="XI22" i="9"/>
  <c r="XH22" i="9"/>
  <c r="XG22" i="9"/>
  <c r="XF22" i="9"/>
  <c r="XE22" i="9"/>
  <c r="XD22" i="9"/>
  <c r="XC22" i="9"/>
  <c r="XB22" i="9"/>
  <c r="XA22" i="9"/>
  <c r="WZ22" i="9"/>
  <c r="WY22" i="9"/>
  <c r="WX22" i="9"/>
  <c r="WW22" i="9"/>
  <c r="WV22" i="9"/>
  <c r="WU22" i="9"/>
  <c r="WT22" i="9"/>
  <c r="WS22" i="9"/>
  <c r="WR22" i="9"/>
  <c r="WQ22" i="9"/>
  <c r="WP22" i="9"/>
  <c r="WO22" i="9"/>
  <c r="WN22" i="9"/>
  <c r="WM22" i="9"/>
  <c r="WL22" i="9"/>
  <c r="WK22" i="9"/>
  <c r="WJ22" i="9"/>
  <c r="WI22" i="9"/>
  <c r="WH22" i="9"/>
  <c r="WG22" i="9"/>
  <c r="WF22" i="9"/>
  <c r="WE22" i="9"/>
  <c r="WD22" i="9"/>
  <c r="WC22" i="9"/>
  <c r="WB22" i="9"/>
  <c r="WA22" i="9"/>
  <c r="VZ22" i="9"/>
  <c r="VY22" i="9"/>
  <c r="VX22" i="9"/>
  <c r="VW22" i="9"/>
  <c r="VV22" i="9"/>
  <c r="VU22" i="9"/>
  <c r="VT22" i="9"/>
  <c r="VS22" i="9"/>
  <c r="VR22" i="9"/>
  <c r="VQ22" i="9"/>
  <c r="VP22" i="9"/>
  <c r="VO22" i="9"/>
  <c r="VN22" i="9"/>
  <c r="VM22" i="9"/>
  <c r="VL22" i="9"/>
  <c r="VK22" i="9"/>
  <c r="VJ22" i="9"/>
  <c r="VI22" i="9"/>
  <c r="VH22" i="9"/>
  <c r="VG22" i="9"/>
  <c r="VF22" i="9"/>
  <c r="VE22" i="9"/>
  <c r="VD22" i="9"/>
  <c r="VC22" i="9"/>
  <c r="VB22" i="9"/>
  <c r="VA22" i="9"/>
  <c r="UZ22" i="9"/>
  <c r="UW22" i="9"/>
  <c r="UV22" i="9"/>
  <c r="UU22" i="9"/>
  <c r="UT22" i="9"/>
  <c r="US22" i="9"/>
  <c r="UR22" i="9"/>
  <c r="UQ22" i="9"/>
  <c r="UP22" i="9"/>
  <c r="UO22" i="9"/>
  <c r="UN22" i="9"/>
  <c r="UM22" i="9"/>
  <c r="UL22" i="9"/>
  <c r="UK22" i="9"/>
  <c r="UJ22" i="9"/>
  <c r="UI22" i="9"/>
  <c r="UH22" i="9"/>
  <c r="UG22" i="9"/>
  <c r="UF22" i="9"/>
  <c r="UE22" i="9"/>
  <c r="UD22" i="9"/>
  <c r="UC22" i="9"/>
  <c r="UB22" i="9"/>
  <c r="UA22" i="9"/>
  <c r="TZ22" i="9"/>
  <c r="TY22" i="9"/>
  <c r="TX22" i="9"/>
  <c r="TW22" i="9"/>
  <c r="TV22" i="9"/>
  <c r="TU22" i="9"/>
  <c r="TT22" i="9"/>
  <c r="TS22" i="9"/>
  <c r="TR22" i="9"/>
  <c r="TQ22" i="9"/>
  <c r="TP22" i="9"/>
  <c r="TO22" i="9"/>
  <c r="TN22" i="9"/>
  <c r="TM22" i="9"/>
  <c r="TL22" i="9"/>
  <c r="TK22" i="9"/>
  <c r="TJ22" i="9"/>
  <c r="TI22" i="9"/>
  <c r="TH22" i="9"/>
  <c r="TG22" i="9"/>
  <c r="TF22" i="9"/>
  <c r="TE22" i="9"/>
  <c r="TD22" i="9"/>
  <c r="TC22" i="9"/>
  <c r="TB22" i="9"/>
  <c r="TA22" i="9"/>
  <c r="SZ22" i="9"/>
  <c r="SY22" i="9"/>
  <c r="SX22" i="9"/>
  <c r="SW22" i="9"/>
  <c r="SV22" i="9"/>
  <c r="SU22" i="9"/>
  <c r="ST22" i="9"/>
  <c r="SS22" i="9"/>
  <c r="SR22" i="9"/>
  <c r="SQ22" i="9"/>
  <c r="SP22" i="9"/>
  <c r="SM22" i="9"/>
  <c r="SL22" i="9"/>
  <c r="SK22" i="9"/>
  <c r="SJ22" i="9"/>
  <c r="SI22" i="9"/>
  <c r="SH22" i="9"/>
  <c r="SG22" i="9"/>
  <c r="SF22" i="9"/>
  <c r="SE22" i="9"/>
  <c r="SD22" i="9"/>
  <c r="SC22" i="9"/>
  <c r="SB22" i="9"/>
  <c r="SA22" i="9"/>
  <c r="RZ22" i="9"/>
  <c r="RY22" i="9"/>
  <c r="RX22" i="9"/>
  <c r="RW22" i="9"/>
  <c r="RV22" i="9"/>
  <c r="RU22" i="9"/>
  <c r="RT22" i="9"/>
  <c r="RS22" i="9"/>
  <c r="RR22" i="9"/>
  <c r="RQ22" i="9"/>
  <c r="RP22" i="9"/>
  <c r="RO22" i="9"/>
  <c r="RN22" i="9"/>
  <c r="RM22" i="9"/>
  <c r="RL22" i="9"/>
  <c r="RK22" i="9"/>
  <c r="RJ22" i="9"/>
  <c r="RI22" i="9"/>
  <c r="RH22" i="9"/>
  <c r="RG22" i="9"/>
  <c r="RF22" i="9"/>
  <c r="RE22" i="9"/>
  <c r="RD22" i="9"/>
  <c r="RC22" i="9"/>
  <c r="RB22" i="9"/>
  <c r="RA22" i="9"/>
  <c r="QZ22" i="9"/>
  <c r="QY22" i="9"/>
  <c r="QX22" i="9"/>
  <c r="QW22" i="9"/>
  <c r="QV22" i="9"/>
  <c r="QU22" i="9"/>
  <c r="QT22" i="9"/>
  <c r="QS22" i="9"/>
  <c r="QR22" i="9"/>
  <c r="QQ22" i="9"/>
  <c r="QP22" i="9"/>
  <c r="QO22" i="9"/>
  <c r="QN22" i="9"/>
  <c r="QM22" i="9"/>
  <c r="QL22" i="9"/>
  <c r="QK22" i="9"/>
  <c r="QJ22" i="9"/>
  <c r="QI22" i="9"/>
  <c r="QH22" i="9"/>
  <c r="QG22" i="9"/>
  <c r="QF22" i="9"/>
  <c r="QE22" i="9"/>
  <c r="QD22" i="9"/>
  <c r="QA22" i="9"/>
  <c r="PZ22" i="9"/>
  <c r="PY22" i="9"/>
  <c r="PX22" i="9"/>
  <c r="PW22" i="9"/>
  <c r="PV22" i="9"/>
  <c r="PU22" i="9"/>
  <c r="PT22" i="9"/>
  <c r="PS22" i="9"/>
  <c r="PR22" i="9"/>
  <c r="PQ22" i="9"/>
  <c r="PP22" i="9"/>
  <c r="PO22" i="9"/>
  <c r="PN22" i="9"/>
  <c r="PM22" i="9"/>
  <c r="PL22" i="9"/>
  <c r="PK22" i="9"/>
  <c r="PJ22" i="9"/>
  <c r="PI22" i="9"/>
  <c r="PH22" i="9"/>
  <c r="PG22" i="9"/>
  <c r="PF22" i="9"/>
  <c r="PE22" i="9"/>
  <c r="PD22" i="9"/>
  <c r="PC22" i="9"/>
  <c r="PB22" i="9"/>
  <c r="PA22" i="9"/>
  <c r="OZ22" i="9"/>
  <c r="OY22" i="9"/>
  <c r="OX22" i="9"/>
  <c r="OW22" i="9"/>
  <c r="OV22" i="9"/>
  <c r="OU22" i="9"/>
  <c r="OT22" i="9"/>
  <c r="OS22" i="9"/>
  <c r="OR22" i="9"/>
  <c r="OQ22" i="9"/>
  <c r="OP22" i="9"/>
  <c r="OO22" i="9"/>
  <c r="ON22" i="9"/>
  <c r="OM22" i="9"/>
  <c r="OL22" i="9"/>
  <c r="OK22" i="9"/>
  <c r="OJ22" i="9"/>
  <c r="OI22" i="9"/>
  <c r="OH22" i="9"/>
  <c r="OG22" i="9"/>
  <c r="OF22" i="9"/>
  <c r="OE22" i="9"/>
  <c r="OD22" i="9"/>
  <c r="OC22" i="9"/>
  <c r="OB22" i="9"/>
  <c r="OA22" i="9"/>
  <c r="NZ22" i="9"/>
  <c r="NY22" i="9"/>
  <c r="NX22" i="9"/>
  <c r="NW22" i="9"/>
  <c r="NV22" i="9"/>
  <c r="NU22" i="9"/>
  <c r="NT22" i="9"/>
  <c r="NS22" i="9"/>
  <c r="NR22" i="9"/>
  <c r="NO22" i="9"/>
  <c r="NN22" i="9"/>
  <c r="NM22" i="9"/>
  <c r="NL22" i="9"/>
  <c r="NK22" i="9"/>
  <c r="NJ22" i="9"/>
  <c r="NI22" i="9"/>
  <c r="NH22" i="9"/>
  <c r="NG22" i="9"/>
  <c r="NF22" i="9"/>
  <c r="NE22" i="9"/>
  <c r="ND22" i="9"/>
  <c r="NC22" i="9"/>
  <c r="NB22" i="9"/>
  <c r="NA22" i="9"/>
  <c r="MZ22" i="9"/>
  <c r="MY22" i="9"/>
  <c r="MX22" i="9"/>
  <c r="MW22" i="9"/>
  <c r="MV22" i="9"/>
  <c r="MU22" i="9"/>
  <c r="MT22" i="9"/>
  <c r="MS22" i="9"/>
  <c r="MR22" i="9"/>
  <c r="MQ22" i="9"/>
  <c r="MP22" i="9"/>
  <c r="MO22" i="9"/>
  <c r="MN22" i="9"/>
  <c r="MM22" i="9"/>
  <c r="ML22" i="9"/>
  <c r="MK22" i="9"/>
  <c r="MJ22" i="9"/>
  <c r="MI22" i="9"/>
  <c r="MH22" i="9"/>
  <c r="MG22" i="9"/>
  <c r="MF22" i="9"/>
  <c r="ME22" i="9"/>
  <c r="MD22" i="9"/>
  <c r="MC22" i="9"/>
  <c r="MB22" i="9"/>
  <c r="MA22" i="9"/>
  <c r="LZ22" i="9"/>
  <c r="LY22" i="9"/>
  <c r="LX22" i="9"/>
  <c r="LW22" i="9"/>
  <c r="LV22" i="9"/>
  <c r="LU22" i="9"/>
  <c r="LT22" i="9"/>
  <c r="LS22" i="9"/>
  <c r="LR22" i="9"/>
  <c r="LQ22" i="9"/>
  <c r="LP22" i="9"/>
  <c r="LO22" i="9"/>
  <c r="LN22" i="9"/>
  <c r="LM22" i="9"/>
  <c r="LL22" i="9"/>
  <c r="LK22" i="9"/>
  <c r="LJ22" i="9"/>
  <c r="LI22" i="9"/>
  <c r="LH22" i="9"/>
  <c r="LE22" i="9"/>
  <c r="LD22" i="9"/>
  <c r="LC22" i="9"/>
  <c r="LB22" i="9"/>
  <c r="LA22" i="9"/>
  <c r="KZ22" i="9"/>
  <c r="KY22" i="9"/>
  <c r="KX22" i="9"/>
  <c r="KW22" i="9"/>
  <c r="KV22" i="9"/>
  <c r="KU22" i="9"/>
  <c r="KT22" i="9"/>
  <c r="KS22" i="9"/>
  <c r="KR22" i="9"/>
  <c r="KQ22" i="9"/>
  <c r="KP22" i="9"/>
  <c r="KO22" i="9"/>
  <c r="KN22" i="9"/>
  <c r="KM22" i="9"/>
  <c r="KL22" i="9"/>
  <c r="KK22" i="9"/>
  <c r="KJ22" i="9"/>
  <c r="KI22" i="9"/>
  <c r="KH22" i="9"/>
  <c r="KG22" i="9"/>
  <c r="KF22" i="9"/>
  <c r="KE22" i="9"/>
  <c r="KD22" i="9"/>
  <c r="KC22" i="9"/>
  <c r="KB22" i="9"/>
  <c r="KA22" i="9"/>
  <c r="JZ22" i="9"/>
  <c r="JY22" i="9"/>
  <c r="JX22" i="9"/>
  <c r="JW22" i="9"/>
  <c r="JV22" i="9"/>
  <c r="JU22" i="9"/>
  <c r="JT22" i="9"/>
  <c r="JS22" i="9"/>
  <c r="JR22" i="9"/>
  <c r="JQ22" i="9"/>
  <c r="JP22" i="9"/>
  <c r="JO22" i="9"/>
  <c r="JN22" i="9"/>
  <c r="JM22" i="9"/>
  <c r="JL22" i="9"/>
  <c r="JK22" i="9"/>
  <c r="JJ22" i="9"/>
  <c r="JI22" i="9"/>
  <c r="JH22" i="9"/>
  <c r="JG22" i="9"/>
  <c r="JF22" i="9"/>
  <c r="JE22" i="9"/>
  <c r="JD22" i="9"/>
  <c r="JC22" i="9"/>
  <c r="JB22" i="9"/>
  <c r="JA22" i="9"/>
  <c r="IZ22" i="9"/>
  <c r="IY22" i="9"/>
  <c r="IX22" i="9"/>
  <c r="IW22" i="9"/>
  <c r="IV22" i="9"/>
  <c r="IS22" i="9"/>
  <c r="IR22" i="9"/>
  <c r="IQ22" i="9"/>
  <c r="IP22" i="9"/>
  <c r="IO22" i="9"/>
  <c r="IN22" i="9"/>
  <c r="IM22" i="9"/>
  <c r="IL22" i="9"/>
  <c r="IK22" i="9"/>
  <c r="IJ22" i="9"/>
  <c r="II22" i="9"/>
  <c r="IH22" i="9"/>
  <c r="IG22" i="9"/>
  <c r="IF22" i="9"/>
  <c r="IE22" i="9"/>
  <c r="ID22" i="9"/>
  <c r="IC22" i="9"/>
  <c r="IB22" i="9"/>
  <c r="IA22" i="9"/>
  <c r="HZ22" i="9"/>
  <c r="HY22" i="9"/>
  <c r="HX22" i="9"/>
  <c r="HW22" i="9"/>
  <c r="HV22" i="9"/>
  <c r="HU22" i="9"/>
  <c r="HT22" i="9"/>
  <c r="HS22" i="9"/>
  <c r="HR22" i="9"/>
  <c r="HQ22" i="9"/>
  <c r="HP22" i="9"/>
  <c r="HO22" i="9"/>
  <c r="HN22" i="9"/>
  <c r="HM22" i="9"/>
  <c r="HL22" i="9"/>
  <c r="HK22" i="9"/>
  <c r="HJ22" i="9"/>
  <c r="HI22" i="9"/>
  <c r="HH22" i="9"/>
  <c r="HG22" i="9"/>
  <c r="HF22" i="9"/>
  <c r="HE22" i="9"/>
  <c r="HD22" i="9"/>
  <c r="HC22" i="9"/>
  <c r="HB22" i="9"/>
  <c r="HA22" i="9"/>
  <c r="GZ22" i="9"/>
  <c r="GY22" i="9"/>
  <c r="GX22" i="9"/>
  <c r="GW22" i="9"/>
  <c r="GV22" i="9"/>
  <c r="GU22" i="9"/>
  <c r="GT22" i="9"/>
  <c r="GS22" i="9"/>
  <c r="GR22" i="9"/>
  <c r="GQ22" i="9"/>
  <c r="GP22" i="9"/>
  <c r="GO22" i="9"/>
  <c r="GN22" i="9"/>
  <c r="GM22" i="9"/>
  <c r="GL22" i="9"/>
  <c r="GI22" i="9"/>
  <c r="GH22" i="9"/>
  <c r="GG22" i="9"/>
  <c r="GF22" i="9"/>
  <c r="GE22" i="9"/>
  <c r="GD22" i="9"/>
  <c r="GC22" i="9"/>
  <c r="GB22" i="9"/>
  <c r="GA22" i="9"/>
  <c r="FZ22" i="9"/>
  <c r="FY22" i="9"/>
  <c r="FX22" i="9"/>
  <c r="FW22" i="9"/>
  <c r="FV22" i="9"/>
  <c r="FU22" i="9"/>
  <c r="FT22" i="9"/>
  <c r="FS22" i="9"/>
  <c r="FR22" i="9"/>
  <c r="FQ22" i="9"/>
  <c r="FP22" i="9"/>
  <c r="FO22" i="9"/>
  <c r="FN22" i="9"/>
  <c r="FM22" i="9"/>
  <c r="FL22" i="9"/>
  <c r="FK22" i="9"/>
  <c r="FJ22" i="9"/>
  <c r="FI22" i="9"/>
  <c r="FH22" i="9"/>
  <c r="FG22" i="9"/>
  <c r="FF22" i="9"/>
  <c r="FE22" i="9"/>
  <c r="FD22" i="9"/>
  <c r="FC22" i="9"/>
  <c r="FB22" i="9"/>
  <c r="FA22" i="9"/>
  <c r="EZ22" i="9"/>
  <c r="EY22" i="9"/>
  <c r="EX22" i="9"/>
  <c r="EW22" i="9"/>
  <c r="EV22" i="9"/>
  <c r="EU22" i="9"/>
  <c r="ET22" i="9"/>
  <c r="ES22" i="9"/>
  <c r="ER22" i="9"/>
  <c r="EQ22" i="9"/>
  <c r="EP22" i="9"/>
  <c r="EO22" i="9"/>
  <c r="EN22" i="9"/>
  <c r="EM22" i="9"/>
  <c r="EL22" i="9"/>
  <c r="EK22" i="9"/>
  <c r="EJ22" i="9"/>
  <c r="EI22" i="9"/>
  <c r="EH22" i="9"/>
  <c r="EG22" i="9"/>
  <c r="EF22" i="9"/>
  <c r="EE22" i="9"/>
  <c r="ED22" i="9"/>
  <c r="EC22" i="9"/>
  <c r="EB22" i="9"/>
  <c r="EA22" i="9"/>
  <c r="DZ22" i="9"/>
  <c r="DW22" i="9"/>
  <c r="DV22" i="9"/>
  <c r="DU22" i="9"/>
  <c r="DT22" i="9"/>
  <c r="DS22" i="9"/>
  <c r="DR22" i="9"/>
  <c r="DQ22" i="9"/>
  <c r="DP22" i="9"/>
  <c r="DO22" i="9"/>
  <c r="DN22" i="9"/>
  <c r="DM22" i="9"/>
  <c r="DL22" i="9"/>
  <c r="DK22" i="9"/>
  <c r="DJ22" i="9"/>
  <c r="DI22" i="9"/>
  <c r="DH22" i="9"/>
  <c r="DG22" i="9"/>
  <c r="DF22" i="9"/>
  <c r="DE22" i="9"/>
  <c r="DD22" i="9"/>
  <c r="DC22" i="9"/>
  <c r="DB22" i="9"/>
  <c r="DA22" i="9"/>
  <c r="CZ22" i="9"/>
  <c r="CY22" i="9"/>
  <c r="CX22" i="9"/>
  <c r="CW22" i="9"/>
  <c r="CV22" i="9"/>
  <c r="CU22" i="9"/>
  <c r="CT22" i="9"/>
  <c r="CS22" i="9"/>
  <c r="CR22" i="9"/>
  <c r="CQ22" i="9"/>
  <c r="CP22" i="9"/>
  <c r="CO22" i="9"/>
  <c r="CN22" i="9"/>
  <c r="CM22" i="9"/>
  <c r="CL22" i="9"/>
  <c r="CK22" i="9"/>
  <c r="CJ22" i="9"/>
  <c r="CI22" i="9"/>
  <c r="CH22" i="9"/>
  <c r="CG22" i="9"/>
  <c r="CF22" i="9"/>
  <c r="CE22" i="9"/>
  <c r="CD22" i="9"/>
  <c r="CC22" i="9"/>
  <c r="CB22" i="9"/>
  <c r="CA22" i="9"/>
  <c r="BZ22" i="9"/>
  <c r="BY22" i="9"/>
  <c r="BX22" i="9"/>
  <c r="BW22" i="9"/>
  <c r="BV22" i="9"/>
  <c r="BU22" i="9"/>
  <c r="BT22" i="9"/>
  <c r="AA22" i="9"/>
  <c r="ACE21" i="9"/>
  <c r="ACD21" i="9"/>
  <c r="ACC21" i="9"/>
  <c r="ACB21" i="9"/>
  <c r="ACA21" i="9"/>
  <c r="ABZ21" i="9"/>
  <c r="ABY21" i="9"/>
  <c r="ABX21" i="9"/>
  <c r="ABW21" i="9"/>
  <c r="ABV21" i="9"/>
  <c r="ABU21" i="9"/>
  <c r="ABT21" i="9"/>
  <c r="ABS21" i="9"/>
  <c r="ABR21" i="9"/>
  <c r="ABQ21" i="9"/>
  <c r="ABP21" i="9"/>
  <c r="ABO21" i="9"/>
  <c r="ABN21" i="9"/>
  <c r="ABM21" i="9"/>
  <c r="ABL21" i="9"/>
  <c r="ABK21" i="9"/>
  <c r="ABJ21" i="9"/>
  <c r="ABI21" i="9"/>
  <c r="ABH21" i="9"/>
  <c r="ABG21" i="9"/>
  <c r="ABF21" i="9"/>
  <c r="ABE21" i="9"/>
  <c r="ABD21" i="9"/>
  <c r="ABC21" i="9"/>
  <c r="ABB21" i="9"/>
  <c r="ABA21" i="9"/>
  <c r="AAZ21" i="9"/>
  <c r="AAY21" i="9"/>
  <c r="AAX21" i="9"/>
  <c r="AAW21" i="9"/>
  <c r="AAV21" i="9"/>
  <c r="AAU21" i="9"/>
  <c r="AAT21" i="9"/>
  <c r="AAS21" i="9"/>
  <c r="AAR21" i="9"/>
  <c r="AAQ21" i="9"/>
  <c r="AAP21" i="9"/>
  <c r="AAO21" i="9"/>
  <c r="AAN21" i="9"/>
  <c r="AAM21" i="9"/>
  <c r="AAL21" i="9"/>
  <c r="AAK21" i="9"/>
  <c r="AAJ21" i="9"/>
  <c r="AAI21" i="9"/>
  <c r="AAH21" i="9"/>
  <c r="AAG21" i="9"/>
  <c r="AAF21" i="9"/>
  <c r="AAE21" i="9"/>
  <c r="AAD21" i="9"/>
  <c r="AAC21" i="9"/>
  <c r="AAB21" i="9"/>
  <c r="AAA21" i="9"/>
  <c r="ZZ21" i="9"/>
  <c r="ZY21" i="9"/>
  <c r="ZX21" i="9"/>
  <c r="ZW21" i="9"/>
  <c r="ZV21" i="9"/>
  <c r="ZS21" i="9"/>
  <c r="ZR21" i="9"/>
  <c r="ZQ21" i="9"/>
  <c r="ZP21" i="9"/>
  <c r="ZO21" i="9"/>
  <c r="ZN21" i="9"/>
  <c r="ZM21" i="9"/>
  <c r="ZL21" i="9"/>
  <c r="ZK21" i="9"/>
  <c r="ZJ21" i="9"/>
  <c r="ZI21" i="9"/>
  <c r="ZG21" i="9"/>
  <c r="ZF21" i="9"/>
  <c r="ZE21" i="9"/>
  <c r="ZD21" i="9"/>
  <c r="ZC21" i="9"/>
  <c r="ZB21" i="9"/>
  <c r="ZA21" i="9"/>
  <c r="YZ21" i="9"/>
  <c r="YY21" i="9"/>
  <c r="YX21" i="9"/>
  <c r="YW21" i="9"/>
  <c r="YV21" i="9"/>
  <c r="YU21" i="9"/>
  <c r="YT21" i="9"/>
  <c r="YS21" i="9"/>
  <c r="YR21" i="9"/>
  <c r="YQ21" i="9"/>
  <c r="YP21" i="9"/>
  <c r="YO21" i="9"/>
  <c r="YN21" i="9"/>
  <c r="YM21" i="9"/>
  <c r="YL21" i="9"/>
  <c r="YK21" i="9"/>
  <c r="YJ21" i="9"/>
  <c r="YI21" i="9"/>
  <c r="YH21" i="9"/>
  <c r="YG21" i="9"/>
  <c r="YF21" i="9"/>
  <c r="YE21" i="9"/>
  <c r="YD21" i="9"/>
  <c r="YC21" i="9"/>
  <c r="YB21" i="9"/>
  <c r="YA21" i="9"/>
  <c r="XZ21" i="9"/>
  <c r="XY21" i="9"/>
  <c r="XX21" i="9"/>
  <c r="XW21" i="9"/>
  <c r="XV21" i="9"/>
  <c r="XU21" i="9"/>
  <c r="XT21" i="9"/>
  <c r="XS21" i="9"/>
  <c r="XR21" i="9"/>
  <c r="XQ21" i="9"/>
  <c r="XP21" i="9"/>
  <c r="XO21" i="9"/>
  <c r="XN21" i="9"/>
  <c r="XM21" i="9"/>
  <c r="XL21" i="9"/>
  <c r="XI21" i="9"/>
  <c r="XH21" i="9"/>
  <c r="XG21" i="9"/>
  <c r="XF21" i="9"/>
  <c r="XE21" i="9"/>
  <c r="XD21" i="9"/>
  <c r="XC21" i="9"/>
  <c r="XB21" i="9"/>
  <c r="XA21" i="9"/>
  <c r="WZ21" i="9"/>
  <c r="WY21" i="9"/>
  <c r="WX21" i="9"/>
  <c r="WW21" i="9"/>
  <c r="WV21" i="9"/>
  <c r="WU21" i="9"/>
  <c r="WT21" i="9"/>
  <c r="WS21" i="9"/>
  <c r="WR21" i="9"/>
  <c r="WQ21" i="9"/>
  <c r="WP21" i="9"/>
  <c r="WO21" i="9"/>
  <c r="WN21" i="9"/>
  <c r="WM21" i="9"/>
  <c r="WL21" i="9"/>
  <c r="WK21" i="9"/>
  <c r="WJ21" i="9"/>
  <c r="WI21" i="9"/>
  <c r="WH21" i="9"/>
  <c r="WG21" i="9"/>
  <c r="WF21" i="9"/>
  <c r="WE21" i="9"/>
  <c r="WD21" i="9"/>
  <c r="WC21" i="9"/>
  <c r="WB21" i="9"/>
  <c r="WA21" i="9"/>
  <c r="VZ21" i="9"/>
  <c r="VY21" i="9"/>
  <c r="VX21" i="9"/>
  <c r="VW21" i="9"/>
  <c r="VV21" i="9"/>
  <c r="VU21" i="9"/>
  <c r="VT21" i="9"/>
  <c r="VS21" i="9"/>
  <c r="VR21" i="9"/>
  <c r="VQ21" i="9"/>
  <c r="VP21" i="9"/>
  <c r="VO21" i="9"/>
  <c r="VN21" i="9"/>
  <c r="VM21" i="9"/>
  <c r="VL21" i="9"/>
  <c r="VK21" i="9"/>
  <c r="VJ21" i="9"/>
  <c r="VI21" i="9"/>
  <c r="VH21" i="9"/>
  <c r="VG21" i="9"/>
  <c r="VF21" i="9"/>
  <c r="VE21" i="9"/>
  <c r="VD21" i="9"/>
  <c r="VC21" i="9"/>
  <c r="VB21" i="9"/>
  <c r="VA21" i="9"/>
  <c r="UZ21" i="9"/>
  <c r="UW21" i="9"/>
  <c r="UV21" i="9"/>
  <c r="UU21" i="9"/>
  <c r="UT21" i="9"/>
  <c r="US21" i="9"/>
  <c r="UR21" i="9"/>
  <c r="UQ21" i="9"/>
  <c r="UP21" i="9"/>
  <c r="UO21" i="9"/>
  <c r="UN21" i="9"/>
  <c r="UM21" i="9"/>
  <c r="UL21" i="9"/>
  <c r="UK21" i="9"/>
  <c r="UJ21" i="9"/>
  <c r="UI21" i="9"/>
  <c r="UH21" i="9"/>
  <c r="UG21" i="9"/>
  <c r="UF21" i="9"/>
  <c r="UE21" i="9"/>
  <c r="UD21" i="9"/>
  <c r="UC21" i="9"/>
  <c r="UB21" i="9"/>
  <c r="UA21" i="9"/>
  <c r="TZ21" i="9"/>
  <c r="TY21" i="9"/>
  <c r="TX21" i="9"/>
  <c r="TW21" i="9"/>
  <c r="TV21" i="9"/>
  <c r="TU21" i="9"/>
  <c r="TT21" i="9"/>
  <c r="TS21" i="9"/>
  <c r="TR21" i="9"/>
  <c r="TQ21" i="9"/>
  <c r="TP21" i="9"/>
  <c r="TO21" i="9"/>
  <c r="TN21" i="9"/>
  <c r="TM21" i="9"/>
  <c r="TL21" i="9"/>
  <c r="TK21" i="9"/>
  <c r="TJ21" i="9"/>
  <c r="TI21" i="9"/>
  <c r="TH21" i="9"/>
  <c r="TG21" i="9"/>
  <c r="TF21" i="9"/>
  <c r="TE21" i="9"/>
  <c r="TD21" i="9"/>
  <c r="TC21" i="9"/>
  <c r="TB21" i="9"/>
  <c r="TA21" i="9"/>
  <c r="SZ21" i="9"/>
  <c r="SY21" i="9"/>
  <c r="SX21" i="9"/>
  <c r="SW21" i="9"/>
  <c r="SV21" i="9"/>
  <c r="SU21" i="9"/>
  <c r="ST21" i="9"/>
  <c r="SS21" i="9"/>
  <c r="SR21" i="9"/>
  <c r="SQ21" i="9"/>
  <c r="SP21" i="9"/>
  <c r="SM21" i="9"/>
  <c r="SL21" i="9"/>
  <c r="SK21" i="9"/>
  <c r="SJ21" i="9"/>
  <c r="SI21" i="9"/>
  <c r="SH21" i="9"/>
  <c r="SG21" i="9"/>
  <c r="SF21" i="9"/>
  <c r="SE21" i="9"/>
  <c r="SD21" i="9"/>
  <c r="SC21" i="9"/>
  <c r="SB21" i="9"/>
  <c r="SA21" i="9"/>
  <c r="RZ21" i="9"/>
  <c r="RY21" i="9"/>
  <c r="RX21" i="9"/>
  <c r="RW21" i="9"/>
  <c r="RV21" i="9"/>
  <c r="RU21" i="9"/>
  <c r="RT21" i="9"/>
  <c r="RS21" i="9"/>
  <c r="RR21" i="9"/>
  <c r="RQ21" i="9"/>
  <c r="RP21" i="9"/>
  <c r="RO21" i="9"/>
  <c r="RN21" i="9"/>
  <c r="RM21" i="9"/>
  <c r="RL21" i="9"/>
  <c r="RK21" i="9"/>
  <c r="RJ21" i="9"/>
  <c r="RI21" i="9"/>
  <c r="RH21" i="9"/>
  <c r="RG21" i="9"/>
  <c r="RF21" i="9"/>
  <c r="RE21" i="9"/>
  <c r="RD21" i="9"/>
  <c r="RC21" i="9"/>
  <c r="RB21" i="9"/>
  <c r="RA21" i="9"/>
  <c r="QZ21" i="9"/>
  <c r="QY21" i="9"/>
  <c r="QX21" i="9"/>
  <c r="QW21" i="9"/>
  <c r="QV21" i="9"/>
  <c r="QU21" i="9"/>
  <c r="QT21" i="9"/>
  <c r="QS21" i="9"/>
  <c r="QR21" i="9"/>
  <c r="QQ21" i="9"/>
  <c r="QP21" i="9"/>
  <c r="QO21" i="9"/>
  <c r="QN21" i="9"/>
  <c r="QM21" i="9"/>
  <c r="QL21" i="9"/>
  <c r="QK21" i="9"/>
  <c r="QJ21" i="9"/>
  <c r="QI21" i="9"/>
  <c r="QH21" i="9"/>
  <c r="QG21" i="9"/>
  <c r="QF21" i="9"/>
  <c r="QE21" i="9"/>
  <c r="QD21" i="9"/>
  <c r="QA21" i="9"/>
  <c r="PZ21" i="9"/>
  <c r="PY21" i="9"/>
  <c r="PX21" i="9"/>
  <c r="PW21" i="9"/>
  <c r="PV21" i="9"/>
  <c r="PU21" i="9"/>
  <c r="PT21" i="9"/>
  <c r="PS21" i="9"/>
  <c r="PR21" i="9"/>
  <c r="PQ21" i="9"/>
  <c r="PP21" i="9"/>
  <c r="PO21" i="9"/>
  <c r="PN21" i="9"/>
  <c r="PM21" i="9"/>
  <c r="PL21" i="9"/>
  <c r="PK21" i="9"/>
  <c r="PJ21" i="9"/>
  <c r="PI21" i="9"/>
  <c r="PH21" i="9"/>
  <c r="PG21" i="9"/>
  <c r="PF21" i="9"/>
  <c r="PE21" i="9"/>
  <c r="PD21" i="9"/>
  <c r="PC21" i="9"/>
  <c r="PB21" i="9"/>
  <c r="PA21" i="9"/>
  <c r="OZ21" i="9"/>
  <c r="OY21" i="9"/>
  <c r="OX21" i="9"/>
  <c r="OW21" i="9"/>
  <c r="OV21" i="9"/>
  <c r="OU21" i="9"/>
  <c r="OT21" i="9"/>
  <c r="OS21" i="9"/>
  <c r="OR21" i="9"/>
  <c r="OQ21" i="9"/>
  <c r="OP21" i="9"/>
  <c r="OO21" i="9"/>
  <c r="ON21" i="9"/>
  <c r="OM21" i="9"/>
  <c r="OL21" i="9"/>
  <c r="OK21" i="9"/>
  <c r="OJ21" i="9"/>
  <c r="OI21" i="9"/>
  <c r="OH21" i="9"/>
  <c r="OG21" i="9"/>
  <c r="OF21" i="9"/>
  <c r="OE21" i="9"/>
  <c r="OD21" i="9"/>
  <c r="OC21" i="9"/>
  <c r="OB21" i="9"/>
  <c r="OA21" i="9"/>
  <c r="NZ21" i="9"/>
  <c r="NY21" i="9"/>
  <c r="NX21" i="9"/>
  <c r="NW21" i="9"/>
  <c r="NV21" i="9"/>
  <c r="NU21" i="9"/>
  <c r="NT21" i="9"/>
  <c r="NS21" i="9"/>
  <c r="NR21" i="9"/>
  <c r="NO21" i="9"/>
  <c r="NN21" i="9"/>
  <c r="NM21" i="9"/>
  <c r="NL21" i="9"/>
  <c r="NK21" i="9"/>
  <c r="NJ21" i="9"/>
  <c r="NI21" i="9"/>
  <c r="NH21" i="9"/>
  <c r="NG21" i="9"/>
  <c r="NF21" i="9"/>
  <c r="NE21" i="9"/>
  <c r="ND21" i="9"/>
  <c r="NC21" i="9"/>
  <c r="NB21" i="9"/>
  <c r="NA21" i="9"/>
  <c r="MZ21" i="9"/>
  <c r="MY21" i="9"/>
  <c r="MX21" i="9"/>
  <c r="MW21" i="9"/>
  <c r="MV21" i="9"/>
  <c r="MU21" i="9"/>
  <c r="MT21" i="9"/>
  <c r="MS21" i="9"/>
  <c r="MR21" i="9"/>
  <c r="MQ21" i="9"/>
  <c r="MP21" i="9"/>
  <c r="MO21" i="9"/>
  <c r="MN21" i="9"/>
  <c r="MM21" i="9"/>
  <c r="ML21" i="9"/>
  <c r="MK21" i="9"/>
  <c r="MJ21" i="9"/>
  <c r="MI21" i="9"/>
  <c r="MH21" i="9"/>
  <c r="MG21" i="9"/>
  <c r="MF21" i="9"/>
  <c r="ME21" i="9"/>
  <c r="MD21" i="9"/>
  <c r="MC21" i="9"/>
  <c r="MB21" i="9"/>
  <c r="MA21" i="9"/>
  <c r="LZ21" i="9"/>
  <c r="LY21" i="9"/>
  <c r="LX21" i="9"/>
  <c r="LW21" i="9"/>
  <c r="LV21" i="9"/>
  <c r="LU21" i="9"/>
  <c r="LT21" i="9"/>
  <c r="LS21" i="9"/>
  <c r="LR21" i="9"/>
  <c r="LQ21" i="9"/>
  <c r="LP21" i="9"/>
  <c r="LO21" i="9"/>
  <c r="LN21" i="9"/>
  <c r="LM21" i="9"/>
  <c r="LL21" i="9"/>
  <c r="LK21" i="9"/>
  <c r="LJ21" i="9"/>
  <c r="LI21" i="9"/>
  <c r="LH21" i="9"/>
  <c r="LE21" i="9"/>
  <c r="LD21" i="9"/>
  <c r="LC21" i="9"/>
  <c r="LB21" i="9"/>
  <c r="LA21" i="9"/>
  <c r="KZ21" i="9"/>
  <c r="KY21" i="9"/>
  <c r="KX21" i="9"/>
  <c r="KW21" i="9"/>
  <c r="KV21" i="9"/>
  <c r="KU21" i="9"/>
  <c r="KT21" i="9"/>
  <c r="KS21" i="9"/>
  <c r="KR21" i="9"/>
  <c r="KQ21" i="9"/>
  <c r="KP21" i="9"/>
  <c r="KO21" i="9"/>
  <c r="KN21" i="9"/>
  <c r="KM21" i="9"/>
  <c r="KL21" i="9"/>
  <c r="KK21" i="9"/>
  <c r="KJ21" i="9"/>
  <c r="KI21" i="9"/>
  <c r="KH21" i="9"/>
  <c r="KG21" i="9"/>
  <c r="KF21" i="9"/>
  <c r="KE21" i="9"/>
  <c r="KD21" i="9"/>
  <c r="KC21" i="9"/>
  <c r="KB21" i="9"/>
  <c r="KA21" i="9"/>
  <c r="JZ21" i="9"/>
  <c r="JY21" i="9"/>
  <c r="JX21" i="9"/>
  <c r="JW21" i="9"/>
  <c r="JV21" i="9"/>
  <c r="JU21" i="9"/>
  <c r="JT21" i="9"/>
  <c r="JS21" i="9"/>
  <c r="JR21" i="9"/>
  <c r="JQ21" i="9"/>
  <c r="JP21" i="9"/>
  <c r="JO21" i="9"/>
  <c r="JN21" i="9"/>
  <c r="JM21" i="9"/>
  <c r="JL21" i="9"/>
  <c r="JK21" i="9"/>
  <c r="JJ21" i="9"/>
  <c r="JI21" i="9"/>
  <c r="JH21" i="9"/>
  <c r="JG21" i="9"/>
  <c r="JF21" i="9"/>
  <c r="JE21" i="9"/>
  <c r="JD21" i="9"/>
  <c r="JC21" i="9"/>
  <c r="JB21" i="9"/>
  <c r="JA21" i="9"/>
  <c r="IZ21" i="9"/>
  <c r="IY21" i="9"/>
  <c r="IX21" i="9"/>
  <c r="IW21" i="9"/>
  <c r="IV21" i="9"/>
  <c r="IS21" i="9"/>
  <c r="IR21" i="9"/>
  <c r="IQ21" i="9"/>
  <c r="IP21" i="9"/>
  <c r="IO21" i="9"/>
  <c r="IN21" i="9"/>
  <c r="IM21" i="9"/>
  <c r="IL21" i="9"/>
  <c r="IK21" i="9"/>
  <c r="IJ21" i="9"/>
  <c r="II21" i="9"/>
  <c r="IH21" i="9"/>
  <c r="IG21" i="9"/>
  <c r="IF21" i="9"/>
  <c r="IE21" i="9"/>
  <c r="ID21" i="9"/>
  <c r="IC21" i="9"/>
  <c r="IB21" i="9"/>
  <c r="IA21" i="9"/>
  <c r="HZ21" i="9"/>
  <c r="HY21" i="9"/>
  <c r="HX21" i="9"/>
  <c r="HW21" i="9"/>
  <c r="HV21" i="9"/>
  <c r="HU21" i="9"/>
  <c r="HT21" i="9"/>
  <c r="HS21" i="9"/>
  <c r="HR21" i="9"/>
  <c r="HQ21" i="9"/>
  <c r="HP21" i="9"/>
  <c r="HO21" i="9"/>
  <c r="HN21" i="9"/>
  <c r="HM21" i="9"/>
  <c r="HL21" i="9"/>
  <c r="HK21" i="9"/>
  <c r="HJ21" i="9"/>
  <c r="HI21" i="9"/>
  <c r="HH21" i="9"/>
  <c r="HG21" i="9"/>
  <c r="HF21" i="9"/>
  <c r="HE21" i="9"/>
  <c r="HD21" i="9"/>
  <c r="HC21" i="9"/>
  <c r="HB21" i="9"/>
  <c r="HA21" i="9"/>
  <c r="GZ21" i="9"/>
  <c r="GY21" i="9"/>
  <c r="GX21" i="9"/>
  <c r="GW21" i="9"/>
  <c r="GV21" i="9"/>
  <c r="GU21" i="9"/>
  <c r="GT21" i="9"/>
  <c r="GS21" i="9"/>
  <c r="GR21" i="9"/>
  <c r="GQ21" i="9"/>
  <c r="GP21" i="9"/>
  <c r="GO21" i="9"/>
  <c r="GN21" i="9"/>
  <c r="GM21" i="9"/>
  <c r="GL21" i="9"/>
  <c r="GI21" i="9"/>
  <c r="GH21" i="9"/>
  <c r="GG21" i="9"/>
  <c r="GF21" i="9"/>
  <c r="GE21" i="9"/>
  <c r="GD21" i="9"/>
  <c r="GC21" i="9"/>
  <c r="GB21" i="9"/>
  <c r="GA21" i="9"/>
  <c r="FZ21" i="9"/>
  <c r="FY21" i="9"/>
  <c r="FX21" i="9"/>
  <c r="FW21" i="9"/>
  <c r="FV21" i="9"/>
  <c r="FU21" i="9"/>
  <c r="FT21" i="9"/>
  <c r="FS21" i="9"/>
  <c r="FR21" i="9"/>
  <c r="FQ21" i="9"/>
  <c r="FP21" i="9"/>
  <c r="FO21" i="9"/>
  <c r="FN21" i="9"/>
  <c r="FM21" i="9"/>
  <c r="FL21" i="9"/>
  <c r="FK21" i="9"/>
  <c r="FJ21" i="9"/>
  <c r="FI21" i="9"/>
  <c r="FH21" i="9"/>
  <c r="FG21" i="9"/>
  <c r="FF21" i="9"/>
  <c r="FE21" i="9"/>
  <c r="FD21" i="9"/>
  <c r="FC21" i="9"/>
  <c r="FB21" i="9"/>
  <c r="FA21" i="9"/>
  <c r="EZ21" i="9"/>
  <c r="EY21" i="9"/>
  <c r="EX21" i="9"/>
  <c r="EW21" i="9"/>
  <c r="EV21" i="9"/>
  <c r="EU21" i="9"/>
  <c r="ET21" i="9"/>
  <c r="ES21" i="9"/>
  <c r="ER21" i="9"/>
  <c r="EQ21" i="9"/>
  <c r="EP21" i="9"/>
  <c r="EO21" i="9"/>
  <c r="EN21" i="9"/>
  <c r="EM21" i="9"/>
  <c r="EL21" i="9"/>
  <c r="EK21" i="9"/>
  <c r="EJ21" i="9"/>
  <c r="EI21" i="9"/>
  <c r="EH21" i="9"/>
  <c r="EG21" i="9"/>
  <c r="EF21" i="9"/>
  <c r="EE21" i="9"/>
  <c r="ED21" i="9"/>
  <c r="EC21" i="9"/>
  <c r="EB21" i="9"/>
  <c r="EA21" i="9"/>
  <c r="DZ21" i="9"/>
  <c r="DW21" i="9"/>
  <c r="DV21" i="9"/>
  <c r="DU21" i="9"/>
  <c r="DT21" i="9"/>
  <c r="DS21" i="9"/>
  <c r="DR21" i="9"/>
  <c r="DQ21" i="9"/>
  <c r="DP21" i="9"/>
  <c r="DO21" i="9"/>
  <c r="DN21" i="9"/>
  <c r="DM21" i="9"/>
  <c r="DL21" i="9"/>
  <c r="DK21" i="9"/>
  <c r="DJ21" i="9"/>
  <c r="DI21" i="9"/>
  <c r="DH21" i="9"/>
  <c r="DG21" i="9"/>
  <c r="DF21" i="9"/>
  <c r="DE21" i="9"/>
  <c r="DD21" i="9"/>
  <c r="DC21" i="9"/>
  <c r="DB21" i="9"/>
  <c r="DA21" i="9"/>
  <c r="CZ21" i="9"/>
  <c r="CY21" i="9"/>
  <c r="CX21" i="9"/>
  <c r="CW21" i="9"/>
  <c r="CV21" i="9"/>
  <c r="CU21" i="9"/>
  <c r="CT21" i="9"/>
  <c r="CS21" i="9"/>
  <c r="CR21" i="9"/>
  <c r="CQ21" i="9"/>
  <c r="CP21" i="9"/>
  <c r="CO21" i="9"/>
  <c r="CN21" i="9"/>
  <c r="CM21" i="9"/>
  <c r="CL21" i="9"/>
  <c r="CK21" i="9"/>
  <c r="CJ21" i="9"/>
  <c r="CI21" i="9"/>
  <c r="CH21" i="9"/>
  <c r="CG21" i="9"/>
  <c r="CF21" i="9"/>
  <c r="CE21" i="9"/>
  <c r="CD21" i="9"/>
  <c r="CC21" i="9"/>
  <c r="CB21" i="9"/>
  <c r="CA21" i="9"/>
  <c r="BZ21" i="9"/>
  <c r="BY21" i="9"/>
  <c r="BX21" i="9"/>
  <c r="BW21" i="9"/>
  <c r="BV21" i="9"/>
  <c r="BU21" i="9"/>
  <c r="BT21" i="9"/>
  <c r="AA21" i="9"/>
  <c r="ACE20" i="9"/>
  <c r="ACD20" i="9"/>
  <c r="ACC20" i="9"/>
  <c r="ACB20" i="9"/>
  <c r="ACA20" i="9"/>
  <c r="ABZ20" i="9"/>
  <c r="ABY20" i="9"/>
  <c r="ABX20" i="9"/>
  <c r="ABW20" i="9"/>
  <c r="ABV20" i="9"/>
  <c r="ABU20" i="9"/>
  <c r="ABT20" i="9"/>
  <c r="ABS20" i="9"/>
  <c r="ABR20" i="9"/>
  <c r="ABQ20" i="9"/>
  <c r="ABP20" i="9"/>
  <c r="ABO20" i="9"/>
  <c r="ABN20" i="9"/>
  <c r="ABM20" i="9"/>
  <c r="ABL20" i="9"/>
  <c r="ABK20" i="9"/>
  <c r="ABJ20" i="9"/>
  <c r="ABI20" i="9"/>
  <c r="ABH20" i="9"/>
  <c r="ABG20" i="9"/>
  <c r="ABF20" i="9"/>
  <c r="ABE20" i="9"/>
  <c r="ABD20" i="9"/>
  <c r="ABC20" i="9"/>
  <c r="ABB20" i="9"/>
  <c r="ABA20" i="9"/>
  <c r="AAZ20" i="9"/>
  <c r="AAY20" i="9"/>
  <c r="AAX20" i="9"/>
  <c r="AAW20" i="9"/>
  <c r="AAV20" i="9"/>
  <c r="AAU20" i="9"/>
  <c r="AAT20" i="9"/>
  <c r="AAS20" i="9"/>
  <c r="AAR20" i="9"/>
  <c r="AAQ20" i="9"/>
  <c r="AAP20" i="9"/>
  <c r="AAO20" i="9"/>
  <c r="AAN20" i="9"/>
  <c r="AAM20" i="9"/>
  <c r="AAL20" i="9"/>
  <c r="AAK20" i="9"/>
  <c r="AAJ20" i="9"/>
  <c r="AAI20" i="9"/>
  <c r="AAH20" i="9"/>
  <c r="AAG20" i="9"/>
  <c r="AAF20" i="9"/>
  <c r="AAE20" i="9"/>
  <c r="AAD20" i="9"/>
  <c r="AAC20" i="9"/>
  <c r="AAB20" i="9"/>
  <c r="AAA20" i="9"/>
  <c r="ZZ20" i="9"/>
  <c r="ZY20" i="9"/>
  <c r="ZX20" i="9"/>
  <c r="ZW20" i="9"/>
  <c r="ZV20" i="9"/>
  <c r="ZS20" i="9"/>
  <c r="ZR20" i="9"/>
  <c r="ZQ20" i="9"/>
  <c r="ZP20" i="9"/>
  <c r="ZO20" i="9"/>
  <c r="ZN20" i="9"/>
  <c r="ZM20" i="9"/>
  <c r="ZL20" i="9"/>
  <c r="ZK20" i="9"/>
  <c r="ZJ20" i="9"/>
  <c r="ZI20" i="9"/>
  <c r="ZG20" i="9"/>
  <c r="ZF20" i="9"/>
  <c r="ZE20" i="9"/>
  <c r="ZD20" i="9"/>
  <c r="ZC20" i="9"/>
  <c r="ZB20" i="9"/>
  <c r="ZA20" i="9"/>
  <c r="YZ20" i="9"/>
  <c r="YY20" i="9"/>
  <c r="YX20" i="9"/>
  <c r="YW20" i="9"/>
  <c r="YV20" i="9"/>
  <c r="YU20" i="9"/>
  <c r="YT20" i="9"/>
  <c r="YS20" i="9"/>
  <c r="YR20" i="9"/>
  <c r="YQ20" i="9"/>
  <c r="YP20" i="9"/>
  <c r="YO20" i="9"/>
  <c r="YN20" i="9"/>
  <c r="YM20" i="9"/>
  <c r="YL20" i="9"/>
  <c r="YK20" i="9"/>
  <c r="YJ20" i="9"/>
  <c r="YI20" i="9"/>
  <c r="YH20" i="9"/>
  <c r="YG20" i="9"/>
  <c r="YF20" i="9"/>
  <c r="YE20" i="9"/>
  <c r="YD20" i="9"/>
  <c r="YC20" i="9"/>
  <c r="YB20" i="9"/>
  <c r="YA20" i="9"/>
  <c r="XZ20" i="9"/>
  <c r="XY20" i="9"/>
  <c r="XX20" i="9"/>
  <c r="XW20" i="9"/>
  <c r="XV20" i="9"/>
  <c r="XU20" i="9"/>
  <c r="XT20" i="9"/>
  <c r="XS20" i="9"/>
  <c r="XR20" i="9"/>
  <c r="XQ20" i="9"/>
  <c r="XP20" i="9"/>
  <c r="XO20" i="9"/>
  <c r="XN20" i="9"/>
  <c r="XM20" i="9"/>
  <c r="XL20" i="9"/>
  <c r="XI20" i="9"/>
  <c r="XH20" i="9"/>
  <c r="XG20" i="9"/>
  <c r="XF20" i="9"/>
  <c r="XE20" i="9"/>
  <c r="XD20" i="9"/>
  <c r="XC20" i="9"/>
  <c r="XB20" i="9"/>
  <c r="XA20" i="9"/>
  <c r="WZ20" i="9"/>
  <c r="WY20" i="9"/>
  <c r="WX20" i="9"/>
  <c r="WW20" i="9"/>
  <c r="WV20" i="9"/>
  <c r="WU20" i="9"/>
  <c r="WT20" i="9"/>
  <c r="WS20" i="9"/>
  <c r="WR20" i="9"/>
  <c r="WQ20" i="9"/>
  <c r="WP20" i="9"/>
  <c r="WO20" i="9"/>
  <c r="WN20" i="9"/>
  <c r="WM20" i="9"/>
  <c r="WL20" i="9"/>
  <c r="WK20" i="9"/>
  <c r="WJ20" i="9"/>
  <c r="WI20" i="9"/>
  <c r="WH20" i="9"/>
  <c r="WG20" i="9"/>
  <c r="WF20" i="9"/>
  <c r="WE20" i="9"/>
  <c r="WD20" i="9"/>
  <c r="WC20" i="9"/>
  <c r="WB20" i="9"/>
  <c r="WA20" i="9"/>
  <c r="VZ20" i="9"/>
  <c r="VY20" i="9"/>
  <c r="VX20" i="9"/>
  <c r="VW20" i="9"/>
  <c r="VV20" i="9"/>
  <c r="VU20" i="9"/>
  <c r="VT20" i="9"/>
  <c r="VS20" i="9"/>
  <c r="VR20" i="9"/>
  <c r="VQ20" i="9"/>
  <c r="VP20" i="9"/>
  <c r="VO20" i="9"/>
  <c r="VN20" i="9"/>
  <c r="VM20" i="9"/>
  <c r="VL20" i="9"/>
  <c r="VK20" i="9"/>
  <c r="VJ20" i="9"/>
  <c r="VI20" i="9"/>
  <c r="VH20" i="9"/>
  <c r="VG20" i="9"/>
  <c r="VF20" i="9"/>
  <c r="VE20" i="9"/>
  <c r="VD20" i="9"/>
  <c r="VC20" i="9"/>
  <c r="VB20" i="9"/>
  <c r="VA20" i="9"/>
  <c r="UZ20" i="9"/>
  <c r="UW20" i="9"/>
  <c r="UV20" i="9"/>
  <c r="UU20" i="9"/>
  <c r="UT20" i="9"/>
  <c r="US20" i="9"/>
  <c r="UR20" i="9"/>
  <c r="UQ20" i="9"/>
  <c r="UP20" i="9"/>
  <c r="UO20" i="9"/>
  <c r="UN20" i="9"/>
  <c r="UM20" i="9"/>
  <c r="UL20" i="9"/>
  <c r="UK20" i="9"/>
  <c r="UJ20" i="9"/>
  <c r="UI20" i="9"/>
  <c r="UH20" i="9"/>
  <c r="UG20" i="9"/>
  <c r="UF20" i="9"/>
  <c r="UE20" i="9"/>
  <c r="UD20" i="9"/>
  <c r="UC20" i="9"/>
  <c r="UB20" i="9"/>
  <c r="UA20" i="9"/>
  <c r="TZ20" i="9"/>
  <c r="TY20" i="9"/>
  <c r="TX20" i="9"/>
  <c r="TW20" i="9"/>
  <c r="TV20" i="9"/>
  <c r="TU20" i="9"/>
  <c r="TT20" i="9"/>
  <c r="TS20" i="9"/>
  <c r="TR20" i="9"/>
  <c r="TQ20" i="9"/>
  <c r="TP20" i="9"/>
  <c r="TO20" i="9"/>
  <c r="TN20" i="9"/>
  <c r="TM20" i="9"/>
  <c r="TL20" i="9"/>
  <c r="TK20" i="9"/>
  <c r="TJ20" i="9"/>
  <c r="TI20" i="9"/>
  <c r="TH20" i="9"/>
  <c r="TG20" i="9"/>
  <c r="TF20" i="9"/>
  <c r="TE20" i="9"/>
  <c r="TD20" i="9"/>
  <c r="TC20" i="9"/>
  <c r="TB20" i="9"/>
  <c r="TA20" i="9"/>
  <c r="SZ20" i="9"/>
  <c r="SY20" i="9"/>
  <c r="SX20" i="9"/>
  <c r="SW20" i="9"/>
  <c r="SV20" i="9"/>
  <c r="SU20" i="9"/>
  <c r="ST20" i="9"/>
  <c r="SS20" i="9"/>
  <c r="SR20" i="9"/>
  <c r="SQ20" i="9"/>
  <c r="SP20" i="9"/>
  <c r="SM20" i="9"/>
  <c r="SL20" i="9"/>
  <c r="SK20" i="9"/>
  <c r="SJ20" i="9"/>
  <c r="SI20" i="9"/>
  <c r="SH20" i="9"/>
  <c r="SG20" i="9"/>
  <c r="SF20" i="9"/>
  <c r="SE20" i="9"/>
  <c r="SD20" i="9"/>
  <c r="SC20" i="9"/>
  <c r="SB20" i="9"/>
  <c r="SA20" i="9"/>
  <c r="RZ20" i="9"/>
  <c r="RY20" i="9"/>
  <c r="RX20" i="9"/>
  <c r="RW20" i="9"/>
  <c r="RV20" i="9"/>
  <c r="RU20" i="9"/>
  <c r="RT20" i="9"/>
  <c r="RS20" i="9"/>
  <c r="RR20" i="9"/>
  <c r="RQ20" i="9"/>
  <c r="RP20" i="9"/>
  <c r="RO20" i="9"/>
  <c r="RN20" i="9"/>
  <c r="RM20" i="9"/>
  <c r="RL20" i="9"/>
  <c r="RK20" i="9"/>
  <c r="RJ20" i="9"/>
  <c r="RI20" i="9"/>
  <c r="RH20" i="9"/>
  <c r="RG20" i="9"/>
  <c r="RF20" i="9"/>
  <c r="RE20" i="9"/>
  <c r="RD20" i="9"/>
  <c r="RC20" i="9"/>
  <c r="RB20" i="9"/>
  <c r="RA20" i="9"/>
  <c r="QZ20" i="9"/>
  <c r="QY20" i="9"/>
  <c r="QX20" i="9"/>
  <c r="QW20" i="9"/>
  <c r="QV20" i="9"/>
  <c r="QU20" i="9"/>
  <c r="QT20" i="9"/>
  <c r="QS20" i="9"/>
  <c r="QR20" i="9"/>
  <c r="QQ20" i="9"/>
  <c r="QP20" i="9"/>
  <c r="QO20" i="9"/>
  <c r="QN20" i="9"/>
  <c r="QM20" i="9"/>
  <c r="QL20" i="9"/>
  <c r="QK20" i="9"/>
  <c r="QJ20" i="9"/>
  <c r="QI20" i="9"/>
  <c r="QH20" i="9"/>
  <c r="QG20" i="9"/>
  <c r="QF20" i="9"/>
  <c r="QE20" i="9"/>
  <c r="QD20" i="9"/>
  <c r="QA20" i="9"/>
  <c r="PZ20" i="9"/>
  <c r="PY20" i="9"/>
  <c r="PX20" i="9"/>
  <c r="PW20" i="9"/>
  <c r="PV20" i="9"/>
  <c r="PU20" i="9"/>
  <c r="PT20" i="9"/>
  <c r="PS20" i="9"/>
  <c r="PR20" i="9"/>
  <c r="PQ20" i="9"/>
  <c r="PP20" i="9"/>
  <c r="PO20" i="9"/>
  <c r="PN20" i="9"/>
  <c r="PM20" i="9"/>
  <c r="PL20" i="9"/>
  <c r="PK20" i="9"/>
  <c r="PJ20" i="9"/>
  <c r="PI20" i="9"/>
  <c r="PH20" i="9"/>
  <c r="PG20" i="9"/>
  <c r="PF20" i="9"/>
  <c r="PE20" i="9"/>
  <c r="PD20" i="9"/>
  <c r="PC20" i="9"/>
  <c r="PB20" i="9"/>
  <c r="PA20" i="9"/>
  <c r="OZ20" i="9"/>
  <c r="OY20" i="9"/>
  <c r="OX20" i="9"/>
  <c r="OW20" i="9"/>
  <c r="OV20" i="9"/>
  <c r="OU20" i="9"/>
  <c r="OT20" i="9"/>
  <c r="OS20" i="9"/>
  <c r="OR20" i="9"/>
  <c r="OQ20" i="9"/>
  <c r="OP20" i="9"/>
  <c r="OO20" i="9"/>
  <c r="ON20" i="9"/>
  <c r="OM20" i="9"/>
  <c r="OL20" i="9"/>
  <c r="OK20" i="9"/>
  <c r="OJ20" i="9"/>
  <c r="OI20" i="9"/>
  <c r="OH20" i="9"/>
  <c r="OG20" i="9"/>
  <c r="OF20" i="9"/>
  <c r="OE20" i="9"/>
  <c r="OD20" i="9"/>
  <c r="OC20" i="9"/>
  <c r="OB20" i="9"/>
  <c r="OA20" i="9"/>
  <c r="NZ20" i="9"/>
  <c r="NY20" i="9"/>
  <c r="NX20" i="9"/>
  <c r="NW20" i="9"/>
  <c r="NV20" i="9"/>
  <c r="NU20" i="9"/>
  <c r="NT20" i="9"/>
  <c r="NS20" i="9"/>
  <c r="NR20" i="9"/>
  <c r="NO20" i="9"/>
  <c r="NN20" i="9"/>
  <c r="NM20" i="9"/>
  <c r="NL20" i="9"/>
  <c r="NK20" i="9"/>
  <c r="NJ20" i="9"/>
  <c r="NI20" i="9"/>
  <c r="NH20" i="9"/>
  <c r="NG20" i="9"/>
  <c r="NF20" i="9"/>
  <c r="NE20" i="9"/>
  <c r="ND20" i="9"/>
  <c r="NC20" i="9"/>
  <c r="NB20" i="9"/>
  <c r="NA20" i="9"/>
  <c r="MZ20" i="9"/>
  <c r="MY20" i="9"/>
  <c r="MX20" i="9"/>
  <c r="MW20" i="9"/>
  <c r="MV20" i="9"/>
  <c r="MU20" i="9"/>
  <c r="MT20" i="9"/>
  <c r="MS20" i="9"/>
  <c r="MR20" i="9"/>
  <c r="MQ20" i="9"/>
  <c r="MP20" i="9"/>
  <c r="MO20" i="9"/>
  <c r="MN20" i="9"/>
  <c r="MM20" i="9"/>
  <c r="ML20" i="9"/>
  <c r="MK20" i="9"/>
  <c r="MJ20" i="9"/>
  <c r="MI20" i="9"/>
  <c r="MH20" i="9"/>
  <c r="MG20" i="9"/>
  <c r="MF20" i="9"/>
  <c r="ME20" i="9"/>
  <c r="MD20" i="9"/>
  <c r="MC20" i="9"/>
  <c r="MB20" i="9"/>
  <c r="MA20" i="9"/>
  <c r="LZ20" i="9"/>
  <c r="LY20" i="9"/>
  <c r="LX20" i="9"/>
  <c r="LW20" i="9"/>
  <c r="LV20" i="9"/>
  <c r="LU20" i="9"/>
  <c r="LT20" i="9"/>
  <c r="LS20" i="9"/>
  <c r="LR20" i="9"/>
  <c r="LQ20" i="9"/>
  <c r="LP20" i="9"/>
  <c r="LO20" i="9"/>
  <c r="LN20" i="9"/>
  <c r="LM20" i="9"/>
  <c r="LL20" i="9"/>
  <c r="LK20" i="9"/>
  <c r="LJ20" i="9"/>
  <c r="LI20" i="9"/>
  <c r="LH20" i="9"/>
  <c r="LE20" i="9"/>
  <c r="LD20" i="9"/>
  <c r="LC20" i="9"/>
  <c r="LB20" i="9"/>
  <c r="LA20" i="9"/>
  <c r="KZ20" i="9"/>
  <c r="KY20" i="9"/>
  <c r="KX20" i="9"/>
  <c r="KW20" i="9"/>
  <c r="KV20" i="9"/>
  <c r="KU20" i="9"/>
  <c r="KT20" i="9"/>
  <c r="KS20" i="9"/>
  <c r="KR20" i="9"/>
  <c r="KQ20" i="9"/>
  <c r="KP20" i="9"/>
  <c r="KO20" i="9"/>
  <c r="KN20" i="9"/>
  <c r="KM20" i="9"/>
  <c r="KL20" i="9"/>
  <c r="KK20" i="9"/>
  <c r="KJ20" i="9"/>
  <c r="KI20" i="9"/>
  <c r="KH20" i="9"/>
  <c r="KG20" i="9"/>
  <c r="KF20" i="9"/>
  <c r="KE20" i="9"/>
  <c r="KD20" i="9"/>
  <c r="KC20" i="9"/>
  <c r="KB20" i="9"/>
  <c r="KA20" i="9"/>
  <c r="JZ20" i="9"/>
  <c r="JY20" i="9"/>
  <c r="JX20" i="9"/>
  <c r="JW20" i="9"/>
  <c r="JV20" i="9"/>
  <c r="JU20" i="9"/>
  <c r="JT20" i="9"/>
  <c r="JS20" i="9"/>
  <c r="JR20" i="9"/>
  <c r="JQ20" i="9"/>
  <c r="JP20" i="9"/>
  <c r="JO20" i="9"/>
  <c r="JN20" i="9"/>
  <c r="JM20" i="9"/>
  <c r="JL20" i="9"/>
  <c r="JK20" i="9"/>
  <c r="JJ20" i="9"/>
  <c r="JI20" i="9"/>
  <c r="JH20" i="9"/>
  <c r="JG20" i="9"/>
  <c r="JF20" i="9"/>
  <c r="JE20" i="9"/>
  <c r="JD20" i="9"/>
  <c r="JC20" i="9"/>
  <c r="JB20" i="9"/>
  <c r="JA20" i="9"/>
  <c r="IZ20" i="9"/>
  <c r="IY20" i="9"/>
  <c r="IX20" i="9"/>
  <c r="IW20" i="9"/>
  <c r="IV20" i="9"/>
  <c r="IS20" i="9"/>
  <c r="IR20" i="9"/>
  <c r="IQ20" i="9"/>
  <c r="IP20" i="9"/>
  <c r="IO20" i="9"/>
  <c r="IN20" i="9"/>
  <c r="IM20" i="9"/>
  <c r="IL20" i="9"/>
  <c r="IK20" i="9"/>
  <c r="IJ20" i="9"/>
  <c r="II20" i="9"/>
  <c r="IH20" i="9"/>
  <c r="IG20" i="9"/>
  <c r="IF20" i="9"/>
  <c r="IE20" i="9"/>
  <c r="ID20" i="9"/>
  <c r="IC20" i="9"/>
  <c r="IB20" i="9"/>
  <c r="IA20" i="9"/>
  <c r="HZ20" i="9"/>
  <c r="HY20" i="9"/>
  <c r="HX20" i="9"/>
  <c r="HW20" i="9"/>
  <c r="HV20" i="9"/>
  <c r="HU20" i="9"/>
  <c r="HT20" i="9"/>
  <c r="HS20" i="9"/>
  <c r="HR20" i="9"/>
  <c r="HQ20" i="9"/>
  <c r="HP20" i="9"/>
  <c r="HO20" i="9"/>
  <c r="HN20" i="9"/>
  <c r="HM20" i="9"/>
  <c r="HL20" i="9"/>
  <c r="HK20" i="9"/>
  <c r="HJ20" i="9"/>
  <c r="HI20" i="9"/>
  <c r="HH20" i="9"/>
  <c r="HG20" i="9"/>
  <c r="HF20" i="9"/>
  <c r="HE20" i="9"/>
  <c r="HD20" i="9"/>
  <c r="HC20" i="9"/>
  <c r="HB20" i="9"/>
  <c r="HA20" i="9"/>
  <c r="GZ20" i="9"/>
  <c r="GY20" i="9"/>
  <c r="GX20" i="9"/>
  <c r="GW20" i="9"/>
  <c r="GV20" i="9"/>
  <c r="GU20" i="9"/>
  <c r="GT20" i="9"/>
  <c r="GS20" i="9"/>
  <c r="GR20" i="9"/>
  <c r="GQ20" i="9"/>
  <c r="GP20" i="9"/>
  <c r="GO20" i="9"/>
  <c r="GN20" i="9"/>
  <c r="GM20" i="9"/>
  <c r="GL20" i="9"/>
  <c r="GI20" i="9"/>
  <c r="GH20" i="9"/>
  <c r="GG20" i="9"/>
  <c r="GF20" i="9"/>
  <c r="GE20" i="9"/>
  <c r="GD20" i="9"/>
  <c r="GC20" i="9"/>
  <c r="GB20" i="9"/>
  <c r="GA20" i="9"/>
  <c r="FZ20" i="9"/>
  <c r="FY20" i="9"/>
  <c r="FX20" i="9"/>
  <c r="FW20" i="9"/>
  <c r="FV20" i="9"/>
  <c r="FU20" i="9"/>
  <c r="FT20" i="9"/>
  <c r="FS20" i="9"/>
  <c r="FR20" i="9"/>
  <c r="FQ20" i="9"/>
  <c r="FP20" i="9"/>
  <c r="FO20" i="9"/>
  <c r="FN20" i="9"/>
  <c r="FM20" i="9"/>
  <c r="FL20" i="9"/>
  <c r="FK20" i="9"/>
  <c r="FJ20" i="9"/>
  <c r="FI20" i="9"/>
  <c r="FH20" i="9"/>
  <c r="FG20" i="9"/>
  <c r="FF20" i="9"/>
  <c r="FE20" i="9"/>
  <c r="FD20" i="9"/>
  <c r="FC20" i="9"/>
  <c r="FB20" i="9"/>
  <c r="FA20" i="9"/>
  <c r="EZ20" i="9"/>
  <c r="EY20" i="9"/>
  <c r="EX20" i="9"/>
  <c r="EW20" i="9"/>
  <c r="EV20" i="9"/>
  <c r="EU20" i="9"/>
  <c r="ET20" i="9"/>
  <c r="ES20" i="9"/>
  <c r="ER20" i="9"/>
  <c r="EQ20" i="9"/>
  <c r="EP20" i="9"/>
  <c r="EO20" i="9"/>
  <c r="EN20" i="9"/>
  <c r="EM20" i="9"/>
  <c r="EL20" i="9"/>
  <c r="EK20" i="9"/>
  <c r="EJ20" i="9"/>
  <c r="EI20" i="9"/>
  <c r="EH20" i="9"/>
  <c r="EG20" i="9"/>
  <c r="EF20" i="9"/>
  <c r="EE20" i="9"/>
  <c r="ED20" i="9"/>
  <c r="EC20" i="9"/>
  <c r="EB20" i="9"/>
  <c r="EA20" i="9"/>
  <c r="DZ20" i="9"/>
  <c r="DW20" i="9"/>
  <c r="DV20" i="9"/>
  <c r="DU20" i="9"/>
  <c r="DT20" i="9"/>
  <c r="DS20" i="9"/>
  <c r="DR20" i="9"/>
  <c r="DQ20" i="9"/>
  <c r="DP20" i="9"/>
  <c r="DO20" i="9"/>
  <c r="DN20" i="9"/>
  <c r="DM20" i="9"/>
  <c r="DL20" i="9"/>
  <c r="DK20" i="9"/>
  <c r="DJ20" i="9"/>
  <c r="DI20" i="9"/>
  <c r="DH20" i="9"/>
  <c r="DG20" i="9"/>
  <c r="DF20" i="9"/>
  <c r="DE20" i="9"/>
  <c r="DD20" i="9"/>
  <c r="DC20" i="9"/>
  <c r="DB20" i="9"/>
  <c r="DA20" i="9"/>
  <c r="CZ20" i="9"/>
  <c r="CY20" i="9"/>
  <c r="CX20" i="9"/>
  <c r="CW20" i="9"/>
  <c r="CV20" i="9"/>
  <c r="CU20" i="9"/>
  <c r="CT20" i="9"/>
  <c r="CS20" i="9"/>
  <c r="CR20" i="9"/>
  <c r="CQ20" i="9"/>
  <c r="CP20" i="9"/>
  <c r="CO20" i="9"/>
  <c r="CN20" i="9"/>
  <c r="CM20" i="9"/>
  <c r="CL20" i="9"/>
  <c r="CK20" i="9"/>
  <c r="CJ20" i="9"/>
  <c r="CI20" i="9"/>
  <c r="CH20" i="9"/>
  <c r="CG20" i="9"/>
  <c r="CF20" i="9"/>
  <c r="CE20" i="9"/>
  <c r="CD20" i="9"/>
  <c r="CC20" i="9"/>
  <c r="CB20" i="9"/>
  <c r="CA20" i="9"/>
  <c r="BZ20" i="9"/>
  <c r="BY20" i="9"/>
  <c r="BX20" i="9"/>
  <c r="BW20" i="9"/>
  <c r="BV20" i="9"/>
  <c r="BU20" i="9"/>
  <c r="BT20" i="9"/>
  <c r="AA20" i="9"/>
  <c r="ACE19" i="9"/>
  <c r="ACD19" i="9"/>
  <c r="ACC19" i="9"/>
  <c r="ACB19" i="9"/>
  <c r="ACA19" i="9"/>
  <c r="ABZ19" i="9"/>
  <c r="ABY19" i="9"/>
  <c r="ABX19" i="9"/>
  <c r="ABW19" i="9"/>
  <c r="ABV19" i="9"/>
  <c r="ABU19" i="9"/>
  <c r="ABT19" i="9"/>
  <c r="ABS19" i="9"/>
  <c r="ABR19" i="9"/>
  <c r="ABQ19" i="9"/>
  <c r="ABP19" i="9"/>
  <c r="ABO19" i="9"/>
  <c r="ABN19" i="9"/>
  <c r="ABM19" i="9"/>
  <c r="ABL19" i="9"/>
  <c r="ABK19" i="9"/>
  <c r="ABJ19" i="9"/>
  <c r="ABI19" i="9"/>
  <c r="ABH19" i="9"/>
  <c r="ABG19" i="9"/>
  <c r="ABF19" i="9"/>
  <c r="ABE19" i="9"/>
  <c r="ABD19" i="9"/>
  <c r="ABC19" i="9"/>
  <c r="ABB19" i="9"/>
  <c r="ABA19" i="9"/>
  <c r="AAZ19" i="9"/>
  <c r="AAY19" i="9"/>
  <c r="AAX19" i="9"/>
  <c r="AAW19" i="9"/>
  <c r="AAV19" i="9"/>
  <c r="AAU19" i="9"/>
  <c r="AAT19" i="9"/>
  <c r="AAS19" i="9"/>
  <c r="AAR19" i="9"/>
  <c r="AAQ19" i="9"/>
  <c r="AAP19" i="9"/>
  <c r="AAO19" i="9"/>
  <c r="AAN19" i="9"/>
  <c r="AAM19" i="9"/>
  <c r="AAL19" i="9"/>
  <c r="AAK19" i="9"/>
  <c r="AAJ19" i="9"/>
  <c r="AAI19" i="9"/>
  <c r="AAH19" i="9"/>
  <c r="AAG19" i="9"/>
  <c r="AAF19" i="9"/>
  <c r="AAE19" i="9"/>
  <c r="AAD19" i="9"/>
  <c r="AAC19" i="9"/>
  <c r="AAB19" i="9"/>
  <c r="AAA19" i="9"/>
  <c r="ZZ19" i="9"/>
  <c r="ZY19" i="9"/>
  <c r="ZX19" i="9"/>
  <c r="ZW19" i="9"/>
  <c r="ZV19" i="9"/>
  <c r="ZS19" i="9"/>
  <c r="ZR19" i="9"/>
  <c r="ZQ19" i="9"/>
  <c r="ZP19" i="9"/>
  <c r="ZO19" i="9"/>
  <c r="ZN19" i="9"/>
  <c r="ZM19" i="9"/>
  <c r="ZL19" i="9"/>
  <c r="ZK19" i="9"/>
  <c r="ZJ19" i="9"/>
  <c r="ZI19" i="9"/>
  <c r="ZG19" i="9"/>
  <c r="ZF19" i="9"/>
  <c r="ZE19" i="9"/>
  <c r="ZD19" i="9"/>
  <c r="ZC19" i="9"/>
  <c r="ZB19" i="9"/>
  <c r="ZA19" i="9"/>
  <c r="YZ19" i="9"/>
  <c r="YY19" i="9"/>
  <c r="YX19" i="9"/>
  <c r="YW19" i="9"/>
  <c r="YV19" i="9"/>
  <c r="YU19" i="9"/>
  <c r="YT19" i="9"/>
  <c r="YS19" i="9"/>
  <c r="YR19" i="9"/>
  <c r="YQ19" i="9"/>
  <c r="YP19" i="9"/>
  <c r="YO19" i="9"/>
  <c r="YN19" i="9"/>
  <c r="YM19" i="9"/>
  <c r="YL19" i="9"/>
  <c r="YK19" i="9"/>
  <c r="YJ19" i="9"/>
  <c r="YI19" i="9"/>
  <c r="YH19" i="9"/>
  <c r="YG19" i="9"/>
  <c r="YF19" i="9"/>
  <c r="YE19" i="9"/>
  <c r="YD19" i="9"/>
  <c r="YC19" i="9"/>
  <c r="YB19" i="9"/>
  <c r="YA19" i="9"/>
  <c r="XZ19" i="9"/>
  <c r="XY19" i="9"/>
  <c r="XX19" i="9"/>
  <c r="XW19" i="9"/>
  <c r="XV19" i="9"/>
  <c r="XU19" i="9"/>
  <c r="XT19" i="9"/>
  <c r="XS19" i="9"/>
  <c r="XR19" i="9"/>
  <c r="XQ19" i="9"/>
  <c r="XP19" i="9"/>
  <c r="XO19" i="9"/>
  <c r="XN19" i="9"/>
  <c r="XM19" i="9"/>
  <c r="XL19" i="9"/>
  <c r="XI19" i="9"/>
  <c r="XH19" i="9"/>
  <c r="XG19" i="9"/>
  <c r="XF19" i="9"/>
  <c r="XE19" i="9"/>
  <c r="XD19" i="9"/>
  <c r="XC19" i="9"/>
  <c r="XB19" i="9"/>
  <c r="XA19" i="9"/>
  <c r="WZ19" i="9"/>
  <c r="WY19" i="9"/>
  <c r="WX19" i="9"/>
  <c r="WW19" i="9"/>
  <c r="WV19" i="9"/>
  <c r="WU19" i="9"/>
  <c r="WT19" i="9"/>
  <c r="WS19" i="9"/>
  <c r="WR19" i="9"/>
  <c r="WQ19" i="9"/>
  <c r="WP19" i="9"/>
  <c r="WO19" i="9"/>
  <c r="WN19" i="9"/>
  <c r="WM19" i="9"/>
  <c r="WL19" i="9"/>
  <c r="WK19" i="9"/>
  <c r="WJ19" i="9"/>
  <c r="WI19" i="9"/>
  <c r="WH19" i="9"/>
  <c r="WG19" i="9"/>
  <c r="WF19" i="9"/>
  <c r="WE19" i="9"/>
  <c r="WD19" i="9"/>
  <c r="WC19" i="9"/>
  <c r="WB19" i="9"/>
  <c r="WA19" i="9"/>
  <c r="VZ19" i="9"/>
  <c r="VY19" i="9"/>
  <c r="VX19" i="9"/>
  <c r="VW19" i="9"/>
  <c r="VV19" i="9"/>
  <c r="VU19" i="9"/>
  <c r="VT19" i="9"/>
  <c r="VS19" i="9"/>
  <c r="VR19" i="9"/>
  <c r="VQ19" i="9"/>
  <c r="VP19" i="9"/>
  <c r="VO19" i="9"/>
  <c r="VN19" i="9"/>
  <c r="VM19" i="9"/>
  <c r="VL19" i="9"/>
  <c r="VK19" i="9"/>
  <c r="VJ19" i="9"/>
  <c r="VI19" i="9"/>
  <c r="VH19" i="9"/>
  <c r="VG19" i="9"/>
  <c r="VF19" i="9"/>
  <c r="VE19" i="9"/>
  <c r="VD19" i="9"/>
  <c r="VC19" i="9"/>
  <c r="VB19" i="9"/>
  <c r="VA19" i="9"/>
  <c r="UZ19" i="9"/>
  <c r="UW19" i="9"/>
  <c r="UV19" i="9"/>
  <c r="UU19" i="9"/>
  <c r="UT19" i="9"/>
  <c r="US19" i="9"/>
  <c r="UR19" i="9"/>
  <c r="UQ19" i="9"/>
  <c r="UP19" i="9"/>
  <c r="UO19" i="9"/>
  <c r="UN19" i="9"/>
  <c r="UM19" i="9"/>
  <c r="UL19" i="9"/>
  <c r="UK19" i="9"/>
  <c r="UJ19" i="9"/>
  <c r="UI19" i="9"/>
  <c r="UH19" i="9"/>
  <c r="UG19" i="9"/>
  <c r="UF19" i="9"/>
  <c r="UE19" i="9"/>
  <c r="UD19" i="9"/>
  <c r="UC19" i="9"/>
  <c r="UB19" i="9"/>
  <c r="UA19" i="9"/>
  <c r="TZ19" i="9"/>
  <c r="TY19" i="9"/>
  <c r="TX19" i="9"/>
  <c r="TW19" i="9"/>
  <c r="TV19" i="9"/>
  <c r="TU19" i="9"/>
  <c r="TT19" i="9"/>
  <c r="TS19" i="9"/>
  <c r="TR19" i="9"/>
  <c r="TQ19" i="9"/>
  <c r="TP19" i="9"/>
  <c r="TO19" i="9"/>
  <c r="TN19" i="9"/>
  <c r="TM19" i="9"/>
  <c r="TL19" i="9"/>
  <c r="TK19" i="9"/>
  <c r="TJ19" i="9"/>
  <c r="TI19" i="9"/>
  <c r="TH19" i="9"/>
  <c r="TG19" i="9"/>
  <c r="TF19" i="9"/>
  <c r="TE19" i="9"/>
  <c r="TD19" i="9"/>
  <c r="TC19" i="9"/>
  <c r="TB19" i="9"/>
  <c r="TA19" i="9"/>
  <c r="SZ19" i="9"/>
  <c r="SY19" i="9"/>
  <c r="SX19" i="9"/>
  <c r="SW19" i="9"/>
  <c r="SV19" i="9"/>
  <c r="SU19" i="9"/>
  <c r="ST19" i="9"/>
  <c r="SS19" i="9"/>
  <c r="SR19" i="9"/>
  <c r="SQ19" i="9"/>
  <c r="SP19" i="9"/>
  <c r="SM19" i="9"/>
  <c r="SL19" i="9"/>
  <c r="SK19" i="9"/>
  <c r="SJ19" i="9"/>
  <c r="SI19" i="9"/>
  <c r="SH19" i="9"/>
  <c r="SG19" i="9"/>
  <c r="SF19" i="9"/>
  <c r="SE19" i="9"/>
  <c r="SD19" i="9"/>
  <c r="SC19" i="9"/>
  <c r="SB19" i="9"/>
  <c r="SA19" i="9"/>
  <c r="RZ19" i="9"/>
  <c r="RY19" i="9"/>
  <c r="RX19" i="9"/>
  <c r="RW19" i="9"/>
  <c r="RV19" i="9"/>
  <c r="RU19" i="9"/>
  <c r="RT19" i="9"/>
  <c r="RS19" i="9"/>
  <c r="RR19" i="9"/>
  <c r="RQ19" i="9"/>
  <c r="RP19" i="9"/>
  <c r="RO19" i="9"/>
  <c r="RN19" i="9"/>
  <c r="RM19" i="9"/>
  <c r="RL19" i="9"/>
  <c r="RK19" i="9"/>
  <c r="RJ19" i="9"/>
  <c r="RI19" i="9"/>
  <c r="RH19" i="9"/>
  <c r="RG19" i="9"/>
  <c r="RF19" i="9"/>
  <c r="RE19" i="9"/>
  <c r="RD19" i="9"/>
  <c r="RC19" i="9"/>
  <c r="RB19" i="9"/>
  <c r="RA19" i="9"/>
  <c r="QZ19" i="9"/>
  <c r="QY19" i="9"/>
  <c r="QX19" i="9"/>
  <c r="QW19" i="9"/>
  <c r="QV19" i="9"/>
  <c r="QU19" i="9"/>
  <c r="QT19" i="9"/>
  <c r="QS19" i="9"/>
  <c r="QR19" i="9"/>
  <c r="QQ19" i="9"/>
  <c r="QP19" i="9"/>
  <c r="QO19" i="9"/>
  <c r="QN19" i="9"/>
  <c r="QM19" i="9"/>
  <c r="QL19" i="9"/>
  <c r="QK19" i="9"/>
  <c r="QJ19" i="9"/>
  <c r="QI19" i="9"/>
  <c r="QH19" i="9"/>
  <c r="QG19" i="9"/>
  <c r="QF19" i="9"/>
  <c r="QE19" i="9"/>
  <c r="QD19" i="9"/>
  <c r="QA19" i="9"/>
  <c r="PZ19" i="9"/>
  <c r="PY19" i="9"/>
  <c r="PX19" i="9"/>
  <c r="PW19" i="9"/>
  <c r="PV19" i="9"/>
  <c r="PU19" i="9"/>
  <c r="PT19" i="9"/>
  <c r="PS19" i="9"/>
  <c r="PR19" i="9"/>
  <c r="PQ19" i="9"/>
  <c r="PP19" i="9"/>
  <c r="PO19" i="9"/>
  <c r="PN19" i="9"/>
  <c r="PM19" i="9"/>
  <c r="PL19" i="9"/>
  <c r="PK19" i="9"/>
  <c r="PJ19" i="9"/>
  <c r="PI19" i="9"/>
  <c r="PH19" i="9"/>
  <c r="PG19" i="9"/>
  <c r="PF19" i="9"/>
  <c r="PE19" i="9"/>
  <c r="PD19" i="9"/>
  <c r="PC19" i="9"/>
  <c r="PB19" i="9"/>
  <c r="PA19" i="9"/>
  <c r="OZ19" i="9"/>
  <c r="OY19" i="9"/>
  <c r="OX19" i="9"/>
  <c r="OW19" i="9"/>
  <c r="OV19" i="9"/>
  <c r="OU19" i="9"/>
  <c r="OT19" i="9"/>
  <c r="OS19" i="9"/>
  <c r="OR19" i="9"/>
  <c r="OQ19" i="9"/>
  <c r="OP19" i="9"/>
  <c r="OO19" i="9"/>
  <c r="ON19" i="9"/>
  <c r="OM19" i="9"/>
  <c r="OL19" i="9"/>
  <c r="OK19" i="9"/>
  <c r="OJ19" i="9"/>
  <c r="OI19" i="9"/>
  <c r="OH19" i="9"/>
  <c r="OG19" i="9"/>
  <c r="OF19" i="9"/>
  <c r="OE19" i="9"/>
  <c r="OD19" i="9"/>
  <c r="OC19" i="9"/>
  <c r="OB19" i="9"/>
  <c r="OA19" i="9"/>
  <c r="NZ19" i="9"/>
  <c r="NY19" i="9"/>
  <c r="NX19" i="9"/>
  <c r="NW19" i="9"/>
  <c r="NV19" i="9"/>
  <c r="NU19" i="9"/>
  <c r="NT19" i="9"/>
  <c r="NS19" i="9"/>
  <c r="NR19" i="9"/>
  <c r="NO19" i="9"/>
  <c r="NN19" i="9"/>
  <c r="NM19" i="9"/>
  <c r="NL19" i="9"/>
  <c r="NK19" i="9"/>
  <c r="NJ19" i="9"/>
  <c r="NI19" i="9"/>
  <c r="NH19" i="9"/>
  <c r="NG19" i="9"/>
  <c r="NF19" i="9"/>
  <c r="NE19" i="9"/>
  <c r="ND19" i="9"/>
  <c r="NC19" i="9"/>
  <c r="NB19" i="9"/>
  <c r="NA19" i="9"/>
  <c r="MZ19" i="9"/>
  <c r="MY19" i="9"/>
  <c r="MX19" i="9"/>
  <c r="MW19" i="9"/>
  <c r="MV19" i="9"/>
  <c r="MU19" i="9"/>
  <c r="MT19" i="9"/>
  <c r="MS19" i="9"/>
  <c r="MR19" i="9"/>
  <c r="MQ19" i="9"/>
  <c r="MP19" i="9"/>
  <c r="MO19" i="9"/>
  <c r="MN19" i="9"/>
  <c r="MM19" i="9"/>
  <c r="ML19" i="9"/>
  <c r="MK19" i="9"/>
  <c r="MJ19" i="9"/>
  <c r="MI19" i="9"/>
  <c r="MH19" i="9"/>
  <c r="MG19" i="9"/>
  <c r="MF19" i="9"/>
  <c r="ME19" i="9"/>
  <c r="MD19" i="9"/>
  <c r="MC19" i="9"/>
  <c r="MB19" i="9"/>
  <c r="MA19" i="9"/>
  <c r="LZ19" i="9"/>
  <c r="LY19" i="9"/>
  <c r="LX19" i="9"/>
  <c r="LW19" i="9"/>
  <c r="LV19" i="9"/>
  <c r="LU19" i="9"/>
  <c r="LT19" i="9"/>
  <c r="LS19" i="9"/>
  <c r="LR19" i="9"/>
  <c r="LQ19" i="9"/>
  <c r="LP19" i="9"/>
  <c r="LO19" i="9"/>
  <c r="LN19" i="9"/>
  <c r="LM19" i="9"/>
  <c r="LL19" i="9"/>
  <c r="LK19" i="9"/>
  <c r="LJ19" i="9"/>
  <c r="LI19" i="9"/>
  <c r="LH19" i="9"/>
  <c r="LE19" i="9"/>
  <c r="LD19" i="9"/>
  <c r="LC19" i="9"/>
  <c r="LB19" i="9"/>
  <c r="LA19" i="9"/>
  <c r="KZ19" i="9"/>
  <c r="KY19" i="9"/>
  <c r="KX19" i="9"/>
  <c r="KW19" i="9"/>
  <c r="KV19" i="9"/>
  <c r="KU19" i="9"/>
  <c r="KT19" i="9"/>
  <c r="KS19" i="9"/>
  <c r="KR19" i="9"/>
  <c r="KQ19" i="9"/>
  <c r="KP19" i="9"/>
  <c r="KO19" i="9"/>
  <c r="KN19" i="9"/>
  <c r="KM19" i="9"/>
  <c r="KL19" i="9"/>
  <c r="KK19" i="9"/>
  <c r="KJ19" i="9"/>
  <c r="KI19" i="9"/>
  <c r="KH19" i="9"/>
  <c r="KG19" i="9"/>
  <c r="KF19" i="9"/>
  <c r="KE19" i="9"/>
  <c r="KD19" i="9"/>
  <c r="KC19" i="9"/>
  <c r="KB19" i="9"/>
  <c r="KA19" i="9"/>
  <c r="JZ19" i="9"/>
  <c r="JY19" i="9"/>
  <c r="JX19" i="9"/>
  <c r="JW19" i="9"/>
  <c r="JV19" i="9"/>
  <c r="JU19" i="9"/>
  <c r="JT19" i="9"/>
  <c r="JS19" i="9"/>
  <c r="JR19" i="9"/>
  <c r="JQ19" i="9"/>
  <c r="JP19" i="9"/>
  <c r="JO19" i="9"/>
  <c r="JN19" i="9"/>
  <c r="JM19" i="9"/>
  <c r="JL19" i="9"/>
  <c r="JK19" i="9"/>
  <c r="JJ19" i="9"/>
  <c r="JI19" i="9"/>
  <c r="JH19" i="9"/>
  <c r="JG19" i="9"/>
  <c r="JF19" i="9"/>
  <c r="JE19" i="9"/>
  <c r="JD19" i="9"/>
  <c r="JC19" i="9"/>
  <c r="JB19" i="9"/>
  <c r="JA19" i="9"/>
  <c r="IZ19" i="9"/>
  <c r="IY19" i="9"/>
  <c r="IX19" i="9"/>
  <c r="IW19" i="9"/>
  <c r="IV19" i="9"/>
  <c r="IS19" i="9"/>
  <c r="IR19" i="9"/>
  <c r="IQ19" i="9"/>
  <c r="IP19" i="9"/>
  <c r="IO19" i="9"/>
  <c r="IN19" i="9"/>
  <c r="IM19" i="9"/>
  <c r="IL19" i="9"/>
  <c r="IK19" i="9"/>
  <c r="IJ19" i="9"/>
  <c r="II19" i="9"/>
  <c r="IH19" i="9"/>
  <c r="IG19" i="9"/>
  <c r="IF19" i="9"/>
  <c r="IE19" i="9"/>
  <c r="ID19" i="9"/>
  <c r="IC19" i="9"/>
  <c r="IB19" i="9"/>
  <c r="IA19" i="9"/>
  <c r="HZ19" i="9"/>
  <c r="HY19" i="9"/>
  <c r="HX19" i="9"/>
  <c r="HW19" i="9"/>
  <c r="HV19" i="9"/>
  <c r="HU19" i="9"/>
  <c r="HT19" i="9"/>
  <c r="HS19" i="9"/>
  <c r="HR19" i="9"/>
  <c r="HQ19" i="9"/>
  <c r="HP19" i="9"/>
  <c r="HO19" i="9"/>
  <c r="HN19" i="9"/>
  <c r="HM19" i="9"/>
  <c r="HL19" i="9"/>
  <c r="HK19" i="9"/>
  <c r="HJ19" i="9"/>
  <c r="HI19" i="9"/>
  <c r="HH19" i="9"/>
  <c r="HG19" i="9"/>
  <c r="HF19" i="9"/>
  <c r="HE19" i="9"/>
  <c r="HD19" i="9"/>
  <c r="HC19" i="9"/>
  <c r="HB19" i="9"/>
  <c r="HA19" i="9"/>
  <c r="GZ19" i="9"/>
  <c r="GY19" i="9"/>
  <c r="GX19" i="9"/>
  <c r="GW19" i="9"/>
  <c r="GV19" i="9"/>
  <c r="GU19" i="9"/>
  <c r="GT19" i="9"/>
  <c r="GS19" i="9"/>
  <c r="GR19" i="9"/>
  <c r="GQ19" i="9"/>
  <c r="GP19" i="9"/>
  <c r="GO19" i="9"/>
  <c r="GN19" i="9"/>
  <c r="GM19" i="9"/>
  <c r="GL19" i="9"/>
  <c r="GI19" i="9"/>
  <c r="GH19" i="9"/>
  <c r="GG19" i="9"/>
  <c r="GF19" i="9"/>
  <c r="GE19" i="9"/>
  <c r="GD19" i="9"/>
  <c r="GC19" i="9"/>
  <c r="GB19" i="9"/>
  <c r="GA19" i="9"/>
  <c r="FZ19" i="9"/>
  <c r="FY19" i="9"/>
  <c r="FX19" i="9"/>
  <c r="FW19" i="9"/>
  <c r="FV19" i="9"/>
  <c r="FU19" i="9"/>
  <c r="FT19" i="9"/>
  <c r="FS19" i="9"/>
  <c r="FR19" i="9"/>
  <c r="FQ19" i="9"/>
  <c r="FP19" i="9"/>
  <c r="FO19" i="9"/>
  <c r="FN19" i="9"/>
  <c r="FM19" i="9"/>
  <c r="FL19" i="9"/>
  <c r="FK19" i="9"/>
  <c r="FJ19" i="9"/>
  <c r="FI19" i="9"/>
  <c r="FH19" i="9"/>
  <c r="FG19" i="9"/>
  <c r="FF19" i="9"/>
  <c r="FE19" i="9"/>
  <c r="FD19" i="9"/>
  <c r="FC19" i="9"/>
  <c r="FB19" i="9"/>
  <c r="FA19" i="9"/>
  <c r="EZ19" i="9"/>
  <c r="EY19" i="9"/>
  <c r="EX19" i="9"/>
  <c r="EW19" i="9"/>
  <c r="EV19" i="9"/>
  <c r="EU19" i="9"/>
  <c r="ET19" i="9"/>
  <c r="ES19" i="9"/>
  <c r="ER19" i="9"/>
  <c r="EQ19" i="9"/>
  <c r="EP19" i="9"/>
  <c r="EO19" i="9"/>
  <c r="EN19" i="9"/>
  <c r="EM19" i="9"/>
  <c r="EL19" i="9"/>
  <c r="EK19" i="9"/>
  <c r="EJ19" i="9"/>
  <c r="EI19" i="9"/>
  <c r="EH19" i="9"/>
  <c r="EG19" i="9"/>
  <c r="EF19" i="9"/>
  <c r="EE19" i="9"/>
  <c r="ED19" i="9"/>
  <c r="EC19" i="9"/>
  <c r="EB19" i="9"/>
  <c r="EA19" i="9"/>
  <c r="DZ19" i="9"/>
  <c r="DW19" i="9"/>
  <c r="DV19" i="9"/>
  <c r="DU19" i="9"/>
  <c r="DT19" i="9"/>
  <c r="DS19" i="9"/>
  <c r="DR19" i="9"/>
  <c r="DQ19" i="9"/>
  <c r="DP19" i="9"/>
  <c r="DO19" i="9"/>
  <c r="DN19" i="9"/>
  <c r="DM19" i="9"/>
  <c r="DL19" i="9"/>
  <c r="DK19" i="9"/>
  <c r="DJ19" i="9"/>
  <c r="DI19" i="9"/>
  <c r="DH19" i="9"/>
  <c r="DG19" i="9"/>
  <c r="DF19" i="9"/>
  <c r="DE19" i="9"/>
  <c r="DD19" i="9"/>
  <c r="DC19" i="9"/>
  <c r="DB19" i="9"/>
  <c r="DA19" i="9"/>
  <c r="CZ19" i="9"/>
  <c r="CY19" i="9"/>
  <c r="CX19" i="9"/>
  <c r="CW19" i="9"/>
  <c r="CV19" i="9"/>
  <c r="CU19" i="9"/>
  <c r="CT19" i="9"/>
  <c r="CS19" i="9"/>
  <c r="CR19" i="9"/>
  <c r="CQ19" i="9"/>
  <c r="CP19" i="9"/>
  <c r="CO19" i="9"/>
  <c r="CN19" i="9"/>
  <c r="CM19" i="9"/>
  <c r="CL19" i="9"/>
  <c r="CK19" i="9"/>
  <c r="CJ19" i="9"/>
  <c r="CI19" i="9"/>
  <c r="CH19" i="9"/>
  <c r="CG19" i="9"/>
  <c r="CF19" i="9"/>
  <c r="CE19" i="9"/>
  <c r="CD19" i="9"/>
  <c r="CC19" i="9"/>
  <c r="CB19" i="9"/>
  <c r="CA19" i="9"/>
  <c r="BZ19" i="9"/>
  <c r="BY19" i="9"/>
  <c r="BX19" i="9"/>
  <c r="BW19" i="9"/>
  <c r="BV19" i="9"/>
  <c r="BU19" i="9"/>
  <c r="BT19" i="9"/>
  <c r="AA19" i="9"/>
  <c r="ACE18" i="9"/>
  <c r="ACD18" i="9"/>
  <c r="ACC18" i="9"/>
  <c r="ACB18" i="9"/>
  <c r="ACA18" i="9"/>
  <c r="ABZ18" i="9"/>
  <c r="ABY18" i="9"/>
  <c r="ABX18" i="9"/>
  <c r="ABW18" i="9"/>
  <c r="ABV18" i="9"/>
  <c r="ABU18" i="9"/>
  <c r="ABT18" i="9"/>
  <c r="ABS18" i="9"/>
  <c r="ABR18" i="9"/>
  <c r="ABQ18" i="9"/>
  <c r="ABP18" i="9"/>
  <c r="ABO18" i="9"/>
  <c r="ABN18" i="9"/>
  <c r="ABM18" i="9"/>
  <c r="ABL18" i="9"/>
  <c r="ABK18" i="9"/>
  <c r="ABJ18" i="9"/>
  <c r="ABI18" i="9"/>
  <c r="ABH18" i="9"/>
  <c r="ABG18" i="9"/>
  <c r="ABF18" i="9"/>
  <c r="ABE18" i="9"/>
  <c r="ABD18" i="9"/>
  <c r="ABC18" i="9"/>
  <c r="ABB18" i="9"/>
  <c r="ABA18" i="9"/>
  <c r="AAZ18" i="9"/>
  <c r="AAY18" i="9"/>
  <c r="AAX18" i="9"/>
  <c r="AAW18" i="9"/>
  <c r="AAV18" i="9"/>
  <c r="AAU18" i="9"/>
  <c r="AAT18" i="9"/>
  <c r="AAS18" i="9"/>
  <c r="AAR18" i="9"/>
  <c r="AAQ18" i="9"/>
  <c r="AAP18" i="9"/>
  <c r="AAO18" i="9"/>
  <c r="AAN18" i="9"/>
  <c r="AAM18" i="9"/>
  <c r="AAL18" i="9"/>
  <c r="AAK18" i="9"/>
  <c r="AAJ18" i="9"/>
  <c r="AAI18" i="9"/>
  <c r="AAH18" i="9"/>
  <c r="AAG18" i="9"/>
  <c r="AAF18" i="9"/>
  <c r="AAE18" i="9"/>
  <c r="AAD18" i="9"/>
  <c r="AAC18" i="9"/>
  <c r="AAB18" i="9"/>
  <c r="AAA18" i="9"/>
  <c r="ZZ18" i="9"/>
  <c r="ZY18" i="9"/>
  <c r="ZX18" i="9"/>
  <c r="ZW18" i="9"/>
  <c r="ZV18" i="9"/>
  <c r="ZS18" i="9"/>
  <c r="ZR18" i="9"/>
  <c r="ZQ18" i="9"/>
  <c r="ZP18" i="9"/>
  <c r="ZO18" i="9"/>
  <c r="ZN18" i="9"/>
  <c r="ZM18" i="9"/>
  <c r="ZL18" i="9"/>
  <c r="ZK18" i="9"/>
  <c r="ZJ18" i="9"/>
  <c r="ZI18" i="9"/>
  <c r="ZG18" i="9"/>
  <c r="ZF18" i="9"/>
  <c r="ZE18" i="9"/>
  <c r="ZD18" i="9"/>
  <c r="ZC18" i="9"/>
  <c r="ZB18" i="9"/>
  <c r="ZA18" i="9"/>
  <c r="YZ18" i="9"/>
  <c r="YY18" i="9"/>
  <c r="YX18" i="9"/>
  <c r="YW18" i="9"/>
  <c r="YV18" i="9"/>
  <c r="YU18" i="9"/>
  <c r="YT18" i="9"/>
  <c r="YS18" i="9"/>
  <c r="YR18" i="9"/>
  <c r="YQ18" i="9"/>
  <c r="YP18" i="9"/>
  <c r="YO18" i="9"/>
  <c r="YN18" i="9"/>
  <c r="YM18" i="9"/>
  <c r="YL18" i="9"/>
  <c r="YK18" i="9"/>
  <c r="YJ18" i="9"/>
  <c r="YI18" i="9"/>
  <c r="YH18" i="9"/>
  <c r="YG18" i="9"/>
  <c r="YF18" i="9"/>
  <c r="YE18" i="9"/>
  <c r="YD18" i="9"/>
  <c r="YC18" i="9"/>
  <c r="YB18" i="9"/>
  <c r="YA18" i="9"/>
  <c r="XZ18" i="9"/>
  <c r="XY18" i="9"/>
  <c r="XX18" i="9"/>
  <c r="XW18" i="9"/>
  <c r="XV18" i="9"/>
  <c r="XU18" i="9"/>
  <c r="XT18" i="9"/>
  <c r="XS18" i="9"/>
  <c r="XR18" i="9"/>
  <c r="XQ18" i="9"/>
  <c r="XP18" i="9"/>
  <c r="XO18" i="9"/>
  <c r="XN18" i="9"/>
  <c r="XM18" i="9"/>
  <c r="XL18" i="9"/>
  <c r="XI18" i="9"/>
  <c r="XH18" i="9"/>
  <c r="XG18" i="9"/>
  <c r="XF18" i="9"/>
  <c r="XE18" i="9"/>
  <c r="XD18" i="9"/>
  <c r="XC18" i="9"/>
  <c r="XB18" i="9"/>
  <c r="XA18" i="9"/>
  <c r="WZ18" i="9"/>
  <c r="WY18" i="9"/>
  <c r="WX18" i="9"/>
  <c r="WW18" i="9"/>
  <c r="WV18" i="9"/>
  <c r="WU18" i="9"/>
  <c r="WT18" i="9"/>
  <c r="WS18" i="9"/>
  <c r="WR18" i="9"/>
  <c r="WQ18" i="9"/>
  <c r="WP18" i="9"/>
  <c r="WO18" i="9"/>
  <c r="WN18" i="9"/>
  <c r="WM18" i="9"/>
  <c r="WL18" i="9"/>
  <c r="WK18" i="9"/>
  <c r="WJ18" i="9"/>
  <c r="WI18" i="9"/>
  <c r="WH18" i="9"/>
  <c r="WG18" i="9"/>
  <c r="WF18" i="9"/>
  <c r="WE18" i="9"/>
  <c r="WD18" i="9"/>
  <c r="WC18" i="9"/>
  <c r="WB18" i="9"/>
  <c r="WA18" i="9"/>
  <c r="VZ18" i="9"/>
  <c r="VY18" i="9"/>
  <c r="VX18" i="9"/>
  <c r="VW18" i="9"/>
  <c r="VV18" i="9"/>
  <c r="VU18" i="9"/>
  <c r="VT18" i="9"/>
  <c r="VS18" i="9"/>
  <c r="VR18" i="9"/>
  <c r="VQ18" i="9"/>
  <c r="VP18" i="9"/>
  <c r="VO18" i="9"/>
  <c r="VN18" i="9"/>
  <c r="VM18" i="9"/>
  <c r="VL18" i="9"/>
  <c r="VK18" i="9"/>
  <c r="VJ18" i="9"/>
  <c r="VI18" i="9"/>
  <c r="VH18" i="9"/>
  <c r="VG18" i="9"/>
  <c r="VF18" i="9"/>
  <c r="VE18" i="9"/>
  <c r="VD18" i="9"/>
  <c r="VC18" i="9"/>
  <c r="VB18" i="9"/>
  <c r="VA18" i="9"/>
  <c r="UZ18" i="9"/>
  <c r="UW18" i="9"/>
  <c r="UV18" i="9"/>
  <c r="UU18" i="9"/>
  <c r="UT18" i="9"/>
  <c r="US18" i="9"/>
  <c r="UR18" i="9"/>
  <c r="UQ18" i="9"/>
  <c r="UP18" i="9"/>
  <c r="UO18" i="9"/>
  <c r="UN18" i="9"/>
  <c r="UM18" i="9"/>
  <c r="UL18" i="9"/>
  <c r="UK18" i="9"/>
  <c r="UJ18" i="9"/>
  <c r="UI18" i="9"/>
  <c r="UH18" i="9"/>
  <c r="UG18" i="9"/>
  <c r="UF18" i="9"/>
  <c r="UE18" i="9"/>
  <c r="UD18" i="9"/>
  <c r="UC18" i="9"/>
  <c r="UB18" i="9"/>
  <c r="UA18" i="9"/>
  <c r="TZ18" i="9"/>
  <c r="TY18" i="9"/>
  <c r="TX18" i="9"/>
  <c r="TW18" i="9"/>
  <c r="TV18" i="9"/>
  <c r="TU18" i="9"/>
  <c r="TT18" i="9"/>
  <c r="TS18" i="9"/>
  <c r="TR18" i="9"/>
  <c r="TQ18" i="9"/>
  <c r="TP18" i="9"/>
  <c r="TO18" i="9"/>
  <c r="TN18" i="9"/>
  <c r="TM18" i="9"/>
  <c r="TL18" i="9"/>
  <c r="TK18" i="9"/>
  <c r="TJ18" i="9"/>
  <c r="TI18" i="9"/>
  <c r="TH18" i="9"/>
  <c r="TG18" i="9"/>
  <c r="TF18" i="9"/>
  <c r="TE18" i="9"/>
  <c r="TD18" i="9"/>
  <c r="TC18" i="9"/>
  <c r="TB18" i="9"/>
  <c r="TA18" i="9"/>
  <c r="SZ18" i="9"/>
  <c r="SY18" i="9"/>
  <c r="SX18" i="9"/>
  <c r="SW18" i="9"/>
  <c r="SV18" i="9"/>
  <c r="SU18" i="9"/>
  <c r="ST18" i="9"/>
  <c r="SS18" i="9"/>
  <c r="SR18" i="9"/>
  <c r="SQ18" i="9"/>
  <c r="SP18" i="9"/>
  <c r="SM18" i="9"/>
  <c r="SL18" i="9"/>
  <c r="SK18" i="9"/>
  <c r="SJ18" i="9"/>
  <c r="SI18" i="9"/>
  <c r="SH18" i="9"/>
  <c r="SG18" i="9"/>
  <c r="SF18" i="9"/>
  <c r="SE18" i="9"/>
  <c r="SD18" i="9"/>
  <c r="SC18" i="9"/>
  <c r="SB18" i="9"/>
  <c r="SA18" i="9"/>
  <c r="RZ18" i="9"/>
  <c r="RY18" i="9"/>
  <c r="RX18" i="9"/>
  <c r="RW18" i="9"/>
  <c r="RV18" i="9"/>
  <c r="RU18" i="9"/>
  <c r="RT18" i="9"/>
  <c r="RS18" i="9"/>
  <c r="RR18" i="9"/>
  <c r="RQ18" i="9"/>
  <c r="RP18" i="9"/>
  <c r="RO18" i="9"/>
  <c r="RN18" i="9"/>
  <c r="RM18" i="9"/>
  <c r="RL18" i="9"/>
  <c r="RK18" i="9"/>
  <c r="RJ18" i="9"/>
  <c r="RI18" i="9"/>
  <c r="RH18" i="9"/>
  <c r="RG18" i="9"/>
  <c r="RF18" i="9"/>
  <c r="RE18" i="9"/>
  <c r="RD18" i="9"/>
  <c r="RC18" i="9"/>
  <c r="RB18" i="9"/>
  <c r="RA18" i="9"/>
  <c r="QZ18" i="9"/>
  <c r="QY18" i="9"/>
  <c r="QX18" i="9"/>
  <c r="QW18" i="9"/>
  <c r="QV18" i="9"/>
  <c r="QU18" i="9"/>
  <c r="QT18" i="9"/>
  <c r="QS18" i="9"/>
  <c r="QR18" i="9"/>
  <c r="QQ18" i="9"/>
  <c r="QP18" i="9"/>
  <c r="QO18" i="9"/>
  <c r="QN18" i="9"/>
  <c r="QM18" i="9"/>
  <c r="QL18" i="9"/>
  <c r="QK18" i="9"/>
  <c r="QJ18" i="9"/>
  <c r="QI18" i="9"/>
  <c r="QH18" i="9"/>
  <c r="QG18" i="9"/>
  <c r="QF18" i="9"/>
  <c r="QE18" i="9"/>
  <c r="QD18" i="9"/>
  <c r="QA18" i="9"/>
  <c r="PZ18" i="9"/>
  <c r="PY18" i="9"/>
  <c r="PX18" i="9"/>
  <c r="PW18" i="9"/>
  <c r="PV18" i="9"/>
  <c r="PU18" i="9"/>
  <c r="PT18" i="9"/>
  <c r="PS18" i="9"/>
  <c r="PR18" i="9"/>
  <c r="PQ18" i="9"/>
  <c r="PP18" i="9"/>
  <c r="PO18" i="9"/>
  <c r="PN18" i="9"/>
  <c r="PM18" i="9"/>
  <c r="PL18" i="9"/>
  <c r="PK18" i="9"/>
  <c r="PJ18" i="9"/>
  <c r="PI18" i="9"/>
  <c r="PH18" i="9"/>
  <c r="PG18" i="9"/>
  <c r="PF18" i="9"/>
  <c r="PE18" i="9"/>
  <c r="PD18" i="9"/>
  <c r="PC18" i="9"/>
  <c r="PB18" i="9"/>
  <c r="PA18" i="9"/>
  <c r="OZ18" i="9"/>
  <c r="OY18" i="9"/>
  <c r="OX18" i="9"/>
  <c r="OW18" i="9"/>
  <c r="OV18" i="9"/>
  <c r="OU18" i="9"/>
  <c r="OT18" i="9"/>
  <c r="OS18" i="9"/>
  <c r="OR18" i="9"/>
  <c r="OQ18" i="9"/>
  <c r="OP18" i="9"/>
  <c r="OO18" i="9"/>
  <c r="ON18" i="9"/>
  <c r="OM18" i="9"/>
  <c r="OL18" i="9"/>
  <c r="OK18" i="9"/>
  <c r="OJ18" i="9"/>
  <c r="OI18" i="9"/>
  <c r="OH18" i="9"/>
  <c r="OG18" i="9"/>
  <c r="OF18" i="9"/>
  <c r="OE18" i="9"/>
  <c r="OD18" i="9"/>
  <c r="OC18" i="9"/>
  <c r="OB18" i="9"/>
  <c r="OA18" i="9"/>
  <c r="NZ18" i="9"/>
  <c r="NY18" i="9"/>
  <c r="NX18" i="9"/>
  <c r="NW18" i="9"/>
  <c r="NV18" i="9"/>
  <c r="NU18" i="9"/>
  <c r="NT18" i="9"/>
  <c r="NS18" i="9"/>
  <c r="NR18" i="9"/>
  <c r="NO18" i="9"/>
  <c r="NN18" i="9"/>
  <c r="NM18" i="9"/>
  <c r="NL18" i="9"/>
  <c r="NK18" i="9"/>
  <c r="NJ18" i="9"/>
  <c r="NI18" i="9"/>
  <c r="NH18" i="9"/>
  <c r="NG18" i="9"/>
  <c r="NF18" i="9"/>
  <c r="NE18" i="9"/>
  <c r="ND18" i="9"/>
  <c r="NC18" i="9"/>
  <c r="NB18" i="9"/>
  <c r="NA18" i="9"/>
  <c r="MZ18" i="9"/>
  <c r="MY18" i="9"/>
  <c r="MX18" i="9"/>
  <c r="MW18" i="9"/>
  <c r="MV18" i="9"/>
  <c r="MU18" i="9"/>
  <c r="MT18" i="9"/>
  <c r="MS18" i="9"/>
  <c r="MR18" i="9"/>
  <c r="MQ18" i="9"/>
  <c r="MP18" i="9"/>
  <c r="MO18" i="9"/>
  <c r="MN18" i="9"/>
  <c r="MM18" i="9"/>
  <c r="ML18" i="9"/>
  <c r="MK18" i="9"/>
  <c r="MJ18" i="9"/>
  <c r="MI18" i="9"/>
  <c r="MH18" i="9"/>
  <c r="MG18" i="9"/>
  <c r="MF18" i="9"/>
  <c r="ME18" i="9"/>
  <c r="MD18" i="9"/>
  <c r="MC18" i="9"/>
  <c r="MB18" i="9"/>
  <c r="MA18" i="9"/>
  <c r="LZ18" i="9"/>
  <c r="LY18" i="9"/>
  <c r="LX18" i="9"/>
  <c r="LW18" i="9"/>
  <c r="LV18" i="9"/>
  <c r="LU18" i="9"/>
  <c r="LT18" i="9"/>
  <c r="LS18" i="9"/>
  <c r="LR18" i="9"/>
  <c r="LQ18" i="9"/>
  <c r="LP18" i="9"/>
  <c r="LO18" i="9"/>
  <c r="LN18" i="9"/>
  <c r="LM18" i="9"/>
  <c r="LL18" i="9"/>
  <c r="LK18" i="9"/>
  <c r="LJ18" i="9"/>
  <c r="LI18" i="9"/>
  <c r="LH18" i="9"/>
  <c r="LE18" i="9"/>
  <c r="LD18" i="9"/>
  <c r="LC18" i="9"/>
  <c r="LB18" i="9"/>
  <c r="LA18" i="9"/>
  <c r="KZ18" i="9"/>
  <c r="KY18" i="9"/>
  <c r="KX18" i="9"/>
  <c r="KW18" i="9"/>
  <c r="KV18" i="9"/>
  <c r="KU18" i="9"/>
  <c r="KT18" i="9"/>
  <c r="KS18" i="9"/>
  <c r="KR18" i="9"/>
  <c r="KQ18" i="9"/>
  <c r="KP18" i="9"/>
  <c r="KO18" i="9"/>
  <c r="KN18" i="9"/>
  <c r="KM18" i="9"/>
  <c r="KL18" i="9"/>
  <c r="KK18" i="9"/>
  <c r="KJ18" i="9"/>
  <c r="KI18" i="9"/>
  <c r="KH18" i="9"/>
  <c r="KG18" i="9"/>
  <c r="KF18" i="9"/>
  <c r="KE18" i="9"/>
  <c r="KD18" i="9"/>
  <c r="KC18" i="9"/>
  <c r="KB18" i="9"/>
  <c r="KA18" i="9"/>
  <c r="JZ18" i="9"/>
  <c r="JY18" i="9"/>
  <c r="JX18" i="9"/>
  <c r="JW18" i="9"/>
  <c r="JV18" i="9"/>
  <c r="JU18" i="9"/>
  <c r="JT18" i="9"/>
  <c r="JS18" i="9"/>
  <c r="JR18" i="9"/>
  <c r="JQ18" i="9"/>
  <c r="JP18" i="9"/>
  <c r="JO18" i="9"/>
  <c r="JN18" i="9"/>
  <c r="JM18" i="9"/>
  <c r="JL18" i="9"/>
  <c r="JK18" i="9"/>
  <c r="JJ18" i="9"/>
  <c r="JI18" i="9"/>
  <c r="JH18" i="9"/>
  <c r="JG18" i="9"/>
  <c r="JF18" i="9"/>
  <c r="JE18" i="9"/>
  <c r="JD18" i="9"/>
  <c r="JC18" i="9"/>
  <c r="JB18" i="9"/>
  <c r="JA18" i="9"/>
  <c r="IZ18" i="9"/>
  <c r="IY18" i="9"/>
  <c r="IX18" i="9"/>
  <c r="IW18" i="9"/>
  <c r="IV18" i="9"/>
  <c r="IS18" i="9"/>
  <c r="IR18" i="9"/>
  <c r="IQ18" i="9"/>
  <c r="IP18" i="9"/>
  <c r="IO18" i="9"/>
  <c r="IN18" i="9"/>
  <c r="IM18" i="9"/>
  <c r="IL18" i="9"/>
  <c r="IK18" i="9"/>
  <c r="IJ18" i="9"/>
  <c r="II18" i="9"/>
  <c r="IH18" i="9"/>
  <c r="IG18" i="9"/>
  <c r="IF18" i="9"/>
  <c r="IE18" i="9"/>
  <c r="ID18" i="9"/>
  <c r="IC18" i="9"/>
  <c r="IB18" i="9"/>
  <c r="IA18" i="9"/>
  <c r="HZ18" i="9"/>
  <c r="HY18" i="9"/>
  <c r="HX18" i="9"/>
  <c r="HW18" i="9"/>
  <c r="HV18" i="9"/>
  <c r="HU18" i="9"/>
  <c r="HT18" i="9"/>
  <c r="HS18" i="9"/>
  <c r="HR18" i="9"/>
  <c r="HQ18" i="9"/>
  <c r="HP18" i="9"/>
  <c r="HO18" i="9"/>
  <c r="HN18" i="9"/>
  <c r="HM18" i="9"/>
  <c r="HL18" i="9"/>
  <c r="HK18" i="9"/>
  <c r="HJ18" i="9"/>
  <c r="HI18" i="9"/>
  <c r="HH18" i="9"/>
  <c r="HG18" i="9"/>
  <c r="HF18" i="9"/>
  <c r="HE18" i="9"/>
  <c r="HD18" i="9"/>
  <c r="HC18" i="9"/>
  <c r="HB18" i="9"/>
  <c r="HA18" i="9"/>
  <c r="GZ18" i="9"/>
  <c r="GY18" i="9"/>
  <c r="GX18" i="9"/>
  <c r="GW18" i="9"/>
  <c r="GV18" i="9"/>
  <c r="GU18" i="9"/>
  <c r="GT18" i="9"/>
  <c r="GS18" i="9"/>
  <c r="GR18" i="9"/>
  <c r="GQ18" i="9"/>
  <c r="GP18" i="9"/>
  <c r="GO18" i="9"/>
  <c r="GN18" i="9"/>
  <c r="GM18" i="9"/>
  <c r="GL18" i="9"/>
  <c r="GI18" i="9"/>
  <c r="GH18" i="9"/>
  <c r="GG18" i="9"/>
  <c r="GF18" i="9"/>
  <c r="GE18" i="9"/>
  <c r="GD18" i="9"/>
  <c r="GC18" i="9"/>
  <c r="GB18" i="9"/>
  <c r="GA18" i="9"/>
  <c r="FZ18" i="9"/>
  <c r="FY18" i="9"/>
  <c r="FX18" i="9"/>
  <c r="FW18" i="9"/>
  <c r="FV18" i="9"/>
  <c r="FU18" i="9"/>
  <c r="FT18" i="9"/>
  <c r="FS18" i="9"/>
  <c r="FR18" i="9"/>
  <c r="FQ18" i="9"/>
  <c r="FP18" i="9"/>
  <c r="FO18" i="9"/>
  <c r="FN18" i="9"/>
  <c r="FM18" i="9"/>
  <c r="FL18" i="9"/>
  <c r="FK18" i="9"/>
  <c r="FJ18" i="9"/>
  <c r="FI18" i="9"/>
  <c r="FH18" i="9"/>
  <c r="FG18" i="9"/>
  <c r="FF18" i="9"/>
  <c r="FE18" i="9"/>
  <c r="FD18" i="9"/>
  <c r="FC18" i="9"/>
  <c r="FB18" i="9"/>
  <c r="FA18" i="9"/>
  <c r="EZ18" i="9"/>
  <c r="EY18" i="9"/>
  <c r="EX18" i="9"/>
  <c r="EW18" i="9"/>
  <c r="EV18" i="9"/>
  <c r="EU18" i="9"/>
  <c r="ET18" i="9"/>
  <c r="ES18" i="9"/>
  <c r="ER18" i="9"/>
  <c r="EQ18" i="9"/>
  <c r="EP18" i="9"/>
  <c r="EO18" i="9"/>
  <c r="EN18" i="9"/>
  <c r="EM18" i="9"/>
  <c r="EL18" i="9"/>
  <c r="EK18" i="9"/>
  <c r="EJ18" i="9"/>
  <c r="EI18" i="9"/>
  <c r="EH18" i="9"/>
  <c r="EG18" i="9"/>
  <c r="EF18" i="9"/>
  <c r="EE18" i="9"/>
  <c r="ED18" i="9"/>
  <c r="EC18" i="9"/>
  <c r="EB18" i="9"/>
  <c r="EA18" i="9"/>
  <c r="DZ18" i="9"/>
  <c r="DW18" i="9"/>
  <c r="DV18" i="9"/>
  <c r="DU18" i="9"/>
  <c r="DT18" i="9"/>
  <c r="DS18" i="9"/>
  <c r="DR18" i="9"/>
  <c r="DQ18" i="9"/>
  <c r="DP18" i="9"/>
  <c r="DO18" i="9"/>
  <c r="DN18" i="9"/>
  <c r="DM18" i="9"/>
  <c r="DL18" i="9"/>
  <c r="DK18" i="9"/>
  <c r="DJ18" i="9"/>
  <c r="DI18" i="9"/>
  <c r="DH18" i="9"/>
  <c r="DG18" i="9"/>
  <c r="DF18" i="9"/>
  <c r="DE18" i="9"/>
  <c r="DD18" i="9"/>
  <c r="DC18" i="9"/>
  <c r="DB18" i="9"/>
  <c r="DA18" i="9"/>
  <c r="CZ18" i="9"/>
  <c r="CY18" i="9"/>
  <c r="CX18" i="9"/>
  <c r="CW18" i="9"/>
  <c r="CV18" i="9"/>
  <c r="CU18" i="9"/>
  <c r="CT18" i="9"/>
  <c r="CS18" i="9"/>
  <c r="CR18" i="9"/>
  <c r="CQ18" i="9"/>
  <c r="CP18" i="9"/>
  <c r="CO18" i="9"/>
  <c r="CN18" i="9"/>
  <c r="CM18" i="9"/>
  <c r="CL18" i="9"/>
  <c r="CK18" i="9"/>
  <c r="CJ18" i="9"/>
  <c r="CI18" i="9"/>
  <c r="CH18" i="9"/>
  <c r="CG18" i="9"/>
  <c r="CF18" i="9"/>
  <c r="CE18" i="9"/>
  <c r="CD18" i="9"/>
  <c r="CC18" i="9"/>
  <c r="CB18" i="9"/>
  <c r="CA18" i="9"/>
  <c r="BZ18" i="9"/>
  <c r="BY18" i="9"/>
  <c r="BX18" i="9"/>
  <c r="BW18" i="9"/>
  <c r="BV18" i="9"/>
  <c r="BU18" i="9"/>
  <c r="BT18" i="9"/>
  <c r="AA18" i="9"/>
  <c r="ACE17" i="9"/>
  <c r="ACD17" i="9"/>
  <c r="ACC17" i="9"/>
  <c r="ACB17" i="9"/>
  <c r="ACA17" i="9"/>
  <c r="ABZ17" i="9"/>
  <c r="ABY17" i="9"/>
  <c r="ABX17" i="9"/>
  <c r="ABW17" i="9"/>
  <c r="ABV17" i="9"/>
  <c r="ABU17" i="9"/>
  <c r="ABT17" i="9"/>
  <c r="ABS17" i="9"/>
  <c r="ABR17" i="9"/>
  <c r="ABQ17" i="9"/>
  <c r="ABP17" i="9"/>
  <c r="ABO17" i="9"/>
  <c r="ABN17" i="9"/>
  <c r="ABM17" i="9"/>
  <c r="ABL17" i="9"/>
  <c r="ABK17" i="9"/>
  <c r="ABJ17" i="9"/>
  <c r="ABI17" i="9"/>
  <c r="ABH17" i="9"/>
  <c r="ABG17" i="9"/>
  <c r="ABF17" i="9"/>
  <c r="ABE17" i="9"/>
  <c r="ABD17" i="9"/>
  <c r="ABC17" i="9"/>
  <c r="ABB17" i="9"/>
  <c r="ABA17" i="9"/>
  <c r="AAZ17" i="9"/>
  <c r="AAY17" i="9"/>
  <c r="AAX17" i="9"/>
  <c r="AAW17" i="9"/>
  <c r="AAV17" i="9"/>
  <c r="AAU17" i="9"/>
  <c r="AAT17" i="9"/>
  <c r="AAS17" i="9"/>
  <c r="AAR17" i="9"/>
  <c r="AAQ17" i="9"/>
  <c r="AAP17" i="9"/>
  <c r="AAO17" i="9"/>
  <c r="AAN17" i="9"/>
  <c r="AAM17" i="9"/>
  <c r="AAL17" i="9"/>
  <c r="AAK17" i="9"/>
  <c r="AAJ17" i="9"/>
  <c r="AAI17" i="9"/>
  <c r="AAH17" i="9"/>
  <c r="AAG17" i="9"/>
  <c r="AAF17" i="9"/>
  <c r="AAE17" i="9"/>
  <c r="AAD17" i="9"/>
  <c r="AAC17" i="9"/>
  <c r="AAB17" i="9"/>
  <c r="AAA17" i="9"/>
  <c r="ZZ17" i="9"/>
  <c r="ZY17" i="9"/>
  <c r="ZX17" i="9"/>
  <c r="ZW17" i="9"/>
  <c r="ZV17" i="9"/>
  <c r="ZS17" i="9"/>
  <c r="ZR17" i="9"/>
  <c r="ZQ17" i="9"/>
  <c r="ZP17" i="9"/>
  <c r="ZO17" i="9"/>
  <c r="ZN17" i="9"/>
  <c r="ZM17" i="9"/>
  <c r="ZL17" i="9"/>
  <c r="ZK17" i="9"/>
  <c r="ZJ17" i="9"/>
  <c r="ZI17" i="9"/>
  <c r="ZG17" i="9"/>
  <c r="ZF17" i="9"/>
  <c r="ZE17" i="9"/>
  <c r="ZD17" i="9"/>
  <c r="ZC17" i="9"/>
  <c r="ZB17" i="9"/>
  <c r="ZA17" i="9"/>
  <c r="YZ17" i="9"/>
  <c r="YY17" i="9"/>
  <c r="YX17" i="9"/>
  <c r="YW17" i="9"/>
  <c r="YV17" i="9"/>
  <c r="YU17" i="9"/>
  <c r="YT17" i="9"/>
  <c r="YS17" i="9"/>
  <c r="YR17" i="9"/>
  <c r="YQ17" i="9"/>
  <c r="YP17" i="9"/>
  <c r="YO17" i="9"/>
  <c r="YN17" i="9"/>
  <c r="YM17" i="9"/>
  <c r="YL17" i="9"/>
  <c r="YK17" i="9"/>
  <c r="YJ17" i="9"/>
  <c r="YI17" i="9"/>
  <c r="YH17" i="9"/>
  <c r="YG17" i="9"/>
  <c r="YF17" i="9"/>
  <c r="YE17" i="9"/>
  <c r="YD17" i="9"/>
  <c r="YC17" i="9"/>
  <c r="YB17" i="9"/>
  <c r="YA17" i="9"/>
  <c r="XZ17" i="9"/>
  <c r="XY17" i="9"/>
  <c r="XX17" i="9"/>
  <c r="XW17" i="9"/>
  <c r="XV17" i="9"/>
  <c r="XU17" i="9"/>
  <c r="XT17" i="9"/>
  <c r="XS17" i="9"/>
  <c r="XR17" i="9"/>
  <c r="XQ17" i="9"/>
  <c r="XP17" i="9"/>
  <c r="XO17" i="9"/>
  <c r="XN17" i="9"/>
  <c r="XM17" i="9"/>
  <c r="XL17" i="9"/>
  <c r="XI17" i="9"/>
  <c r="XH17" i="9"/>
  <c r="XG17" i="9"/>
  <c r="XF17" i="9"/>
  <c r="XE17" i="9"/>
  <c r="XD17" i="9"/>
  <c r="XC17" i="9"/>
  <c r="XB17" i="9"/>
  <c r="XA17" i="9"/>
  <c r="WZ17" i="9"/>
  <c r="WY17" i="9"/>
  <c r="WX17" i="9"/>
  <c r="WW17" i="9"/>
  <c r="WV17" i="9"/>
  <c r="WU17" i="9"/>
  <c r="WT17" i="9"/>
  <c r="WS17" i="9"/>
  <c r="WR17" i="9"/>
  <c r="WQ17" i="9"/>
  <c r="WP17" i="9"/>
  <c r="WO17" i="9"/>
  <c r="WN17" i="9"/>
  <c r="WM17" i="9"/>
  <c r="WL17" i="9"/>
  <c r="WK17" i="9"/>
  <c r="WJ17" i="9"/>
  <c r="WI17" i="9"/>
  <c r="WH17" i="9"/>
  <c r="WG17" i="9"/>
  <c r="WF17" i="9"/>
  <c r="WE17" i="9"/>
  <c r="WD17" i="9"/>
  <c r="WC17" i="9"/>
  <c r="WB17" i="9"/>
  <c r="WA17" i="9"/>
  <c r="VZ17" i="9"/>
  <c r="VY17" i="9"/>
  <c r="VX17" i="9"/>
  <c r="VW17" i="9"/>
  <c r="VV17" i="9"/>
  <c r="VU17" i="9"/>
  <c r="VT17" i="9"/>
  <c r="VS17" i="9"/>
  <c r="VR17" i="9"/>
  <c r="VQ17" i="9"/>
  <c r="VP17" i="9"/>
  <c r="VO17" i="9"/>
  <c r="VN17" i="9"/>
  <c r="VM17" i="9"/>
  <c r="VL17" i="9"/>
  <c r="VK17" i="9"/>
  <c r="VJ17" i="9"/>
  <c r="VI17" i="9"/>
  <c r="VH17" i="9"/>
  <c r="VG17" i="9"/>
  <c r="VF17" i="9"/>
  <c r="VE17" i="9"/>
  <c r="VD17" i="9"/>
  <c r="VC17" i="9"/>
  <c r="VB17" i="9"/>
  <c r="VA17" i="9"/>
  <c r="UZ17" i="9"/>
  <c r="UW17" i="9"/>
  <c r="UV17" i="9"/>
  <c r="UU17" i="9"/>
  <c r="UT17" i="9"/>
  <c r="US17" i="9"/>
  <c r="UR17" i="9"/>
  <c r="UQ17" i="9"/>
  <c r="UP17" i="9"/>
  <c r="UO17" i="9"/>
  <c r="UN17" i="9"/>
  <c r="UM17" i="9"/>
  <c r="UL17" i="9"/>
  <c r="UK17" i="9"/>
  <c r="UJ17" i="9"/>
  <c r="UI17" i="9"/>
  <c r="UH17" i="9"/>
  <c r="UG17" i="9"/>
  <c r="UF17" i="9"/>
  <c r="UE17" i="9"/>
  <c r="UD17" i="9"/>
  <c r="UC17" i="9"/>
  <c r="UB17" i="9"/>
  <c r="UA17" i="9"/>
  <c r="TZ17" i="9"/>
  <c r="TY17" i="9"/>
  <c r="TX17" i="9"/>
  <c r="TW17" i="9"/>
  <c r="TV17" i="9"/>
  <c r="TU17" i="9"/>
  <c r="TT17" i="9"/>
  <c r="TS17" i="9"/>
  <c r="TR17" i="9"/>
  <c r="TQ17" i="9"/>
  <c r="TP17" i="9"/>
  <c r="TO17" i="9"/>
  <c r="TN17" i="9"/>
  <c r="TM17" i="9"/>
  <c r="TL17" i="9"/>
  <c r="TK17" i="9"/>
  <c r="TJ17" i="9"/>
  <c r="TI17" i="9"/>
  <c r="TH17" i="9"/>
  <c r="TG17" i="9"/>
  <c r="TF17" i="9"/>
  <c r="TE17" i="9"/>
  <c r="TD17" i="9"/>
  <c r="TC17" i="9"/>
  <c r="TB17" i="9"/>
  <c r="TA17" i="9"/>
  <c r="SZ17" i="9"/>
  <c r="SY17" i="9"/>
  <c r="SX17" i="9"/>
  <c r="SW17" i="9"/>
  <c r="SV17" i="9"/>
  <c r="SU17" i="9"/>
  <c r="ST17" i="9"/>
  <c r="SS17" i="9"/>
  <c r="SR17" i="9"/>
  <c r="SQ17" i="9"/>
  <c r="SP17" i="9"/>
  <c r="SM17" i="9"/>
  <c r="SL17" i="9"/>
  <c r="SK17" i="9"/>
  <c r="SJ17" i="9"/>
  <c r="SI17" i="9"/>
  <c r="SH17" i="9"/>
  <c r="SG17" i="9"/>
  <c r="SF17" i="9"/>
  <c r="SE17" i="9"/>
  <c r="SD17" i="9"/>
  <c r="SC17" i="9"/>
  <c r="SB17" i="9"/>
  <c r="SA17" i="9"/>
  <c r="RZ17" i="9"/>
  <c r="RY17" i="9"/>
  <c r="RX17" i="9"/>
  <c r="RW17" i="9"/>
  <c r="RV17" i="9"/>
  <c r="RU17" i="9"/>
  <c r="RT17" i="9"/>
  <c r="RS17" i="9"/>
  <c r="RR17" i="9"/>
  <c r="RQ17" i="9"/>
  <c r="RP17" i="9"/>
  <c r="RO17" i="9"/>
  <c r="RN17" i="9"/>
  <c r="RM17" i="9"/>
  <c r="RL17" i="9"/>
  <c r="RK17" i="9"/>
  <c r="RJ17" i="9"/>
  <c r="RI17" i="9"/>
  <c r="RH17" i="9"/>
  <c r="RG17" i="9"/>
  <c r="RF17" i="9"/>
  <c r="RE17" i="9"/>
  <c r="RD17" i="9"/>
  <c r="RC17" i="9"/>
  <c r="RB17" i="9"/>
  <c r="RA17" i="9"/>
  <c r="QZ17" i="9"/>
  <c r="QY17" i="9"/>
  <c r="QX17" i="9"/>
  <c r="QW17" i="9"/>
  <c r="QV17" i="9"/>
  <c r="QU17" i="9"/>
  <c r="QT17" i="9"/>
  <c r="QS17" i="9"/>
  <c r="QR17" i="9"/>
  <c r="QQ17" i="9"/>
  <c r="QP17" i="9"/>
  <c r="QO17" i="9"/>
  <c r="QN17" i="9"/>
  <c r="QM17" i="9"/>
  <c r="QL17" i="9"/>
  <c r="QK17" i="9"/>
  <c r="QJ17" i="9"/>
  <c r="QI17" i="9"/>
  <c r="QH17" i="9"/>
  <c r="QG17" i="9"/>
  <c r="QF17" i="9"/>
  <c r="QE17" i="9"/>
  <c r="QD17" i="9"/>
  <c r="QA17" i="9"/>
  <c r="PZ17" i="9"/>
  <c r="PY17" i="9"/>
  <c r="PX17" i="9"/>
  <c r="PW17" i="9"/>
  <c r="PV17" i="9"/>
  <c r="PU17" i="9"/>
  <c r="PT17" i="9"/>
  <c r="PS17" i="9"/>
  <c r="PR17" i="9"/>
  <c r="PQ17" i="9"/>
  <c r="PP17" i="9"/>
  <c r="PO17" i="9"/>
  <c r="PN17" i="9"/>
  <c r="PM17" i="9"/>
  <c r="PL17" i="9"/>
  <c r="PK17" i="9"/>
  <c r="PJ17" i="9"/>
  <c r="PI17" i="9"/>
  <c r="PH17" i="9"/>
  <c r="PG17" i="9"/>
  <c r="PF17" i="9"/>
  <c r="PE17" i="9"/>
  <c r="PD17" i="9"/>
  <c r="PC17" i="9"/>
  <c r="PB17" i="9"/>
  <c r="PA17" i="9"/>
  <c r="OZ17" i="9"/>
  <c r="OY17" i="9"/>
  <c r="OX17" i="9"/>
  <c r="OW17" i="9"/>
  <c r="OV17" i="9"/>
  <c r="OU17" i="9"/>
  <c r="OT17" i="9"/>
  <c r="OS17" i="9"/>
  <c r="OR17" i="9"/>
  <c r="OQ17" i="9"/>
  <c r="OP17" i="9"/>
  <c r="OO17" i="9"/>
  <c r="ON17" i="9"/>
  <c r="OM17" i="9"/>
  <c r="OL17" i="9"/>
  <c r="OK17" i="9"/>
  <c r="OJ17" i="9"/>
  <c r="OI17" i="9"/>
  <c r="OH17" i="9"/>
  <c r="OG17" i="9"/>
  <c r="OF17" i="9"/>
  <c r="OE17" i="9"/>
  <c r="OD17" i="9"/>
  <c r="OC17" i="9"/>
  <c r="OB17" i="9"/>
  <c r="OA17" i="9"/>
  <c r="NZ17" i="9"/>
  <c r="NY17" i="9"/>
  <c r="NX17" i="9"/>
  <c r="NW17" i="9"/>
  <c r="NV17" i="9"/>
  <c r="NU17" i="9"/>
  <c r="NT17" i="9"/>
  <c r="NS17" i="9"/>
  <c r="NR17" i="9"/>
  <c r="NO17" i="9"/>
  <c r="NN17" i="9"/>
  <c r="NM17" i="9"/>
  <c r="NL17" i="9"/>
  <c r="NK17" i="9"/>
  <c r="NJ17" i="9"/>
  <c r="NI17" i="9"/>
  <c r="NH17" i="9"/>
  <c r="NG17" i="9"/>
  <c r="NF17" i="9"/>
  <c r="NE17" i="9"/>
  <c r="ND17" i="9"/>
  <c r="NC17" i="9"/>
  <c r="NB17" i="9"/>
  <c r="NA17" i="9"/>
  <c r="MZ17" i="9"/>
  <c r="MY17" i="9"/>
  <c r="MX17" i="9"/>
  <c r="MW17" i="9"/>
  <c r="MV17" i="9"/>
  <c r="MU17" i="9"/>
  <c r="MT17" i="9"/>
  <c r="MS17" i="9"/>
  <c r="MR17" i="9"/>
  <c r="MQ17" i="9"/>
  <c r="MP17" i="9"/>
  <c r="MO17" i="9"/>
  <c r="MN17" i="9"/>
  <c r="MM17" i="9"/>
  <c r="ML17" i="9"/>
  <c r="MK17" i="9"/>
  <c r="MJ17" i="9"/>
  <c r="MI17" i="9"/>
  <c r="MH17" i="9"/>
  <c r="MG17" i="9"/>
  <c r="MF17" i="9"/>
  <c r="ME17" i="9"/>
  <c r="MD17" i="9"/>
  <c r="MC17" i="9"/>
  <c r="MB17" i="9"/>
  <c r="MA17" i="9"/>
  <c r="LZ17" i="9"/>
  <c r="LY17" i="9"/>
  <c r="LX17" i="9"/>
  <c r="LW17" i="9"/>
  <c r="LV17" i="9"/>
  <c r="LU17" i="9"/>
  <c r="LT17" i="9"/>
  <c r="LS17" i="9"/>
  <c r="LR17" i="9"/>
  <c r="LQ17" i="9"/>
  <c r="LP17" i="9"/>
  <c r="LO17" i="9"/>
  <c r="LN17" i="9"/>
  <c r="LM17" i="9"/>
  <c r="LL17" i="9"/>
  <c r="LK17" i="9"/>
  <c r="LJ17" i="9"/>
  <c r="LI17" i="9"/>
  <c r="LH17" i="9"/>
  <c r="LE17" i="9"/>
  <c r="LD17" i="9"/>
  <c r="LC17" i="9"/>
  <c r="LB17" i="9"/>
  <c r="LA17" i="9"/>
  <c r="KZ17" i="9"/>
  <c r="KY17" i="9"/>
  <c r="KX17" i="9"/>
  <c r="KW17" i="9"/>
  <c r="KV17" i="9"/>
  <c r="KU17" i="9"/>
  <c r="KT17" i="9"/>
  <c r="KS17" i="9"/>
  <c r="KR17" i="9"/>
  <c r="KQ17" i="9"/>
  <c r="KP17" i="9"/>
  <c r="KO17" i="9"/>
  <c r="KN17" i="9"/>
  <c r="KM17" i="9"/>
  <c r="KL17" i="9"/>
  <c r="KK17" i="9"/>
  <c r="KJ17" i="9"/>
  <c r="KI17" i="9"/>
  <c r="KH17" i="9"/>
  <c r="KG17" i="9"/>
  <c r="KF17" i="9"/>
  <c r="KE17" i="9"/>
  <c r="KD17" i="9"/>
  <c r="KC17" i="9"/>
  <c r="KB17" i="9"/>
  <c r="KA17" i="9"/>
  <c r="JZ17" i="9"/>
  <c r="JY17" i="9"/>
  <c r="JX17" i="9"/>
  <c r="JW17" i="9"/>
  <c r="JV17" i="9"/>
  <c r="JU17" i="9"/>
  <c r="JT17" i="9"/>
  <c r="JS17" i="9"/>
  <c r="JR17" i="9"/>
  <c r="JQ17" i="9"/>
  <c r="JP17" i="9"/>
  <c r="JO17" i="9"/>
  <c r="JN17" i="9"/>
  <c r="JM17" i="9"/>
  <c r="JL17" i="9"/>
  <c r="JK17" i="9"/>
  <c r="JJ17" i="9"/>
  <c r="JI17" i="9"/>
  <c r="JH17" i="9"/>
  <c r="JG17" i="9"/>
  <c r="JF17" i="9"/>
  <c r="JE17" i="9"/>
  <c r="JD17" i="9"/>
  <c r="JC17" i="9"/>
  <c r="JB17" i="9"/>
  <c r="JA17" i="9"/>
  <c r="IZ17" i="9"/>
  <c r="IY17" i="9"/>
  <c r="IX17" i="9"/>
  <c r="IW17" i="9"/>
  <c r="IV17" i="9"/>
  <c r="IS17" i="9"/>
  <c r="IR17" i="9"/>
  <c r="IQ17" i="9"/>
  <c r="IP17" i="9"/>
  <c r="IO17" i="9"/>
  <c r="IN17" i="9"/>
  <c r="IM17" i="9"/>
  <c r="IL17" i="9"/>
  <c r="IK17" i="9"/>
  <c r="IJ17" i="9"/>
  <c r="II17" i="9"/>
  <c r="IH17" i="9"/>
  <c r="IG17" i="9"/>
  <c r="IF17" i="9"/>
  <c r="IE17" i="9"/>
  <c r="ID17" i="9"/>
  <c r="IC17" i="9"/>
  <c r="IB17" i="9"/>
  <c r="IA17" i="9"/>
  <c r="HZ17" i="9"/>
  <c r="HY17" i="9"/>
  <c r="HX17" i="9"/>
  <c r="HW17" i="9"/>
  <c r="HV17" i="9"/>
  <c r="HU17" i="9"/>
  <c r="HT17" i="9"/>
  <c r="HS17" i="9"/>
  <c r="HR17" i="9"/>
  <c r="HQ17" i="9"/>
  <c r="HP17" i="9"/>
  <c r="HO17" i="9"/>
  <c r="HN17" i="9"/>
  <c r="HM17" i="9"/>
  <c r="HL17" i="9"/>
  <c r="HK17" i="9"/>
  <c r="HJ17" i="9"/>
  <c r="HI17" i="9"/>
  <c r="HH17" i="9"/>
  <c r="HG17" i="9"/>
  <c r="HF17" i="9"/>
  <c r="HE17" i="9"/>
  <c r="HD17" i="9"/>
  <c r="HC17" i="9"/>
  <c r="HB17" i="9"/>
  <c r="HA17" i="9"/>
  <c r="GZ17" i="9"/>
  <c r="GY17" i="9"/>
  <c r="GX17" i="9"/>
  <c r="GW17" i="9"/>
  <c r="GV17" i="9"/>
  <c r="GU17" i="9"/>
  <c r="GT17" i="9"/>
  <c r="GS17" i="9"/>
  <c r="GR17" i="9"/>
  <c r="GQ17" i="9"/>
  <c r="GP17" i="9"/>
  <c r="GO17" i="9"/>
  <c r="GN17" i="9"/>
  <c r="GM17" i="9"/>
  <c r="GL17" i="9"/>
  <c r="GI17" i="9"/>
  <c r="GH17" i="9"/>
  <c r="GG17" i="9"/>
  <c r="GF17" i="9"/>
  <c r="GE17" i="9"/>
  <c r="GD17" i="9"/>
  <c r="GC17" i="9"/>
  <c r="GB17" i="9"/>
  <c r="GA17" i="9"/>
  <c r="FZ17" i="9"/>
  <c r="FY17" i="9"/>
  <c r="FX17" i="9"/>
  <c r="FW17" i="9"/>
  <c r="FV17" i="9"/>
  <c r="FU17" i="9"/>
  <c r="FT17" i="9"/>
  <c r="FS17" i="9"/>
  <c r="FR17" i="9"/>
  <c r="FQ17" i="9"/>
  <c r="FP17" i="9"/>
  <c r="FO17" i="9"/>
  <c r="FN17" i="9"/>
  <c r="FM17" i="9"/>
  <c r="FL17" i="9"/>
  <c r="FK17" i="9"/>
  <c r="FJ17" i="9"/>
  <c r="FI17" i="9"/>
  <c r="FH17" i="9"/>
  <c r="FG17" i="9"/>
  <c r="FF17" i="9"/>
  <c r="FE17" i="9"/>
  <c r="FD17" i="9"/>
  <c r="FC17" i="9"/>
  <c r="FB17" i="9"/>
  <c r="FA17" i="9"/>
  <c r="EZ17" i="9"/>
  <c r="EY17" i="9"/>
  <c r="EX17" i="9"/>
  <c r="EW17" i="9"/>
  <c r="EV17" i="9"/>
  <c r="EU17" i="9"/>
  <c r="ET17" i="9"/>
  <c r="ES17" i="9"/>
  <c r="ER17" i="9"/>
  <c r="EQ17" i="9"/>
  <c r="EP17" i="9"/>
  <c r="EO17" i="9"/>
  <c r="EN17" i="9"/>
  <c r="EM17" i="9"/>
  <c r="EL17" i="9"/>
  <c r="EK17" i="9"/>
  <c r="EJ17" i="9"/>
  <c r="EI17" i="9"/>
  <c r="EH17" i="9"/>
  <c r="EG17" i="9"/>
  <c r="EF17" i="9"/>
  <c r="EE17" i="9"/>
  <c r="ED17" i="9"/>
  <c r="EC17" i="9"/>
  <c r="EB17" i="9"/>
  <c r="EA17" i="9"/>
  <c r="DZ17" i="9"/>
  <c r="DW17" i="9"/>
  <c r="DV17" i="9"/>
  <c r="DU17" i="9"/>
  <c r="DT17" i="9"/>
  <c r="DS17" i="9"/>
  <c r="DR17" i="9"/>
  <c r="DQ17" i="9"/>
  <c r="DP17" i="9"/>
  <c r="DO17" i="9"/>
  <c r="DN17" i="9"/>
  <c r="DM17" i="9"/>
  <c r="DL17" i="9"/>
  <c r="DK17" i="9"/>
  <c r="DJ17" i="9"/>
  <c r="DI17" i="9"/>
  <c r="DH17" i="9"/>
  <c r="DG17" i="9"/>
  <c r="DF17" i="9"/>
  <c r="DE17" i="9"/>
  <c r="DD17" i="9"/>
  <c r="DC17" i="9"/>
  <c r="DB17" i="9"/>
  <c r="DA17" i="9"/>
  <c r="CZ17" i="9"/>
  <c r="CY17" i="9"/>
  <c r="CX17" i="9"/>
  <c r="CW17" i="9"/>
  <c r="CV17" i="9"/>
  <c r="CU17" i="9"/>
  <c r="CT17" i="9"/>
  <c r="CS17" i="9"/>
  <c r="CR17" i="9"/>
  <c r="CQ17" i="9"/>
  <c r="CP17" i="9"/>
  <c r="CO17" i="9"/>
  <c r="CN17" i="9"/>
  <c r="CM17" i="9"/>
  <c r="CL17" i="9"/>
  <c r="CK17" i="9"/>
  <c r="CJ17" i="9"/>
  <c r="CI17" i="9"/>
  <c r="CH17" i="9"/>
  <c r="CG17" i="9"/>
  <c r="CF17" i="9"/>
  <c r="CE17" i="9"/>
  <c r="CD17" i="9"/>
  <c r="CC17" i="9"/>
  <c r="CB17" i="9"/>
  <c r="CA17" i="9"/>
  <c r="BZ17" i="9"/>
  <c r="BY17" i="9"/>
  <c r="BX17" i="9"/>
  <c r="BW17" i="9"/>
  <c r="BV17" i="9"/>
  <c r="BU17" i="9"/>
  <c r="BT17" i="9"/>
  <c r="AA17" i="9"/>
  <c r="ACE16" i="9"/>
  <c r="ACD16" i="9"/>
  <c r="ACC16" i="9"/>
  <c r="ACB16" i="9"/>
  <c r="ACA16" i="9"/>
  <c r="ABZ16" i="9"/>
  <c r="ABY16" i="9"/>
  <c r="ABX16" i="9"/>
  <c r="ABW16" i="9"/>
  <c r="ABV16" i="9"/>
  <c r="ABU16" i="9"/>
  <c r="ABT16" i="9"/>
  <c r="ABS16" i="9"/>
  <c r="ABR16" i="9"/>
  <c r="ABQ16" i="9"/>
  <c r="ABP16" i="9"/>
  <c r="ABO16" i="9"/>
  <c r="ABN16" i="9"/>
  <c r="ABM16" i="9"/>
  <c r="ABL16" i="9"/>
  <c r="ABK16" i="9"/>
  <c r="ABJ16" i="9"/>
  <c r="ABI16" i="9"/>
  <c r="ABH16" i="9"/>
  <c r="ABG16" i="9"/>
  <c r="ABF16" i="9"/>
  <c r="ABE16" i="9"/>
  <c r="ABD16" i="9"/>
  <c r="ABC16" i="9"/>
  <c r="ABB16" i="9"/>
  <c r="ABA16" i="9"/>
  <c r="AAZ16" i="9"/>
  <c r="AAY16" i="9"/>
  <c r="AAX16" i="9"/>
  <c r="AAW16" i="9"/>
  <c r="AAV16" i="9"/>
  <c r="AAU16" i="9"/>
  <c r="AAT16" i="9"/>
  <c r="AAS16" i="9"/>
  <c r="AAR16" i="9"/>
  <c r="AAQ16" i="9"/>
  <c r="AAP16" i="9"/>
  <c r="AAO16" i="9"/>
  <c r="AAN16" i="9"/>
  <c r="AAM16" i="9"/>
  <c r="AAL16" i="9"/>
  <c r="AAK16" i="9"/>
  <c r="AAJ16" i="9"/>
  <c r="AAI16" i="9"/>
  <c r="AAH16" i="9"/>
  <c r="AAG16" i="9"/>
  <c r="AAF16" i="9"/>
  <c r="AAE16" i="9"/>
  <c r="AAD16" i="9"/>
  <c r="AAC16" i="9"/>
  <c r="AAB16" i="9"/>
  <c r="AAA16" i="9"/>
  <c r="ZZ16" i="9"/>
  <c r="ZY16" i="9"/>
  <c r="ZX16" i="9"/>
  <c r="ZW16" i="9"/>
  <c r="ZV16" i="9"/>
  <c r="ZS16" i="9"/>
  <c r="ZR16" i="9"/>
  <c r="ZQ16" i="9"/>
  <c r="ZP16" i="9"/>
  <c r="ZO16" i="9"/>
  <c r="ZN16" i="9"/>
  <c r="ZM16" i="9"/>
  <c r="ZL16" i="9"/>
  <c r="ZK16" i="9"/>
  <c r="ZJ16" i="9"/>
  <c r="ZI16" i="9"/>
  <c r="ZG16" i="9"/>
  <c r="ZF16" i="9"/>
  <c r="ZE16" i="9"/>
  <c r="ZD16" i="9"/>
  <c r="ZC16" i="9"/>
  <c r="ZB16" i="9"/>
  <c r="ZA16" i="9"/>
  <c r="YZ16" i="9"/>
  <c r="YY16" i="9"/>
  <c r="YX16" i="9"/>
  <c r="YW16" i="9"/>
  <c r="YV16" i="9"/>
  <c r="YU16" i="9"/>
  <c r="YT16" i="9"/>
  <c r="YS16" i="9"/>
  <c r="YR16" i="9"/>
  <c r="YQ16" i="9"/>
  <c r="YP16" i="9"/>
  <c r="YO16" i="9"/>
  <c r="YN16" i="9"/>
  <c r="YM16" i="9"/>
  <c r="YL16" i="9"/>
  <c r="YK16" i="9"/>
  <c r="YJ16" i="9"/>
  <c r="YI16" i="9"/>
  <c r="YH16" i="9"/>
  <c r="YG16" i="9"/>
  <c r="YF16" i="9"/>
  <c r="YE16" i="9"/>
  <c r="YD16" i="9"/>
  <c r="YC16" i="9"/>
  <c r="YB16" i="9"/>
  <c r="YA16" i="9"/>
  <c r="XZ16" i="9"/>
  <c r="XY16" i="9"/>
  <c r="XX16" i="9"/>
  <c r="XW16" i="9"/>
  <c r="XV16" i="9"/>
  <c r="XU16" i="9"/>
  <c r="XT16" i="9"/>
  <c r="XS16" i="9"/>
  <c r="XR16" i="9"/>
  <c r="XQ16" i="9"/>
  <c r="XP16" i="9"/>
  <c r="XO16" i="9"/>
  <c r="XN16" i="9"/>
  <c r="XM16" i="9"/>
  <c r="XL16" i="9"/>
  <c r="XI16" i="9"/>
  <c r="XH16" i="9"/>
  <c r="XG16" i="9"/>
  <c r="XF16" i="9"/>
  <c r="XE16" i="9"/>
  <c r="XD16" i="9"/>
  <c r="XC16" i="9"/>
  <c r="XB16" i="9"/>
  <c r="XA16" i="9"/>
  <c r="WZ16" i="9"/>
  <c r="WY16" i="9"/>
  <c r="WX16" i="9"/>
  <c r="WW16" i="9"/>
  <c r="WV16" i="9"/>
  <c r="WU16" i="9"/>
  <c r="WT16" i="9"/>
  <c r="WS16" i="9"/>
  <c r="WR16" i="9"/>
  <c r="WQ16" i="9"/>
  <c r="WP16" i="9"/>
  <c r="WO16" i="9"/>
  <c r="WN16" i="9"/>
  <c r="WM16" i="9"/>
  <c r="WL16" i="9"/>
  <c r="WK16" i="9"/>
  <c r="WJ16" i="9"/>
  <c r="WI16" i="9"/>
  <c r="WH16" i="9"/>
  <c r="WG16" i="9"/>
  <c r="WF16" i="9"/>
  <c r="WE16" i="9"/>
  <c r="WD16" i="9"/>
  <c r="WC16" i="9"/>
  <c r="WB16" i="9"/>
  <c r="WA16" i="9"/>
  <c r="VZ16" i="9"/>
  <c r="VY16" i="9"/>
  <c r="VX16" i="9"/>
  <c r="VW16" i="9"/>
  <c r="VV16" i="9"/>
  <c r="VU16" i="9"/>
  <c r="VT16" i="9"/>
  <c r="VS16" i="9"/>
  <c r="VR16" i="9"/>
  <c r="VQ16" i="9"/>
  <c r="VP16" i="9"/>
  <c r="VO16" i="9"/>
  <c r="VN16" i="9"/>
  <c r="VM16" i="9"/>
  <c r="VL16" i="9"/>
  <c r="VK16" i="9"/>
  <c r="VJ16" i="9"/>
  <c r="VI16" i="9"/>
  <c r="VH16" i="9"/>
  <c r="VG16" i="9"/>
  <c r="VF16" i="9"/>
  <c r="VE16" i="9"/>
  <c r="VD16" i="9"/>
  <c r="VC16" i="9"/>
  <c r="VB16" i="9"/>
  <c r="VA16" i="9"/>
  <c r="UZ16" i="9"/>
  <c r="UW16" i="9"/>
  <c r="UV16" i="9"/>
  <c r="UU16" i="9"/>
  <c r="UT16" i="9"/>
  <c r="US16" i="9"/>
  <c r="UR16" i="9"/>
  <c r="UQ16" i="9"/>
  <c r="UP16" i="9"/>
  <c r="UO16" i="9"/>
  <c r="UN16" i="9"/>
  <c r="UM16" i="9"/>
  <c r="UL16" i="9"/>
  <c r="UK16" i="9"/>
  <c r="UJ16" i="9"/>
  <c r="UI16" i="9"/>
  <c r="UH16" i="9"/>
  <c r="UG16" i="9"/>
  <c r="UF16" i="9"/>
  <c r="UE16" i="9"/>
  <c r="UD16" i="9"/>
  <c r="UC16" i="9"/>
  <c r="UB16" i="9"/>
  <c r="UA16" i="9"/>
  <c r="TZ16" i="9"/>
  <c r="TY16" i="9"/>
  <c r="TX16" i="9"/>
  <c r="TW16" i="9"/>
  <c r="TV16" i="9"/>
  <c r="TU16" i="9"/>
  <c r="TT16" i="9"/>
  <c r="TS16" i="9"/>
  <c r="TR16" i="9"/>
  <c r="TQ16" i="9"/>
  <c r="TP16" i="9"/>
  <c r="TO16" i="9"/>
  <c r="TN16" i="9"/>
  <c r="TM16" i="9"/>
  <c r="TL16" i="9"/>
  <c r="TK16" i="9"/>
  <c r="TJ16" i="9"/>
  <c r="TI16" i="9"/>
  <c r="TH16" i="9"/>
  <c r="TG16" i="9"/>
  <c r="TF16" i="9"/>
  <c r="TE16" i="9"/>
  <c r="TD16" i="9"/>
  <c r="TC16" i="9"/>
  <c r="TB16" i="9"/>
  <c r="TA16" i="9"/>
  <c r="SZ16" i="9"/>
  <c r="SY16" i="9"/>
  <c r="SX16" i="9"/>
  <c r="SW16" i="9"/>
  <c r="SV16" i="9"/>
  <c r="SU16" i="9"/>
  <c r="ST16" i="9"/>
  <c r="SS16" i="9"/>
  <c r="SR16" i="9"/>
  <c r="SQ16" i="9"/>
  <c r="SP16" i="9"/>
  <c r="SM16" i="9"/>
  <c r="SL16" i="9"/>
  <c r="SK16" i="9"/>
  <c r="SJ16" i="9"/>
  <c r="SI16" i="9"/>
  <c r="SH16" i="9"/>
  <c r="SG16" i="9"/>
  <c r="SF16" i="9"/>
  <c r="SE16" i="9"/>
  <c r="SD16" i="9"/>
  <c r="SC16" i="9"/>
  <c r="SB16" i="9"/>
  <c r="SA16" i="9"/>
  <c r="RZ16" i="9"/>
  <c r="RY16" i="9"/>
  <c r="RX16" i="9"/>
  <c r="RW16" i="9"/>
  <c r="RV16" i="9"/>
  <c r="RU16" i="9"/>
  <c r="RT16" i="9"/>
  <c r="RS16" i="9"/>
  <c r="RR16" i="9"/>
  <c r="RQ16" i="9"/>
  <c r="RP16" i="9"/>
  <c r="RO16" i="9"/>
  <c r="RN16" i="9"/>
  <c r="RM16" i="9"/>
  <c r="RL16" i="9"/>
  <c r="RK16" i="9"/>
  <c r="RJ16" i="9"/>
  <c r="RI16" i="9"/>
  <c r="RH16" i="9"/>
  <c r="RG16" i="9"/>
  <c r="RF16" i="9"/>
  <c r="RE16" i="9"/>
  <c r="RD16" i="9"/>
  <c r="RC16" i="9"/>
  <c r="RB16" i="9"/>
  <c r="RA16" i="9"/>
  <c r="QZ16" i="9"/>
  <c r="QY16" i="9"/>
  <c r="QX16" i="9"/>
  <c r="QW16" i="9"/>
  <c r="QV16" i="9"/>
  <c r="QU16" i="9"/>
  <c r="QT16" i="9"/>
  <c r="QS16" i="9"/>
  <c r="QR16" i="9"/>
  <c r="QQ16" i="9"/>
  <c r="QP16" i="9"/>
  <c r="QO16" i="9"/>
  <c r="QN16" i="9"/>
  <c r="QM16" i="9"/>
  <c r="QL16" i="9"/>
  <c r="QK16" i="9"/>
  <c r="QJ16" i="9"/>
  <c r="QI16" i="9"/>
  <c r="QH16" i="9"/>
  <c r="QG16" i="9"/>
  <c r="QF16" i="9"/>
  <c r="QE16" i="9"/>
  <c r="QD16" i="9"/>
  <c r="QA16" i="9"/>
  <c r="PZ16" i="9"/>
  <c r="PY16" i="9"/>
  <c r="PX16" i="9"/>
  <c r="PW16" i="9"/>
  <c r="PV16" i="9"/>
  <c r="PU16" i="9"/>
  <c r="PT16" i="9"/>
  <c r="PS16" i="9"/>
  <c r="PR16" i="9"/>
  <c r="PQ16" i="9"/>
  <c r="PP16" i="9"/>
  <c r="PO16" i="9"/>
  <c r="PN16" i="9"/>
  <c r="PM16" i="9"/>
  <c r="PL16" i="9"/>
  <c r="PK16" i="9"/>
  <c r="PJ16" i="9"/>
  <c r="PI16" i="9"/>
  <c r="PH16" i="9"/>
  <c r="PG16" i="9"/>
  <c r="PF16" i="9"/>
  <c r="PE16" i="9"/>
  <c r="PD16" i="9"/>
  <c r="PC16" i="9"/>
  <c r="PB16" i="9"/>
  <c r="PA16" i="9"/>
  <c r="OZ16" i="9"/>
  <c r="OY16" i="9"/>
  <c r="OX16" i="9"/>
  <c r="OW16" i="9"/>
  <c r="OV16" i="9"/>
  <c r="OU16" i="9"/>
  <c r="OT16" i="9"/>
  <c r="OS16" i="9"/>
  <c r="OR16" i="9"/>
  <c r="OQ16" i="9"/>
  <c r="OP16" i="9"/>
  <c r="OO16" i="9"/>
  <c r="ON16" i="9"/>
  <c r="OM16" i="9"/>
  <c r="OL16" i="9"/>
  <c r="OK16" i="9"/>
  <c r="OJ16" i="9"/>
  <c r="OI16" i="9"/>
  <c r="OH16" i="9"/>
  <c r="OG16" i="9"/>
  <c r="OF16" i="9"/>
  <c r="OE16" i="9"/>
  <c r="OD16" i="9"/>
  <c r="OC16" i="9"/>
  <c r="OB16" i="9"/>
  <c r="OA16" i="9"/>
  <c r="NZ16" i="9"/>
  <c r="NY16" i="9"/>
  <c r="NX16" i="9"/>
  <c r="NW16" i="9"/>
  <c r="NV16" i="9"/>
  <c r="NU16" i="9"/>
  <c r="NT16" i="9"/>
  <c r="NS16" i="9"/>
  <c r="NR16" i="9"/>
  <c r="NO16" i="9"/>
  <c r="NN16" i="9"/>
  <c r="NM16" i="9"/>
  <c r="NL16" i="9"/>
  <c r="NK16" i="9"/>
  <c r="NJ16" i="9"/>
  <c r="NI16" i="9"/>
  <c r="NH16" i="9"/>
  <c r="NG16" i="9"/>
  <c r="NF16" i="9"/>
  <c r="NE16" i="9"/>
  <c r="ND16" i="9"/>
  <c r="NC16" i="9"/>
  <c r="NB16" i="9"/>
  <c r="NA16" i="9"/>
  <c r="MZ16" i="9"/>
  <c r="MY16" i="9"/>
  <c r="MX16" i="9"/>
  <c r="MW16" i="9"/>
  <c r="MV16" i="9"/>
  <c r="MU16" i="9"/>
  <c r="MT16" i="9"/>
  <c r="MS16" i="9"/>
  <c r="MR16" i="9"/>
  <c r="MQ16" i="9"/>
  <c r="MP16" i="9"/>
  <c r="MO16" i="9"/>
  <c r="MN16" i="9"/>
  <c r="MM16" i="9"/>
  <c r="ML16" i="9"/>
  <c r="MK16" i="9"/>
  <c r="MJ16" i="9"/>
  <c r="MI16" i="9"/>
  <c r="MH16" i="9"/>
  <c r="MG16" i="9"/>
  <c r="MF16" i="9"/>
  <c r="ME16" i="9"/>
  <c r="MD16" i="9"/>
  <c r="MC16" i="9"/>
  <c r="MB16" i="9"/>
  <c r="MA16" i="9"/>
  <c r="LZ16" i="9"/>
  <c r="LY16" i="9"/>
  <c r="LX16" i="9"/>
  <c r="LW16" i="9"/>
  <c r="LV16" i="9"/>
  <c r="LU16" i="9"/>
  <c r="LT16" i="9"/>
  <c r="LS16" i="9"/>
  <c r="LR16" i="9"/>
  <c r="LQ16" i="9"/>
  <c r="LP16" i="9"/>
  <c r="LO16" i="9"/>
  <c r="LN16" i="9"/>
  <c r="LM16" i="9"/>
  <c r="LL16" i="9"/>
  <c r="LK16" i="9"/>
  <c r="LJ16" i="9"/>
  <c r="LI16" i="9"/>
  <c r="LH16" i="9"/>
  <c r="LE16" i="9"/>
  <c r="LD16" i="9"/>
  <c r="LC16" i="9"/>
  <c r="LB16" i="9"/>
  <c r="LA16" i="9"/>
  <c r="KZ16" i="9"/>
  <c r="KY16" i="9"/>
  <c r="KX16" i="9"/>
  <c r="KW16" i="9"/>
  <c r="KV16" i="9"/>
  <c r="KU16" i="9"/>
  <c r="KT16" i="9"/>
  <c r="KS16" i="9"/>
  <c r="KR16" i="9"/>
  <c r="KQ16" i="9"/>
  <c r="KP16" i="9"/>
  <c r="KO16" i="9"/>
  <c r="KN16" i="9"/>
  <c r="KM16" i="9"/>
  <c r="KL16" i="9"/>
  <c r="KK16" i="9"/>
  <c r="KJ16" i="9"/>
  <c r="KI16" i="9"/>
  <c r="KH16" i="9"/>
  <c r="KG16" i="9"/>
  <c r="KF16" i="9"/>
  <c r="KE16" i="9"/>
  <c r="KD16" i="9"/>
  <c r="KC16" i="9"/>
  <c r="KB16" i="9"/>
  <c r="KA16" i="9"/>
  <c r="JZ16" i="9"/>
  <c r="JY16" i="9"/>
  <c r="JX16" i="9"/>
  <c r="JW16" i="9"/>
  <c r="JV16" i="9"/>
  <c r="JU16" i="9"/>
  <c r="JT16" i="9"/>
  <c r="JS16" i="9"/>
  <c r="JR16" i="9"/>
  <c r="JQ16" i="9"/>
  <c r="JP16" i="9"/>
  <c r="JO16" i="9"/>
  <c r="JN16" i="9"/>
  <c r="JM16" i="9"/>
  <c r="JL16" i="9"/>
  <c r="JK16" i="9"/>
  <c r="JJ16" i="9"/>
  <c r="JI16" i="9"/>
  <c r="JH16" i="9"/>
  <c r="JG16" i="9"/>
  <c r="JF16" i="9"/>
  <c r="JE16" i="9"/>
  <c r="JD16" i="9"/>
  <c r="JC16" i="9"/>
  <c r="JB16" i="9"/>
  <c r="JA16" i="9"/>
  <c r="IZ16" i="9"/>
  <c r="IY16" i="9"/>
  <c r="IX16" i="9"/>
  <c r="IW16" i="9"/>
  <c r="IV16" i="9"/>
  <c r="IS16" i="9"/>
  <c r="IR16" i="9"/>
  <c r="IQ16" i="9"/>
  <c r="IP16" i="9"/>
  <c r="IO16" i="9"/>
  <c r="IN16" i="9"/>
  <c r="IM16" i="9"/>
  <c r="IL16" i="9"/>
  <c r="IK16" i="9"/>
  <c r="IJ16" i="9"/>
  <c r="II16" i="9"/>
  <c r="IH16" i="9"/>
  <c r="IG16" i="9"/>
  <c r="IF16" i="9"/>
  <c r="IE16" i="9"/>
  <c r="ID16" i="9"/>
  <c r="IC16" i="9"/>
  <c r="IB16" i="9"/>
  <c r="IA16" i="9"/>
  <c r="HZ16" i="9"/>
  <c r="HY16" i="9"/>
  <c r="HX16" i="9"/>
  <c r="HW16" i="9"/>
  <c r="HV16" i="9"/>
  <c r="HU16" i="9"/>
  <c r="HT16" i="9"/>
  <c r="HS16" i="9"/>
  <c r="HR16" i="9"/>
  <c r="HQ16" i="9"/>
  <c r="HP16" i="9"/>
  <c r="HO16" i="9"/>
  <c r="HN16" i="9"/>
  <c r="HM16" i="9"/>
  <c r="HL16" i="9"/>
  <c r="HK16" i="9"/>
  <c r="HJ16" i="9"/>
  <c r="HI16" i="9"/>
  <c r="HH16" i="9"/>
  <c r="HG16" i="9"/>
  <c r="HF16" i="9"/>
  <c r="HE16" i="9"/>
  <c r="HD16" i="9"/>
  <c r="HC16" i="9"/>
  <c r="HB16" i="9"/>
  <c r="HA16" i="9"/>
  <c r="GZ16" i="9"/>
  <c r="GY16" i="9"/>
  <c r="GX16" i="9"/>
  <c r="GW16" i="9"/>
  <c r="GV16" i="9"/>
  <c r="GU16" i="9"/>
  <c r="GT16" i="9"/>
  <c r="GS16" i="9"/>
  <c r="GR16" i="9"/>
  <c r="GQ16" i="9"/>
  <c r="GP16" i="9"/>
  <c r="GO16" i="9"/>
  <c r="GN16" i="9"/>
  <c r="GM16" i="9"/>
  <c r="GL16" i="9"/>
  <c r="GI16" i="9"/>
  <c r="GH16" i="9"/>
  <c r="GG16" i="9"/>
  <c r="GF16" i="9"/>
  <c r="GE16" i="9"/>
  <c r="GD16" i="9"/>
  <c r="GC16" i="9"/>
  <c r="GB16" i="9"/>
  <c r="GA16" i="9"/>
  <c r="FZ16" i="9"/>
  <c r="FY16" i="9"/>
  <c r="FX16" i="9"/>
  <c r="FW16" i="9"/>
  <c r="FV16" i="9"/>
  <c r="FU16" i="9"/>
  <c r="FT16" i="9"/>
  <c r="FS16" i="9"/>
  <c r="FR16" i="9"/>
  <c r="FQ16" i="9"/>
  <c r="FP16" i="9"/>
  <c r="FO16" i="9"/>
  <c r="FN16" i="9"/>
  <c r="FM16" i="9"/>
  <c r="FL16" i="9"/>
  <c r="FK16" i="9"/>
  <c r="FJ16" i="9"/>
  <c r="FI16" i="9"/>
  <c r="FH16" i="9"/>
  <c r="FG16" i="9"/>
  <c r="FF16" i="9"/>
  <c r="FE16" i="9"/>
  <c r="FD16" i="9"/>
  <c r="FC16" i="9"/>
  <c r="FB16" i="9"/>
  <c r="FA16" i="9"/>
  <c r="EZ16" i="9"/>
  <c r="EY16" i="9"/>
  <c r="EX16" i="9"/>
  <c r="EW16" i="9"/>
  <c r="EV16" i="9"/>
  <c r="EU16" i="9"/>
  <c r="ET16" i="9"/>
  <c r="ES16" i="9"/>
  <c r="ER16" i="9"/>
  <c r="EQ16" i="9"/>
  <c r="EP16" i="9"/>
  <c r="EO16" i="9"/>
  <c r="EN16" i="9"/>
  <c r="EM16" i="9"/>
  <c r="EL16" i="9"/>
  <c r="EK16" i="9"/>
  <c r="EJ16" i="9"/>
  <c r="EI16" i="9"/>
  <c r="EH16" i="9"/>
  <c r="EG16" i="9"/>
  <c r="EF16" i="9"/>
  <c r="EE16" i="9"/>
  <c r="ED16" i="9"/>
  <c r="EC16" i="9"/>
  <c r="EB16" i="9"/>
  <c r="EA16" i="9"/>
  <c r="DZ16" i="9"/>
  <c r="DW16" i="9"/>
  <c r="DV16" i="9"/>
  <c r="DU16" i="9"/>
  <c r="DT16" i="9"/>
  <c r="DS16" i="9"/>
  <c r="DR16" i="9"/>
  <c r="DQ16" i="9"/>
  <c r="DP16" i="9"/>
  <c r="DO16" i="9"/>
  <c r="DN16" i="9"/>
  <c r="DM16" i="9"/>
  <c r="DL16" i="9"/>
  <c r="DK16" i="9"/>
  <c r="DJ16" i="9"/>
  <c r="DI16" i="9"/>
  <c r="DH16" i="9"/>
  <c r="DG16" i="9"/>
  <c r="DF16" i="9"/>
  <c r="DE16" i="9"/>
  <c r="DD16" i="9"/>
  <c r="DC16" i="9"/>
  <c r="DB16" i="9"/>
  <c r="DA16" i="9"/>
  <c r="CZ16" i="9"/>
  <c r="CY16" i="9"/>
  <c r="CX16" i="9"/>
  <c r="CW16" i="9"/>
  <c r="CV16" i="9"/>
  <c r="CU16" i="9"/>
  <c r="CT16" i="9"/>
  <c r="CS16" i="9"/>
  <c r="CR16" i="9"/>
  <c r="CQ16" i="9"/>
  <c r="CP16" i="9"/>
  <c r="CO16" i="9"/>
  <c r="CN16" i="9"/>
  <c r="CM16" i="9"/>
  <c r="CL16" i="9"/>
  <c r="CK16" i="9"/>
  <c r="CJ16" i="9"/>
  <c r="CI16" i="9"/>
  <c r="CH16" i="9"/>
  <c r="CG16" i="9"/>
  <c r="CF16" i="9"/>
  <c r="CE16" i="9"/>
  <c r="CD16" i="9"/>
  <c r="CC16" i="9"/>
  <c r="CB16" i="9"/>
  <c r="CA16" i="9"/>
  <c r="BZ16" i="9"/>
  <c r="BY16" i="9"/>
  <c r="BX16" i="9"/>
  <c r="BW16" i="9"/>
  <c r="BV16" i="9"/>
  <c r="BU16" i="9"/>
  <c r="BT16" i="9"/>
  <c r="AA16" i="9"/>
  <c r="ACE15" i="9"/>
  <c r="ACD15" i="9"/>
  <c r="ACC15" i="9"/>
  <c r="ACB15" i="9"/>
  <c r="ACA15" i="9"/>
  <c r="ABZ15" i="9"/>
  <c r="ABY15" i="9"/>
  <c r="ABX15" i="9"/>
  <c r="ABW15" i="9"/>
  <c r="ABV15" i="9"/>
  <c r="ABU15" i="9"/>
  <c r="ABT15" i="9"/>
  <c r="ABS15" i="9"/>
  <c r="ABR15" i="9"/>
  <c r="ABQ15" i="9"/>
  <c r="ABP15" i="9"/>
  <c r="ABO15" i="9"/>
  <c r="ABN15" i="9"/>
  <c r="ABM15" i="9"/>
  <c r="ABL15" i="9"/>
  <c r="ABK15" i="9"/>
  <c r="ABJ15" i="9"/>
  <c r="ABI15" i="9"/>
  <c r="ABH15" i="9"/>
  <c r="ABG15" i="9"/>
  <c r="ABF15" i="9"/>
  <c r="ABE15" i="9"/>
  <c r="ABD15" i="9"/>
  <c r="ABC15" i="9"/>
  <c r="ABB15" i="9"/>
  <c r="ABA15" i="9"/>
  <c r="AAZ15" i="9"/>
  <c r="AAY15" i="9"/>
  <c r="AAX15" i="9"/>
  <c r="AAW15" i="9"/>
  <c r="AAV15" i="9"/>
  <c r="AAU15" i="9"/>
  <c r="AAT15" i="9"/>
  <c r="AAS15" i="9"/>
  <c r="AAR15" i="9"/>
  <c r="AAQ15" i="9"/>
  <c r="AAP15" i="9"/>
  <c r="AAO15" i="9"/>
  <c r="AAN15" i="9"/>
  <c r="AAM15" i="9"/>
  <c r="AAL15" i="9"/>
  <c r="AAK15" i="9"/>
  <c r="AAJ15" i="9"/>
  <c r="AAI15" i="9"/>
  <c r="AAH15" i="9"/>
  <c r="AAG15" i="9"/>
  <c r="AAF15" i="9"/>
  <c r="AAE15" i="9"/>
  <c r="AAD15" i="9"/>
  <c r="AAC15" i="9"/>
  <c r="AAB15" i="9"/>
  <c r="AAA15" i="9"/>
  <c r="ZZ15" i="9"/>
  <c r="ZY15" i="9"/>
  <c r="ZX15" i="9"/>
  <c r="ZW15" i="9"/>
  <c r="ZV15" i="9"/>
  <c r="ZS15" i="9"/>
  <c r="ZR15" i="9"/>
  <c r="ZQ15" i="9"/>
  <c r="ZP15" i="9"/>
  <c r="ZO15" i="9"/>
  <c r="ZN15" i="9"/>
  <c r="ZM15" i="9"/>
  <c r="ZL15" i="9"/>
  <c r="ZK15" i="9"/>
  <c r="ZJ15" i="9"/>
  <c r="ZI15" i="9"/>
  <c r="ZG15" i="9"/>
  <c r="ZF15" i="9"/>
  <c r="ZE15" i="9"/>
  <c r="ZD15" i="9"/>
  <c r="ZC15" i="9"/>
  <c r="ZB15" i="9"/>
  <c r="ZA15" i="9"/>
  <c r="YZ15" i="9"/>
  <c r="YY15" i="9"/>
  <c r="YX15" i="9"/>
  <c r="YW15" i="9"/>
  <c r="YV15" i="9"/>
  <c r="YU15" i="9"/>
  <c r="YT15" i="9"/>
  <c r="YS15" i="9"/>
  <c r="YR15" i="9"/>
  <c r="YQ15" i="9"/>
  <c r="YP15" i="9"/>
  <c r="YO15" i="9"/>
  <c r="YN15" i="9"/>
  <c r="YM15" i="9"/>
  <c r="YL15" i="9"/>
  <c r="YK15" i="9"/>
  <c r="YJ15" i="9"/>
  <c r="YI15" i="9"/>
  <c r="YH15" i="9"/>
  <c r="YG15" i="9"/>
  <c r="YF15" i="9"/>
  <c r="YE15" i="9"/>
  <c r="YD15" i="9"/>
  <c r="YC15" i="9"/>
  <c r="YB15" i="9"/>
  <c r="YA15" i="9"/>
  <c r="XZ15" i="9"/>
  <c r="XY15" i="9"/>
  <c r="XX15" i="9"/>
  <c r="XW15" i="9"/>
  <c r="XV15" i="9"/>
  <c r="XU15" i="9"/>
  <c r="XT15" i="9"/>
  <c r="XS15" i="9"/>
  <c r="XR15" i="9"/>
  <c r="XQ15" i="9"/>
  <c r="XP15" i="9"/>
  <c r="XO15" i="9"/>
  <c r="XN15" i="9"/>
  <c r="XM15" i="9"/>
  <c r="XL15" i="9"/>
  <c r="XI15" i="9"/>
  <c r="XH15" i="9"/>
  <c r="XG15" i="9"/>
  <c r="XF15" i="9"/>
  <c r="XE15" i="9"/>
  <c r="XD15" i="9"/>
  <c r="XC15" i="9"/>
  <c r="XB15" i="9"/>
  <c r="XA15" i="9"/>
  <c r="WZ15" i="9"/>
  <c r="WY15" i="9"/>
  <c r="WX15" i="9"/>
  <c r="WW15" i="9"/>
  <c r="WV15" i="9"/>
  <c r="WU15" i="9"/>
  <c r="WT15" i="9"/>
  <c r="WS15" i="9"/>
  <c r="WR15" i="9"/>
  <c r="WQ15" i="9"/>
  <c r="WP15" i="9"/>
  <c r="WO15" i="9"/>
  <c r="WN15" i="9"/>
  <c r="WM15" i="9"/>
  <c r="WL15" i="9"/>
  <c r="WK15" i="9"/>
  <c r="WJ15" i="9"/>
  <c r="WI15" i="9"/>
  <c r="WH15" i="9"/>
  <c r="WG15" i="9"/>
  <c r="WF15" i="9"/>
  <c r="WE15" i="9"/>
  <c r="WD15" i="9"/>
  <c r="WC15" i="9"/>
  <c r="WB15" i="9"/>
  <c r="WA15" i="9"/>
  <c r="VZ15" i="9"/>
  <c r="VY15" i="9"/>
  <c r="VX15" i="9"/>
  <c r="VW15" i="9"/>
  <c r="VV15" i="9"/>
  <c r="VU15" i="9"/>
  <c r="VT15" i="9"/>
  <c r="VS15" i="9"/>
  <c r="VR15" i="9"/>
  <c r="VQ15" i="9"/>
  <c r="VP15" i="9"/>
  <c r="VO15" i="9"/>
  <c r="VN15" i="9"/>
  <c r="VM15" i="9"/>
  <c r="VL15" i="9"/>
  <c r="VK15" i="9"/>
  <c r="VJ15" i="9"/>
  <c r="VI15" i="9"/>
  <c r="VH15" i="9"/>
  <c r="VG15" i="9"/>
  <c r="VF15" i="9"/>
  <c r="VE15" i="9"/>
  <c r="VD15" i="9"/>
  <c r="VC15" i="9"/>
  <c r="VB15" i="9"/>
  <c r="VA15" i="9"/>
  <c r="UZ15" i="9"/>
  <c r="UW15" i="9"/>
  <c r="UV15" i="9"/>
  <c r="UU15" i="9"/>
  <c r="UT15" i="9"/>
  <c r="US15" i="9"/>
  <c r="UR15" i="9"/>
  <c r="UQ15" i="9"/>
  <c r="UP15" i="9"/>
  <c r="UO15" i="9"/>
  <c r="UN15" i="9"/>
  <c r="UM15" i="9"/>
  <c r="UL15" i="9"/>
  <c r="UK15" i="9"/>
  <c r="UJ15" i="9"/>
  <c r="UI15" i="9"/>
  <c r="UH15" i="9"/>
  <c r="UG15" i="9"/>
  <c r="UF15" i="9"/>
  <c r="UE15" i="9"/>
  <c r="UD15" i="9"/>
  <c r="UC15" i="9"/>
  <c r="UB15" i="9"/>
  <c r="UA15" i="9"/>
  <c r="TZ15" i="9"/>
  <c r="TY15" i="9"/>
  <c r="TX15" i="9"/>
  <c r="TW15" i="9"/>
  <c r="TV15" i="9"/>
  <c r="TU15" i="9"/>
  <c r="TT15" i="9"/>
  <c r="TS15" i="9"/>
  <c r="TR15" i="9"/>
  <c r="TQ15" i="9"/>
  <c r="TP15" i="9"/>
  <c r="TO15" i="9"/>
  <c r="TN15" i="9"/>
  <c r="TM15" i="9"/>
  <c r="TL15" i="9"/>
  <c r="TK15" i="9"/>
  <c r="TJ15" i="9"/>
  <c r="TI15" i="9"/>
  <c r="TH15" i="9"/>
  <c r="TG15" i="9"/>
  <c r="TF15" i="9"/>
  <c r="TE15" i="9"/>
  <c r="TD15" i="9"/>
  <c r="TC15" i="9"/>
  <c r="TB15" i="9"/>
  <c r="TA15" i="9"/>
  <c r="SZ15" i="9"/>
  <c r="SY15" i="9"/>
  <c r="SX15" i="9"/>
  <c r="SW15" i="9"/>
  <c r="SV15" i="9"/>
  <c r="SU15" i="9"/>
  <c r="ST15" i="9"/>
  <c r="SS15" i="9"/>
  <c r="SR15" i="9"/>
  <c r="SQ15" i="9"/>
  <c r="SP15" i="9"/>
  <c r="SM15" i="9"/>
  <c r="SL15" i="9"/>
  <c r="SK15" i="9"/>
  <c r="SJ15" i="9"/>
  <c r="SI15" i="9"/>
  <c r="SH15" i="9"/>
  <c r="SG15" i="9"/>
  <c r="SF15" i="9"/>
  <c r="SE15" i="9"/>
  <c r="SD15" i="9"/>
  <c r="SC15" i="9"/>
  <c r="SB15" i="9"/>
  <c r="SA15" i="9"/>
  <c r="RZ15" i="9"/>
  <c r="RY15" i="9"/>
  <c r="RX15" i="9"/>
  <c r="RW15" i="9"/>
  <c r="RV15" i="9"/>
  <c r="RU15" i="9"/>
  <c r="RT15" i="9"/>
  <c r="RS15" i="9"/>
  <c r="RR15" i="9"/>
  <c r="RQ15" i="9"/>
  <c r="RP15" i="9"/>
  <c r="RO15" i="9"/>
  <c r="RN15" i="9"/>
  <c r="RM15" i="9"/>
  <c r="RL15" i="9"/>
  <c r="RK15" i="9"/>
  <c r="RJ15" i="9"/>
  <c r="RI15" i="9"/>
  <c r="RH15" i="9"/>
  <c r="RG15" i="9"/>
  <c r="RF15" i="9"/>
  <c r="RE15" i="9"/>
  <c r="RD15" i="9"/>
  <c r="RC15" i="9"/>
  <c r="RB15" i="9"/>
  <c r="RA15" i="9"/>
  <c r="QZ15" i="9"/>
  <c r="QY15" i="9"/>
  <c r="QX15" i="9"/>
  <c r="QW15" i="9"/>
  <c r="QV15" i="9"/>
  <c r="QU15" i="9"/>
  <c r="QT15" i="9"/>
  <c r="QS15" i="9"/>
  <c r="QR15" i="9"/>
  <c r="QQ15" i="9"/>
  <c r="QP15" i="9"/>
  <c r="QO15" i="9"/>
  <c r="QN15" i="9"/>
  <c r="QM15" i="9"/>
  <c r="QL15" i="9"/>
  <c r="QK15" i="9"/>
  <c r="QJ15" i="9"/>
  <c r="QI15" i="9"/>
  <c r="QH15" i="9"/>
  <c r="QG15" i="9"/>
  <c r="QF15" i="9"/>
  <c r="QE15" i="9"/>
  <c r="QD15" i="9"/>
  <c r="QA15" i="9"/>
  <c r="PZ15" i="9"/>
  <c r="PY15" i="9"/>
  <c r="PX15" i="9"/>
  <c r="PW15" i="9"/>
  <c r="PV15" i="9"/>
  <c r="PU15" i="9"/>
  <c r="PT15" i="9"/>
  <c r="PS15" i="9"/>
  <c r="PR15" i="9"/>
  <c r="PQ15" i="9"/>
  <c r="PP15" i="9"/>
  <c r="PO15" i="9"/>
  <c r="PN15" i="9"/>
  <c r="PM15" i="9"/>
  <c r="PL15" i="9"/>
  <c r="PK15" i="9"/>
  <c r="PJ15" i="9"/>
  <c r="PI15" i="9"/>
  <c r="PH15" i="9"/>
  <c r="PG15" i="9"/>
  <c r="PF15" i="9"/>
  <c r="PE15" i="9"/>
  <c r="PD15" i="9"/>
  <c r="PC15" i="9"/>
  <c r="PB15" i="9"/>
  <c r="PA15" i="9"/>
  <c r="OZ15" i="9"/>
  <c r="OY15" i="9"/>
  <c r="OX15" i="9"/>
  <c r="OW15" i="9"/>
  <c r="OV15" i="9"/>
  <c r="OU15" i="9"/>
  <c r="OT15" i="9"/>
  <c r="OS15" i="9"/>
  <c r="OR15" i="9"/>
  <c r="OQ15" i="9"/>
  <c r="OP15" i="9"/>
  <c r="OO15" i="9"/>
  <c r="ON15" i="9"/>
  <c r="OM15" i="9"/>
  <c r="OL15" i="9"/>
  <c r="OK15" i="9"/>
  <c r="OJ15" i="9"/>
  <c r="OI15" i="9"/>
  <c r="OH15" i="9"/>
  <c r="OG15" i="9"/>
  <c r="OF15" i="9"/>
  <c r="OE15" i="9"/>
  <c r="OD15" i="9"/>
  <c r="OC15" i="9"/>
  <c r="OB15" i="9"/>
  <c r="OA15" i="9"/>
  <c r="NZ15" i="9"/>
  <c r="NY15" i="9"/>
  <c r="NX15" i="9"/>
  <c r="NW15" i="9"/>
  <c r="NV15" i="9"/>
  <c r="NU15" i="9"/>
  <c r="NT15" i="9"/>
  <c r="NS15" i="9"/>
  <c r="NR15" i="9"/>
  <c r="NO15" i="9"/>
  <c r="NN15" i="9"/>
  <c r="NM15" i="9"/>
  <c r="NL15" i="9"/>
  <c r="NK15" i="9"/>
  <c r="NJ15" i="9"/>
  <c r="NI15" i="9"/>
  <c r="NH15" i="9"/>
  <c r="NG15" i="9"/>
  <c r="NF15" i="9"/>
  <c r="NE15" i="9"/>
  <c r="ND15" i="9"/>
  <c r="NC15" i="9"/>
  <c r="NB15" i="9"/>
  <c r="NA15" i="9"/>
  <c r="MZ15" i="9"/>
  <c r="MY15" i="9"/>
  <c r="MX15" i="9"/>
  <c r="MW15" i="9"/>
  <c r="MV15" i="9"/>
  <c r="MU15" i="9"/>
  <c r="MT15" i="9"/>
  <c r="MS15" i="9"/>
  <c r="MR15" i="9"/>
  <c r="MQ15" i="9"/>
  <c r="MP15" i="9"/>
  <c r="MO15" i="9"/>
  <c r="MN15" i="9"/>
  <c r="MM15" i="9"/>
  <c r="ML15" i="9"/>
  <c r="MK15" i="9"/>
  <c r="MJ15" i="9"/>
  <c r="MI15" i="9"/>
  <c r="MH15" i="9"/>
  <c r="MG15" i="9"/>
  <c r="MF15" i="9"/>
  <c r="ME15" i="9"/>
  <c r="MD15" i="9"/>
  <c r="MC15" i="9"/>
  <c r="MB15" i="9"/>
  <c r="MA15" i="9"/>
  <c r="LZ15" i="9"/>
  <c r="LY15" i="9"/>
  <c r="LX15" i="9"/>
  <c r="LW15" i="9"/>
  <c r="LV15" i="9"/>
  <c r="LU15" i="9"/>
  <c r="LT15" i="9"/>
  <c r="LS15" i="9"/>
  <c r="LR15" i="9"/>
  <c r="LQ15" i="9"/>
  <c r="LP15" i="9"/>
  <c r="LO15" i="9"/>
  <c r="LN15" i="9"/>
  <c r="LM15" i="9"/>
  <c r="LL15" i="9"/>
  <c r="LK15" i="9"/>
  <c r="LJ15" i="9"/>
  <c r="LI15" i="9"/>
  <c r="LH15" i="9"/>
  <c r="LE15" i="9"/>
  <c r="LD15" i="9"/>
  <c r="LC15" i="9"/>
  <c r="LB15" i="9"/>
  <c r="LA15" i="9"/>
  <c r="KZ15" i="9"/>
  <c r="KY15" i="9"/>
  <c r="KX15" i="9"/>
  <c r="KW15" i="9"/>
  <c r="KV15" i="9"/>
  <c r="KU15" i="9"/>
  <c r="KT15" i="9"/>
  <c r="KS15" i="9"/>
  <c r="KR15" i="9"/>
  <c r="KQ15" i="9"/>
  <c r="KP15" i="9"/>
  <c r="KO15" i="9"/>
  <c r="KN15" i="9"/>
  <c r="KM15" i="9"/>
  <c r="KL15" i="9"/>
  <c r="KK15" i="9"/>
  <c r="KJ15" i="9"/>
  <c r="KI15" i="9"/>
  <c r="KH15" i="9"/>
  <c r="KG15" i="9"/>
  <c r="KF15" i="9"/>
  <c r="KE15" i="9"/>
  <c r="KD15" i="9"/>
  <c r="KC15" i="9"/>
  <c r="KB15" i="9"/>
  <c r="KA15" i="9"/>
  <c r="JZ15" i="9"/>
  <c r="JY15" i="9"/>
  <c r="JX15" i="9"/>
  <c r="JW15" i="9"/>
  <c r="JV15" i="9"/>
  <c r="JU15" i="9"/>
  <c r="JT15" i="9"/>
  <c r="JS15" i="9"/>
  <c r="JR15" i="9"/>
  <c r="JQ15" i="9"/>
  <c r="JP15" i="9"/>
  <c r="JO15" i="9"/>
  <c r="JN15" i="9"/>
  <c r="JM15" i="9"/>
  <c r="JL15" i="9"/>
  <c r="JK15" i="9"/>
  <c r="JJ15" i="9"/>
  <c r="JI15" i="9"/>
  <c r="JH15" i="9"/>
  <c r="JG15" i="9"/>
  <c r="JF15" i="9"/>
  <c r="JE15" i="9"/>
  <c r="JD15" i="9"/>
  <c r="JC15" i="9"/>
  <c r="JB15" i="9"/>
  <c r="JA15" i="9"/>
  <c r="IZ15" i="9"/>
  <c r="IY15" i="9"/>
  <c r="IX15" i="9"/>
  <c r="IW15" i="9"/>
  <c r="IV15" i="9"/>
  <c r="IS15" i="9"/>
  <c r="IR15" i="9"/>
  <c r="IQ15" i="9"/>
  <c r="IP15" i="9"/>
  <c r="IO15" i="9"/>
  <c r="IN15" i="9"/>
  <c r="IM15" i="9"/>
  <c r="IL15" i="9"/>
  <c r="IK15" i="9"/>
  <c r="IJ15" i="9"/>
  <c r="II15" i="9"/>
  <c r="IH15" i="9"/>
  <c r="IG15" i="9"/>
  <c r="IF15" i="9"/>
  <c r="IE15" i="9"/>
  <c r="ID15" i="9"/>
  <c r="IC15" i="9"/>
  <c r="IB15" i="9"/>
  <c r="IA15" i="9"/>
  <c r="HZ15" i="9"/>
  <c r="HY15" i="9"/>
  <c r="HX15" i="9"/>
  <c r="HW15" i="9"/>
  <c r="HV15" i="9"/>
  <c r="HU15" i="9"/>
  <c r="HT15" i="9"/>
  <c r="HS15" i="9"/>
  <c r="HR15" i="9"/>
  <c r="HQ15" i="9"/>
  <c r="HP15" i="9"/>
  <c r="HO15" i="9"/>
  <c r="HN15" i="9"/>
  <c r="HM15" i="9"/>
  <c r="HL15" i="9"/>
  <c r="HK15" i="9"/>
  <c r="HJ15" i="9"/>
  <c r="HI15" i="9"/>
  <c r="HH15" i="9"/>
  <c r="HG15" i="9"/>
  <c r="HF15" i="9"/>
  <c r="HE15" i="9"/>
  <c r="HD15" i="9"/>
  <c r="HC15" i="9"/>
  <c r="HB15" i="9"/>
  <c r="HA15" i="9"/>
  <c r="GZ15" i="9"/>
  <c r="GY15" i="9"/>
  <c r="GX15" i="9"/>
  <c r="GW15" i="9"/>
  <c r="GV15" i="9"/>
  <c r="GU15" i="9"/>
  <c r="GT15" i="9"/>
  <c r="GS15" i="9"/>
  <c r="GR15" i="9"/>
  <c r="GQ15" i="9"/>
  <c r="GP15" i="9"/>
  <c r="GO15" i="9"/>
  <c r="GN15" i="9"/>
  <c r="GM15" i="9"/>
  <c r="GL15" i="9"/>
  <c r="GI15" i="9"/>
  <c r="GH15" i="9"/>
  <c r="GG15" i="9"/>
  <c r="GF15" i="9"/>
  <c r="GE15" i="9"/>
  <c r="GD15" i="9"/>
  <c r="GC15" i="9"/>
  <c r="GB15" i="9"/>
  <c r="GA15" i="9"/>
  <c r="FZ15" i="9"/>
  <c r="FY15" i="9"/>
  <c r="FX15" i="9"/>
  <c r="FW15" i="9"/>
  <c r="FV15" i="9"/>
  <c r="FU15" i="9"/>
  <c r="FT15" i="9"/>
  <c r="FS15" i="9"/>
  <c r="FR15" i="9"/>
  <c r="FQ15" i="9"/>
  <c r="FP15" i="9"/>
  <c r="FO15" i="9"/>
  <c r="FN15" i="9"/>
  <c r="FM15" i="9"/>
  <c r="FL15" i="9"/>
  <c r="FK15" i="9"/>
  <c r="FJ15" i="9"/>
  <c r="FI15" i="9"/>
  <c r="FH15" i="9"/>
  <c r="FG15" i="9"/>
  <c r="FF15" i="9"/>
  <c r="FE15" i="9"/>
  <c r="FD15" i="9"/>
  <c r="FC15" i="9"/>
  <c r="FB15" i="9"/>
  <c r="FA15" i="9"/>
  <c r="EZ15" i="9"/>
  <c r="EY15" i="9"/>
  <c r="EX15" i="9"/>
  <c r="EW15" i="9"/>
  <c r="EV15" i="9"/>
  <c r="EU15" i="9"/>
  <c r="ET15" i="9"/>
  <c r="ES15" i="9"/>
  <c r="ER15" i="9"/>
  <c r="EQ15" i="9"/>
  <c r="EP15" i="9"/>
  <c r="EO15" i="9"/>
  <c r="EN15" i="9"/>
  <c r="EM15" i="9"/>
  <c r="EL15" i="9"/>
  <c r="EK15" i="9"/>
  <c r="EJ15" i="9"/>
  <c r="EI15" i="9"/>
  <c r="EH15" i="9"/>
  <c r="EG15" i="9"/>
  <c r="EF15" i="9"/>
  <c r="EE15" i="9"/>
  <c r="ED15" i="9"/>
  <c r="EC15" i="9"/>
  <c r="EB15" i="9"/>
  <c r="EA15" i="9"/>
  <c r="DZ15" i="9"/>
  <c r="DW15" i="9"/>
  <c r="DV15" i="9"/>
  <c r="DU15" i="9"/>
  <c r="DT15" i="9"/>
  <c r="DS15" i="9"/>
  <c r="DR15" i="9"/>
  <c r="DQ15" i="9"/>
  <c r="DP15" i="9"/>
  <c r="DO15" i="9"/>
  <c r="DN15" i="9"/>
  <c r="DM15" i="9"/>
  <c r="DL15" i="9"/>
  <c r="DK15" i="9"/>
  <c r="DJ15" i="9"/>
  <c r="DI15" i="9"/>
  <c r="DH15" i="9"/>
  <c r="DG15" i="9"/>
  <c r="DF15" i="9"/>
  <c r="DE15" i="9"/>
  <c r="DD15" i="9"/>
  <c r="DC15" i="9"/>
  <c r="DB15" i="9"/>
  <c r="DA15" i="9"/>
  <c r="CZ15" i="9"/>
  <c r="CY15" i="9"/>
  <c r="CX15" i="9"/>
  <c r="CW15" i="9"/>
  <c r="CV15" i="9"/>
  <c r="CU15" i="9"/>
  <c r="CT15" i="9"/>
  <c r="CS15" i="9"/>
  <c r="CR15" i="9"/>
  <c r="CQ15" i="9"/>
  <c r="CP15" i="9"/>
  <c r="CO15" i="9"/>
  <c r="CN15" i="9"/>
  <c r="CM15" i="9"/>
  <c r="CL15" i="9"/>
  <c r="CK15" i="9"/>
  <c r="CJ15" i="9"/>
  <c r="CI15" i="9"/>
  <c r="CH15" i="9"/>
  <c r="CG15" i="9"/>
  <c r="CF15" i="9"/>
  <c r="CE15" i="9"/>
  <c r="CD15" i="9"/>
  <c r="CC15" i="9"/>
  <c r="CB15" i="9"/>
  <c r="CA15" i="9"/>
  <c r="BZ15" i="9"/>
  <c r="BY15" i="9"/>
  <c r="BX15" i="9"/>
  <c r="BW15" i="9"/>
  <c r="BV15" i="9"/>
  <c r="BU15" i="9"/>
  <c r="BT15" i="9"/>
  <c r="AA15" i="9"/>
  <c r="ACE14" i="9"/>
  <c r="ACD14" i="9"/>
  <c r="ACC14" i="9"/>
  <c r="ACB14" i="9"/>
  <c r="ACA14" i="9"/>
  <c r="ABZ14" i="9"/>
  <c r="ABY14" i="9"/>
  <c r="ABX14" i="9"/>
  <c r="ABW14" i="9"/>
  <c r="ABV14" i="9"/>
  <c r="ABU14" i="9"/>
  <c r="ABT14" i="9"/>
  <c r="ABS14" i="9"/>
  <c r="ABR14" i="9"/>
  <c r="ABQ14" i="9"/>
  <c r="ABP14" i="9"/>
  <c r="ABO14" i="9"/>
  <c r="ABN14" i="9"/>
  <c r="ABM14" i="9"/>
  <c r="ABL14" i="9"/>
  <c r="ABK14" i="9"/>
  <c r="ABJ14" i="9"/>
  <c r="ABI14" i="9"/>
  <c r="ABH14" i="9"/>
  <c r="ABG14" i="9"/>
  <c r="ABF14" i="9"/>
  <c r="ABE14" i="9"/>
  <c r="ABD14" i="9"/>
  <c r="ABC14" i="9"/>
  <c r="ABB14" i="9"/>
  <c r="ABA14" i="9"/>
  <c r="AAZ14" i="9"/>
  <c r="AAY14" i="9"/>
  <c r="AAX14" i="9"/>
  <c r="AAW14" i="9"/>
  <c r="AAV14" i="9"/>
  <c r="AAU14" i="9"/>
  <c r="AAT14" i="9"/>
  <c r="AAS14" i="9"/>
  <c r="AAR14" i="9"/>
  <c r="AAQ14" i="9"/>
  <c r="AAP14" i="9"/>
  <c r="AAO14" i="9"/>
  <c r="AAN14" i="9"/>
  <c r="AAM14" i="9"/>
  <c r="AAL14" i="9"/>
  <c r="AAK14" i="9"/>
  <c r="AAJ14" i="9"/>
  <c r="AAI14" i="9"/>
  <c r="AAH14" i="9"/>
  <c r="AAG14" i="9"/>
  <c r="AAF14" i="9"/>
  <c r="AAE14" i="9"/>
  <c r="AAD14" i="9"/>
  <c r="AAC14" i="9"/>
  <c r="AAB14" i="9"/>
  <c r="AAA14" i="9"/>
  <c r="ZZ14" i="9"/>
  <c r="ZY14" i="9"/>
  <c r="ZX14" i="9"/>
  <c r="ZW14" i="9"/>
  <c r="ZV14" i="9"/>
  <c r="ZS14" i="9"/>
  <c r="ZR14" i="9"/>
  <c r="ZQ14" i="9"/>
  <c r="ZP14" i="9"/>
  <c r="ZO14" i="9"/>
  <c r="ZN14" i="9"/>
  <c r="ZM14" i="9"/>
  <c r="ZL14" i="9"/>
  <c r="ZK14" i="9"/>
  <c r="ZJ14" i="9"/>
  <c r="ZI14" i="9"/>
  <c r="ZG14" i="9"/>
  <c r="ZF14" i="9"/>
  <c r="ZE14" i="9"/>
  <c r="ZD14" i="9"/>
  <c r="ZC14" i="9"/>
  <c r="ZB14" i="9"/>
  <c r="ZA14" i="9"/>
  <c r="YZ14" i="9"/>
  <c r="YY14" i="9"/>
  <c r="YX14" i="9"/>
  <c r="YW14" i="9"/>
  <c r="YV14" i="9"/>
  <c r="YU14" i="9"/>
  <c r="YT14" i="9"/>
  <c r="YS14" i="9"/>
  <c r="YR14" i="9"/>
  <c r="YQ14" i="9"/>
  <c r="YP14" i="9"/>
  <c r="YO14" i="9"/>
  <c r="YN14" i="9"/>
  <c r="YM14" i="9"/>
  <c r="YL14" i="9"/>
  <c r="YK14" i="9"/>
  <c r="YJ14" i="9"/>
  <c r="YI14" i="9"/>
  <c r="YH14" i="9"/>
  <c r="YG14" i="9"/>
  <c r="YF14" i="9"/>
  <c r="YE14" i="9"/>
  <c r="YD14" i="9"/>
  <c r="YC14" i="9"/>
  <c r="YB14" i="9"/>
  <c r="YA14" i="9"/>
  <c r="XZ14" i="9"/>
  <c r="XY14" i="9"/>
  <c r="XX14" i="9"/>
  <c r="XW14" i="9"/>
  <c r="XV14" i="9"/>
  <c r="XU14" i="9"/>
  <c r="XT14" i="9"/>
  <c r="XS14" i="9"/>
  <c r="XR14" i="9"/>
  <c r="XQ14" i="9"/>
  <c r="XP14" i="9"/>
  <c r="XO14" i="9"/>
  <c r="XN14" i="9"/>
  <c r="XM14" i="9"/>
  <c r="XL14" i="9"/>
  <c r="XI14" i="9"/>
  <c r="XH14" i="9"/>
  <c r="XG14" i="9"/>
  <c r="XF14" i="9"/>
  <c r="XE14" i="9"/>
  <c r="XD14" i="9"/>
  <c r="XC14" i="9"/>
  <c r="XB14" i="9"/>
  <c r="XA14" i="9"/>
  <c r="WZ14" i="9"/>
  <c r="WY14" i="9"/>
  <c r="WX14" i="9"/>
  <c r="WW14" i="9"/>
  <c r="WV14" i="9"/>
  <c r="WU14" i="9"/>
  <c r="WT14" i="9"/>
  <c r="WS14" i="9"/>
  <c r="WR14" i="9"/>
  <c r="WQ14" i="9"/>
  <c r="WP14" i="9"/>
  <c r="WO14" i="9"/>
  <c r="WN14" i="9"/>
  <c r="WM14" i="9"/>
  <c r="WL14" i="9"/>
  <c r="WK14" i="9"/>
  <c r="WJ14" i="9"/>
  <c r="WI14" i="9"/>
  <c r="WH14" i="9"/>
  <c r="WG14" i="9"/>
  <c r="WF14" i="9"/>
  <c r="WE14" i="9"/>
  <c r="WD14" i="9"/>
  <c r="WC14" i="9"/>
  <c r="WB14" i="9"/>
  <c r="WA14" i="9"/>
  <c r="VZ14" i="9"/>
  <c r="VY14" i="9"/>
  <c r="VX14" i="9"/>
  <c r="VW14" i="9"/>
  <c r="VV14" i="9"/>
  <c r="VU14" i="9"/>
  <c r="VT14" i="9"/>
  <c r="VS14" i="9"/>
  <c r="VR14" i="9"/>
  <c r="VQ14" i="9"/>
  <c r="VP14" i="9"/>
  <c r="VO14" i="9"/>
  <c r="VN14" i="9"/>
  <c r="VM14" i="9"/>
  <c r="VL14" i="9"/>
  <c r="VK14" i="9"/>
  <c r="VJ14" i="9"/>
  <c r="VI14" i="9"/>
  <c r="VH14" i="9"/>
  <c r="VG14" i="9"/>
  <c r="VF14" i="9"/>
  <c r="VE14" i="9"/>
  <c r="VD14" i="9"/>
  <c r="VC14" i="9"/>
  <c r="VB14" i="9"/>
  <c r="VA14" i="9"/>
  <c r="UZ14" i="9"/>
  <c r="UW14" i="9"/>
  <c r="UV14" i="9"/>
  <c r="UU14" i="9"/>
  <c r="UT14" i="9"/>
  <c r="US14" i="9"/>
  <c r="UR14" i="9"/>
  <c r="UQ14" i="9"/>
  <c r="UP14" i="9"/>
  <c r="UO14" i="9"/>
  <c r="UN14" i="9"/>
  <c r="UM14" i="9"/>
  <c r="UL14" i="9"/>
  <c r="UK14" i="9"/>
  <c r="UJ14" i="9"/>
  <c r="UI14" i="9"/>
  <c r="UH14" i="9"/>
  <c r="UG14" i="9"/>
  <c r="UF14" i="9"/>
  <c r="UE14" i="9"/>
  <c r="UD14" i="9"/>
  <c r="UC14" i="9"/>
  <c r="UB14" i="9"/>
  <c r="UA14" i="9"/>
  <c r="TZ14" i="9"/>
  <c r="TY14" i="9"/>
  <c r="TX14" i="9"/>
  <c r="TW14" i="9"/>
  <c r="TV14" i="9"/>
  <c r="TU14" i="9"/>
  <c r="TT14" i="9"/>
  <c r="TS14" i="9"/>
  <c r="TR14" i="9"/>
  <c r="TQ14" i="9"/>
  <c r="TP14" i="9"/>
  <c r="TO14" i="9"/>
  <c r="TN14" i="9"/>
  <c r="TM14" i="9"/>
  <c r="TL14" i="9"/>
  <c r="TK14" i="9"/>
  <c r="TJ14" i="9"/>
  <c r="TI14" i="9"/>
  <c r="TH14" i="9"/>
  <c r="TG14" i="9"/>
  <c r="TF14" i="9"/>
  <c r="TE14" i="9"/>
  <c r="TD14" i="9"/>
  <c r="TC14" i="9"/>
  <c r="TB14" i="9"/>
  <c r="TA14" i="9"/>
  <c r="SZ14" i="9"/>
  <c r="SY14" i="9"/>
  <c r="SX14" i="9"/>
  <c r="SW14" i="9"/>
  <c r="SV14" i="9"/>
  <c r="SU14" i="9"/>
  <c r="ST14" i="9"/>
  <c r="SS14" i="9"/>
  <c r="SR14" i="9"/>
  <c r="SQ14" i="9"/>
  <c r="SP14" i="9"/>
  <c r="SM14" i="9"/>
  <c r="SL14" i="9"/>
  <c r="SK14" i="9"/>
  <c r="SJ14" i="9"/>
  <c r="SI14" i="9"/>
  <c r="SH14" i="9"/>
  <c r="SG14" i="9"/>
  <c r="SF14" i="9"/>
  <c r="SE14" i="9"/>
  <c r="SD14" i="9"/>
  <c r="SC14" i="9"/>
  <c r="SB14" i="9"/>
  <c r="SA14" i="9"/>
  <c r="RZ14" i="9"/>
  <c r="RY14" i="9"/>
  <c r="RX14" i="9"/>
  <c r="RW14" i="9"/>
  <c r="RV14" i="9"/>
  <c r="RU14" i="9"/>
  <c r="RT14" i="9"/>
  <c r="RS14" i="9"/>
  <c r="RR14" i="9"/>
  <c r="RQ14" i="9"/>
  <c r="RP14" i="9"/>
  <c r="RO14" i="9"/>
  <c r="RN14" i="9"/>
  <c r="RM14" i="9"/>
  <c r="RL14" i="9"/>
  <c r="RK14" i="9"/>
  <c r="RJ14" i="9"/>
  <c r="RI14" i="9"/>
  <c r="RH14" i="9"/>
  <c r="RG14" i="9"/>
  <c r="RF14" i="9"/>
  <c r="RE14" i="9"/>
  <c r="RD14" i="9"/>
  <c r="RC14" i="9"/>
  <c r="RB14" i="9"/>
  <c r="RA14" i="9"/>
  <c r="QZ14" i="9"/>
  <c r="QY14" i="9"/>
  <c r="QX14" i="9"/>
  <c r="QW14" i="9"/>
  <c r="QV14" i="9"/>
  <c r="QU14" i="9"/>
  <c r="QT14" i="9"/>
  <c r="QS14" i="9"/>
  <c r="QR14" i="9"/>
  <c r="QQ14" i="9"/>
  <c r="QP14" i="9"/>
  <c r="QO14" i="9"/>
  <c r="QN14" i="9"/>
  <c r="QM14" i="9"/>
  <c r="QL14" i="9"/>
  <c r="QK14" i="9"/>
  <c r="QJ14" i="9"/>
  <c r="QI14" i="9"/>
  <c r="QH14" i="9"/>
  <c r="QG14" i="9"/>
  <c r="QF14" i="9"/>
  <c r="QE14" i="9"/>
  <c r="QD14" i="9"/>
  <c r="QA14" i="9"/>
  <c r="PZ14" i="9"/>
  <c r="PY14" i="9"/>
  <c r="PX14" i="9"/>
  <c r="PW14" i="9"/>
  <c r="PV14" i="9"/>
  <c r="PU14" i="9"/>
  <c r="PT14" i="9"/>
  <c r="PS14" i="9"/>
  <c r="PR14" i="9"/>
  <c r="PQ14" i="9"/>
  <c r="PP14" i="9"/>
  <c r="PO14" i="9"/>
  <c r="PN14" i="9"/>
  <c r="PM14" i="9"/>
  <c r="PL14" i="9"/>
  <c r="PK14" i="9"/>
  <c r="PJ14" i="9"/>
  <c r="PI14" i="9"/>
  <c r="PH14" i="9"/>
  <c r="PG14" i="9"/>
  <c r="PF14" i="9"/>
  <c r="PE14" i="9"/>
  <c r="PD14" i="9"/>
  <c r="PC14" i="9"/>
  <c r="PB14" i="9"/>
  <c r="PA14" i="9"/>
  <c r="OZ14" i="9"/>
  <c r="OY14" i="9"/>
  <c r="OX14" i="9"/>
  <c r="OW14" i="9"/>
  <c r="OV14" i="9"/>
  <c r="OU14" i="9"/>
  <c r="OT14" i="9"/>
  <c r="OS14" i="9"/>
  <c r="OR14" i="9"/>
  <c r="OQ14" i="9"/>
  <c r="OP14" i="9"/>
  <c r="OO14" i="9"/>
  <c r="ON14" i="9"/>
  <c r="OM14" i="9"/>
  <c r="OL14" i="9"/>
  <c r="OK14" i="9"/>
  <c r="OJ14" i="9"/>
  <c r="OI14" i="9"/>
  <c r="OH14" i="9"/>
  <c r="OG14" i="9"/>
  <c r="OF14" i="9"/>
  <c r="OE14" i="9"/>
  <c r="OD14" i="9"/>
  <c r="OC14" i="9"/>
  <c r="OB14" i="9"/>
  <c r="OA14" i="9"/>
  <c r="NZ14" i="9"/>
  <c r="NY14" i="9"/>
  <c r="NX14" i="9"/>
  <c r="NW14" i="9"/>
  <c r="NV14" i="9"/>
  <c r="NU14" i="9"/>
  <c r="NT14" i="9"/>
  <c r="NS14" i="9"/>
  <c r="NR14" i="9"/>
  <c r="NO14" i="9"/>
  <c r="NN14" i="9"/>
  <c r="NM14" i="9"/>
  <c r="NL14" i="9"/>
  <c r="NK14" i="9"/>
  <c r="NJ14" i="9"/>
  <c r="NI14" i="9"/>
  <c r="NH14" i="9"/>
  <c r="NG14" i="9"/>
  <c r="NF14" i="9"/>
  <c r="NE14" i="9"/>
  <c r="ND14" i="9"/>
  <c r="NC14" i="9"/>
  <c r="NB14" i="9"/>
  <c r="NA14" i="9"/>
  <c r="MZ14" i="9"/>
  <c r="MY14" i="9"/>
  <c r="MX14" i="9"/>
  <c r="MW14" i="9"/>
  <c r="MV14" i="9"/>
  <c r="MU14" i="9"/>
  <c r="MT14" i="9"/>
  <c r="MS14" i="9"/>
  <c r="MR14" i="9"/>
  <c r="MQ14" i="9"/>
  <c r="MP14" i="9"/>
  <c r="MO14" i="9"/>
  <c r="MN14" i="9"/>
  <c r="MM14" i="9"/>
  <c r="ML14" i="9"/>
  <c r="MK14" i="9"/>
  <c r="MJ14" i="9"/>
  <c r="MI14" i="9"/>
  <c r="MH14" i="9"/>
  <c r="MG14" i="9"/>
  <c r="MF14" i="9"/>
  <c r="ME14" i="9"/>
  <c r="MD14" i="9"/>
  <c r="MC14" i="9"/>
  <c r="MB14" i="9"/>
  <c r="MA14" i="9"/>
  <c r="LZ14" i="9"/>
  <c r="LY14" i="9"/>
  <c r="LX14" i="9"/>
  <c r="LW14" i="9"/>
  <c r="LV14" i="9"/>
  <c r="LU14" i="9"/>
  <c r="LT14" i="9"/>
  <c r="LS14" i="9"/>
  <c r="LR14" i="9"/>
  <c r="LQ14" i="9"/>
  <c r="LP14" i="9"/>
  <c r="LO14" i="9"/>
  <c r="LN14" i="9"/>
  <c r="LM14" i="9"/>
  <c r="LL14" i="9"/>
  <c r="LK14" i="9"/>
  <c r="LJ14" i="9"/>
  <c r="LI14" i="9"/>
  <c r="LH14" i="9"/>
  <c r="LE14" i="9"/>
  <c r="LD14" i="9"/>
  <c r="LC14" i="9"/>
  <c r="LB14" i="9"/>
  <c r="LA14" i="9"/>
  <c r="KZ14" i="9"/>
  <c r="KY14" i="9"/>
  <c r="KX14" i="9"/>
  <c r="KW14" i="9"/>
  <c r="KV14" i="9"/>
  <c r="KU14" i="9"/>
  <c r="KT14" i="9"/>
  <c r="KS14" i="9"/>
  <c r="KR14" i="9"/>
  <c r="KQ14" i="9"/>
  <c r="KP14" i="9"/>
  <c r="KO14" i="9"/>
  <c r="KN14" i="9"/>
  <c r="KM14" i="9"/>
  <c r="KL14" i="9"/>
  <c r="KK14" i="9"/>
  <c r="KJ14" i="9"/>
  <c r="KI14" i="9"/>
  <c r="KH14" i="9"/>
  <c r="KG14" i="9"/>
  <c r="KF14" i="9"/>
  <c r="KE14" i="9"/>
  <c r="KD14" i="9"/>
  <c r="KC14" i="9"/>
  <c r="KB14" i="9"/>
  <c r="KA14" i="9"/>
  <c r="JZ14" i="9"/>
  <c r="JY14" i="9"/>
  <c r="JX14" i="9"/>
  <c r="JW14" i="9"/>
  <c r="JV14" i="9"/>
  <c r="JU14" i="9"/>
  <c r="JT14" i="9"/>
  <c r="JS14" i="9"/>
  <c r="JR14" i="9"/>
  <c r="JQ14" i="9"/>
  <c r="JP14" i="9"/>
  <c r="JO14" i="9"/>
  <c r="JN14" i="9"/>
  <c r="JM14" i="9"/>
  <c r="JL14" i="9"/>
  <c r="JK14" i="9"/>
  <c r="JJ14" i="9"/>
  <c r="JI14" i="9"/>
  <c r="JH14" i="9"/>
  <c r="JG14" i="9"/>
  <c r="JF14" i="9"/>
  <c r="JE14" i="9"/>
  <c r="JD14" i="9"/>
  <c r="JC14" i="9"/>
  <c r="JB14" i="9"/>
  <c r="JA14" i="9"/>
  <c r="IZ14" i="9"/>
  <c r="IY14" i="9"/>
  <c r="IX14" i="9"/>
  <c r="IW14" i="9"/>
  <c r="IV14" i="9"/>
  <c r="IS14" i="9"/>
  <c r="IR14" i="9"/>
  <c r="IQ14" i="9"/>
  <c r="IP14" i="9"/>
  <c r="IO14" i="9"/>
  <c r="IN14" i="9"/>
  <c r="IM14" i="9"/>
  <c r="IL14" i="9"/>
  <c r="IK14" i="9"/>
  <c r="IJ14" i="9"/>
  <c r="II14" i="9"/>
  <c r="IH14" i="9"/>
  <c r="IG14" i="9"/>
  <c r="IF14" i="9"/>
  <c r="IE14" i="9"/>
  <c r="ID14" i="9"/>
  <c r="IC14" i="9"/>
  <c r="IB14" i="9"/>
  <c r="IA14" i="9"/>
  <c r="HZ14" i="9"/>
  <c r="HY14" i="9"/>
  <c r="HX14" i="9"/>
  <c r="HW14" i="9"/>
  <c r="HV14" i="9"/>
  <c r="HU14" i="9"/>
  <c r="HT14" i="9"/>
  <c r="HS14" i="9"/>
  <c r="HR14" i="9"/>
  <c r="HQ14" i="9"/>
  <c r="HP14" i="9"/>
  <c r="HO14" i="9"/>
  <c r="HN14" i="9"/>
  <c r="HM14" i="9"/>
  <c r="HL14" i="9"/>
  <c r="HK14" i="9"/>
  <c r="HJ14" i="9"/>
  <c r="HI14" i="9"/>
  <c r="HH14" i="9"/>
  <c r="HG14" i="9"/>
  <c r="HF14" i="9"/>
  <c r="HE14" i="9"/>
  <c r="HD14" i="9"/>
  <c r="HC14" i="9"/>
  <c r="HB14" i="9"/>
  <c r="HA14" i="9"/>
  <c r="GZ14" i="9"/>
  <c r="GY14" i="9"/>
  <c r="GX14" i="9"/>
  <c r="GW14" i="9"/>
  <c r="GV14" i="9"/>
  <c r="GU14" i="9"/>
  <c r="GT14" i="9"/>
  <c r="GS14" i="9"/>
  <c r="GR14" i="9"/>
  <c r="GQ14" i="9"/>
  <c r="GP14" i="9"/>
  <c r="GO14" i="9"/>
  <c r="GN14" i="9"/>
  <c r="GM14" i="9"/>
  <c r="GL14" i="9"/>
  <c r="GI14" i="9"/>
  <c r="GH14" i="9"/>
  <c r="GG14" i="9"/>
  <c r="GF14" i="9"/>
  <c r="GE14" i="9"/>
  <c r="GD14" i="9"/>
  <c r="GC14" i="9"/>
  <c r="GB14" i="9"/>
  <c r="GA14" i="9"/>
  <c r="FZ14" i="9"/>
  <c r="FY14" i="9"/>
  <c r="FX14" i="9"/>
  <c r="FW14" i="9"/>
  <c r="FV14" i="9"/>
  <c r="FU14" i="9"/>
  <c r="FT14" i="9"/>
  <c r="FS14" i="9"/>
  <c r="FR14" i="9"/>
  <c r="FQ14" i="9"/>
  <c r="FP14" i="9"/>
  <c r="FO14" i="9"/>
  <c r="FN14" i="9"/>
  <c r="FM14" i="9"/>
  <c r="FL14" i="9"/>
  <c r="FK14" i="9"/>
  <c r="FJ14" i="9"/>
  <c r="FI14" i="9"/>
  <c r="FH14" i="9"/>
  <c r="FG14" i="9"/>
  <c r="FF14" i="9"/>
  <c r="FE14" i="9"/>
  <c r="FD14" i="9"/>
  <c r="FC14" i="9"/>
  <c r="FB14" i="9"/>
  <c r="FA14" i="9"/>
  <c r="EZ14" i="9"/>
  <c r="EY14" i="9"/>
  <c r="EX14" i="9"/>
  <c r="EW14" i="9"/>
  <c r="EV14" i="9"/>
  <c r="EU14" i="9"/>
  <c r="ET14" i="9"/>
  <c r="ES14" i="9"/>
  <c r="ER14" i="9"/>
  <c r="EQ14" i="9"/>
  <c r="EP14" i="9"/>
  <c r="EO14" i="9"/>
  <c r="EN14" i="9"/>
  <c r="EM14" i="9"/>
  <c r="EL14" i="9"/>
  <c r="EK14" i="9"/>
  <c r="EJ14" i="9"/>
  <c r="EI14" i="9"/>
  <c r="EH14" i="9"/>
  <c r="EG14" i="9"/>
  <c r="EF14" i="9"/>
  <c r="EE14" i="9"/>
  <c r="ED14" i="9"/>
  <c r="EC14" i="9"/>
  <c r="EB14" i="9"/>
  <c r="EA14" i="9"/>
  <c r="DZ14" i="9"/>
  <c r="DW14" i="9"/>
  <c r="DV14" i="9"/>
  <c r="DU14" i="9"/>
  <c r="DT14" i="9"/>
  <c r="DS14" i="9"/>
  <c r="DR14" i="9"/>
  <c r="DQ14" i="9"/>
  <c r="DP14" i="9"/>
  <c r="DO14" i="9"/>
  <c r="DN14" i="9"/>
  <c r="DM14" i="9"/>
  <c r="DL14" i="9"/>
  <c r="DK14" i="9"/>
  <c r="DJ14" i="9"/>
  <c r="DI14" i="9"/>
  <c r="DH14" i="9"/>
  <c r="DG14" i="9"/>
  <c r="DF14" i="9"/>
  <c r="DE14" i="9"/>
  <c r="DD14" i="9"/>
  <c r="DC14" i="9"/>
  <c r="DB14" i="9"/>
  <c r="DA14" i="9"/>
  <c r="CZ14" i="9"/>
  <c r="CY14" i="9"/>
  <c r="CX14" i="9"/>
  <c r="CW14" i="9"/>
  <c r="CV14" i="9"/>
  <c r="CU14" i="9"/>
  <c r="CT14" i="9"/>
  <c r="CS14" i="9"/>
  <c r="CR14" i="9"/>
  <c r="CQ14" i="9"/>
  <c r="CP14" i="9"/>
  <c r="CO14" i="9"/>
  <c r="CN14" i="9"/>
  <c r="CM14" i="9"/>
  <c r="CL14" i="9"/>
  <c r="CK14" i="9"/>
  <c r="CJ14" i="9"/>
  <c r="CI14" i="9"/>
  <c r="CH14" i="9"/>
  <c r="CG14" i="9"/>
  <c r="CF14" i="9"/>
  <c r="CE14" i="9"/>
  <c r="CD14" i="9"/>
  <c r="CC14" i="9"/>
  <c r="CB14" i="9"/>
  <c r="CA14" i="9"/>
  <c r="BZ14" i="9"/>
  <c r="BY14" i="9"/>
  <c r="BX14" i="9"/>
  <c r="BW14" i="9"/>
  <c r="BV14" i="9"/>
  <c r="BU14" i="9"/>
  <c r="BT14" i="9"/>
  <c r="AA14" i="9"/>
  <c r="ACE13" i="9"/>
  <c r="ACD13" i="9"/>
  <c r="ACC13" i="9"/>
  <c r="ACB13" i="9"/>
  <c r="ACA13" i="9"/>
  <c r="ABZ13" i="9"/>
  <c r="ABY13" i="9"/>
  <c r="ABX13" i="9"/>
  <c r="ABW13" i="9"/>
  <c r="ABV13" i="9"/>
  <c r="ABU13" i="9"/>
  <c r="ABT13" i="9"/>
  <c r="ABS13" i="9"/>
  <c r="ABR13" i="9"/>
  <c r="ABQ13" i="9"/>
  <c r="ABP13" i="9"/>
  <c r="ABO13" i="9"/>
  <c r="ABN13" i="9"/>
  <c r="ABM13" i="9"/>
  <c r="ABL13" i="9"/>
  <c r="ABK13" i="9"/>
  <c r="ABJ13" i="9"/>
  <c r="ABI13" i="9"/>
  <c r="ABH13" i="9"/>
  <c r="ABG13" i="9"/>
  <c r="ABF13" i="9"/>
  <c r="ABE13" i="9"/>
  <c r="ABD13" i="9"/>
  <c r="ABC13" i="9"/>
  <c r="ABB13" i="9"/>
  <c r="ABA13" i="9"/>
  <c r="AAZ13" i="9"/>
  <c r="AAY13" i="9"/>
  <c r="AAX13" i="9"/>
  <c r="AAW13" i="9"/>
  <c r="AAV13" i="9"/>
  <c r="AAU13" i="9"/>
  <c r="AAT13" i="9"/>
  <c r="AAS13" i="9"/>
  <c r="AAR13" i="9"/>
  <c r="AAQ13" i="9"/>
  <c r="AAP13" i="9"/>
  <c r="AAO13" i="9"/>
  <c r="AAN13" i="9"/>
  <c r="AAM13" i="9"/>
  <c r="AAL13" i="9"/>
  <c r="AAK13" i="9"/>
  <c r="AAJ13" i="9"/>
  <c r="AAI13" i="9"/>
  <c r="AAH13" i="9"/>
  <c r="AAG13" i="9"/>
  <c r="AAF13" i="9"/>
  <c r="AAE13" i="9"/>
  <c r="AAD13" i="9"/>
  <c r="AAC13" i="9"/>
  <c r="AAB13" i="9"/>
  <c r="AAA13" i="9"/>
  <c r="ZZ13" i="9"/>
  <c r="ZY13" i="9"/>
  <c r="ZX13" i="9"/>
  <c r="ZW13" i="9"/>
  <c r="ZV13" i="9"/>
  <c r="ZS13" i="9"/>
  <c r="ZR13" i="9"/>
  <c r="ZQ13" i="9"/>
  <c r="ZP13" i="9"/>
  <c r="ZO13" i="9"/>
  <c r="ZN13" i="9"/>
  <c r="ZM13" i="9"/>
  <c r="ZL13" i="9"/>
  <c r="ZK13" i="9"/>
  <c r="ZJ13" i="9"/>
  <c r="ZI13" i="9"/>
  <c r="ZG13" i="9"/>
  <c r="ZF13" i="9"/>
  <c r="ZE13" i="9"/>
  <c r="ZD13" i="9"/>
  <c r="ZC13" i="9"/>
  <c r="ZB13" i="9"/>
  <c r="ZA13" i="9"/>
  <c r="YZ13" i="9"/>
  <c r="YY13" i="9"/>
  <c r="YX13" i="9"/>
  <c r="YW13" i="9"/>
  <c r="YV13" i="9"/>
  <c r="YU13" i="9"/>
  <c r="YT13" i="9"/>
  <c r="YS13" i="9"/>
  <c r="YR13" i="9"/>
  <c r="YQ13" i="9"/>
  <c r="YP13" i="9"/>
  <c r="YO13" i="9"/>
  <c r="YN13" i="9"/>
  <c r="YM13" i="9"/>
  <c r="YL13" i="9"/>
  <c r="YK13" i="9"/>
  <c r="YJ13" i="9"/>
  <c r="YI13" i="9"/>
  <c r="YH13" i="9"/>
  <c r="YG13" i="9"/>
  <c r="YF13" i="9"/>
  <c r="YE13" i="9"/>
  <c r="YD13" i="9"/>
  <c r="YC13" i="9"/>
  <c r="YB13" i="9"/>
  <c r="YA13" i="9"/>
  <c r="XZ13" i="9"/>
  <c r="XY13" i="9"/>
  <c r="XX13" i="9"/>
  <c r="XW13" i="9"/>
  <c r="XV13" i="9"/>
  <c r="XU13" i="9"/>
  <c r="XT13" i="9"/>
  <c r="XS13" i="9"/>
  <c r="XR13" i="9"/>
  <c r="XQ13" i="9"/>
  <c r="XP13" i="9"/>
  <c r="XO13" i="9"/>
  <c r="XN13" i="9"/>
  <c r="XM13" i="9"/>
  <c r="XL13" i="9"/>
  <c r="XI13" i="9"/>
  <c r="XH13" i="9"/>
  <c r="XG13" i="9"/>
  <c r="XF13" i="9"/>
  <c r="XE13" i="9"/>
  <c r="XD13" i="9"/>
  <c r="XC13" i="9"/>
  <c r="XB13" i="9"/>
  <c r="XA13" i="9"/>
  <c r="WZ13" i="9"/>
  <c r="WY13" i="9"/>
  <c r="WX13" i="9"/>
  <c r="WW13" i="9"/>
  <c r="WV13" i="9"/>
  <c r="WU13" i="9"/>
  <c r="WT13" i="9"/>
  <c r="WS13" i="9"/>
  <c r="WR13" i="9"/>
  <c r="WQ13" i="9"/>
  <c r="WP13" i="9"/>
  <c r="WO13" i="9"/>
  <c r="WN13" i="9"/>
  <c r="WM13" i="9"/>
  <c r="WL13" i="9"/>
  <c r="WK13" i="9"/>
  <c r="WJ13" i="9"/>
  <c r="WI13" i="9"/>
  <c r="WH13" i="9"/>
  <c r="WG13" i="9"/>
  <c r="WF13" i="9"/>
  <c r="WE13" i="9"/>
  <c r="WD13" i="9"/>
  <c r="WC13" i="9"/>
  <c r="WB13" i="9"/>
  <c r="WA13" i="9"/>
  <c r="VZ13" i="9"/>
  <c r="VY13" i="9"/>
  <c r="VX13" i="9"/>
  <c r="VW13" i="9"/>
  <c r="VV13" i="9"/>
  <c r="VU13" i="9"/>
  <c r="VT13" i="9"/>
  <c r="VS13" i="9"/>
  <c r="VR13" i="9"/>
  <c r="VQ13" i="9"/>
  <c r="VP13" i="9"/>
  <c r="VO13" i="9"/>
  <c r="VN13" i="9"/>
  <c r="VM13" i="9"/>
  <c r="VL13" i="9"/>
  <c r="VK13" i="9"/>
  <c r="VJ13" i="9"/>
  <c r="VI13" i="9"/>
  <c r="VH13" i="9"/>
  <c r="VG13" i="9"/>
  <c r="VF13" i="9"/>
  <c r="VE13" i="9"/>
  <c r="VD13" i="9"/>
  <c r="VC13" i="9"/>
  <c r="VB13" i="9"/>
  <c r="VA13" i="9"/>
  <c r="UZ13" i="9"/>
  <c r="UW13" i="9"/>
  <c r="UV13" i="9"/>
  <c r="UU13" i="9"/>
  <c r="UT13" i="9"/>
  <c r="US13" i="9"/>
  <c r="UR13" i="9"/>
  <c r="UQ13" i="9"/>
  <c r="UP13" i="9"/>
  <c r="UO13" i="9"/>
  <c r="UN13" i="9"/>
  <c r="UM13" i="9"/>
  <c r="UL13" i="9"/>
  <c r="UK13" i="9"/>
  <c r="UJ13" i="9"/>
  <c r="UI13" i="9"/>
  <c r="UH13" i="9"/>
  <c r="UG13" i="9"/>
  <c r="UF13" i="9"/>
  <c r="UE13" i="9"/>
  <c r="UD13" i="9"/>
  <c r="UC13" i="9"/>
  <c r="UB13" i="9"/>
  <c r="UA13" i="9"/>
  <c r="TZ13" i="9"/>
  <c r="TY13" i="9"/>
  <c r="TX13" i="9"/>
  <c r="TW13" i="9"/>
  <c r="TV13" i="9"/>
  <c r="TU13" i="9"/>
  <c r="TT13" i="9"/>
  <c r="TS13" i="9"/>
  <c r="TR13" i="9"/>
  <c r="TQ13" i="9"/>
  <c r="TP13" i="9"/>
  <c r="TO13" i="9"/>
  <c r="TN13" i="9"/>
  <c r="TM13" i="9"/>
  <c r="TL13" i="9"/>
  <c r="TK13" i="9"/>
  <c r="TJ13" i="9"/>
  <c r="TI13" i="9"/>
  <c r="TH13" i="9"/>
  <c r="TG13" i="9"/>
  <c r="TF13" i="9"/>
  <c r="TE13" i="9"/>
  <c r="TD13" i="9"/>
  <c r="TC13" i="9"/>
  <c r="TB13" i="9"/>
  <c r="TA13" i="9"/>
  <c r="SZ13" i="9"/>
  <c r="SY13" i="9"/>
  <c r="SX13" i="9"/>
  <c r="SW13" i="9"/>
  <c r="SV13" i="9"/>
  <c r="SU13" i="9"/>
  <c r="ST13" i="9"/>
  <c r="SS13" i="9"/>
  <c r="SR13" i="9"/>
  <c r="SQ13" i="9"/>
  <c r="SP13" i="9"/>
  <c r="SM13" i="9"/>
  <c r="SL13" i="9"/>
  <c r="SK13" i="9"/>
  <c r="SJ13" i="9"/>
  <c r="SI13" i="9"/>
  <c r="SH13" i="9"/>
  <c r="SG13" i="9"/>
  <c r="SF13" i="9"/>
  <c r="SE13" i="9"/>
  <c r="SD13" i="9"/>
  <c r="SC13" i="9"/>
  <c r="SB13" i="9"/>
  <c r="SA13" i="9"/>
  <c r="RZ13" i="9"/>
  <c r="RY13" i="9"/>
  <c r="RX13" i="9"/>
  <c r="RW13" i="9"/>
  <c r="RV13" i="9"/>
  <c r="RU13" i="9"/>
  <c r="RT13" i="9"/>
  <c r="RS13" i="9"/>
  <c r="RR13" i="9"/>
  <c r="RQ13" i="9"/>
  <c r="RP13" i="9"/>
  <c r="RO13" i="9"/>
  <c r="RN13" i="9"/>
  <c r="RM13" i="9"/>
  <c r="RL13" i="9"/>
  <c r="RK13" i="9"/>
  <c r="RJ13" i="9"/>
  <c r="RI13" i="9"/>
  <c r="RH13" i="9"/>
  <c r="RG13" i="9"/>
  <c r="RF13" i="9"/>
  <c r="RE13" i="9"/>
  <c r="RD13" i="9"/>
  <c r="RC13" i="9"/>
  <c r="RB13" i="9"/>
  <c r="RA13" i="9"/>
  <c r="QZ13" i="9"/>
  <c r="QY13" i="9"/>
  <c r="QX13" i="9"/>
  <c r="QW13" i="9"/>
  <c r="QV13" i="9"/>
  <c r="QU13" i="9"/>
  <c r="QT13" i="9"/>
  <c r="QS13" i="9"/>
  <c r="QR13" i="9"/>
  <c r="QQ13" i="9"/>
  <c r="QP13" i="9"/>
  <c r="QO13" i="9"/>
  <c r="QN13" i="9"/>
  <c r="QM13" i="9"/>
  <c r="QL13" i="9"/>
  <c r="QK13" i="9"/>
  <c r="QJ13" i="9"/>
  <c r="QI13" i="9"/>
  <c r="QH13" i="9"/>
  <c r="QG13" i="9"/>
  <c r="QF13" i="9"/>
  <c r="QE13" i="9"/>
  <c r="QD13" i="9"/>
  <c r="QA13" i="9"/>
  <c r="PZ13" i="9"/>
  <c r="PY13" i="9"/>
  <c r="PX13" i="9"/>
  <c r="PW13" i="9"/>
  <c r="PV13" i="9"/>
  <c r="PU13" i="9"/>
  <c r="PT13" i="9"/>
  <c r="PS13" i="9"/>
  <c r="PR13" i="9"/>
  <c r="PQ13" i="9"/>
  <c r="PP13" i="9"/>
  <c r="PO13" i="9"/>
  <c r="PN13" i="9"/>
  <c r="PM13" i="9"/>
  <c r="PL13" i="9"/>
  <c r="PK13" i="9"/>
  <c r="PJ13" i="9"/>
  <c r="PI13" i="9"/>
  <c r="PH13" i="9"/>
  <c r="PG13" i="9"/>
  <c r="PF13" i="9"/>
  <c r="PE13" i="9"/>
  <c r="PD13" i="9"/>
  <c r="PC13" i="9"/>
  <c r="PB13" i="9"/>
  <c r="PA13" i="9"/>
  <c r="OZ13" i="9"/>
  <c r="OY13" i="9"/>
  <c r="OX13" i="9"/>
  <c r="OW13" i="9"/>
  <c r="OV13" i="9"/>
  <c r="OU13" i="9"/>
  <c r="OT13" i="9"/>
  <c r="OS13" i="9"/>
  <c r="OR13" i="9"/>
  <c r="OQ13" i="9"/>
  <c r="OP13" i="9"/>
  <c r="OO13" i="9"/>
  <c r="ON13" i="9"/>
  <c r="OM13" i="9"/>
  <c r="OL13" i="9"/>
  <c r="OK13" i="9"/>
  <c r="OJ13" i="9"/>
  <c r="OI13" i="9"/>
  <c r="OH13" i="9"/>
  <c r="OG13" i="9"/>
  <c r="OF13" i="9"/>
  <c r="OE13" i="9"/>
  <c r="OD13" i="9"/>
  <c r="OC13" i="9"/>
  <c r="OB13" i="9"/>
  <c r="OA13" i="9"/>
  <c r="NZ13" i="9"/>
  <c r="NY13" i="9"/>
  <c r="NX13" i="9"/>
  <c r="NW13" i="9"/>
  <c r="NV13" i="9"/>
  <c r="NU13" i="9"/>
  <c r="NT13" i="9"/>
  <c r="NS13" i="9"/>
  <c r="NR13" i="9"/>
  <c r="NO13" i="9"/>
  <c r="NN13" i="9"/>
  <c r="NM13" i="9"/>
  <c r="NL13" i="9"/>
  <c r="NK13" i="9"/>
  <c r="NJ13" i="9"/>
  <c r="NI13" i="9"/>
  <c r="NH13" i="9"/>
  <c r="NG13" i="9"/>
  <c r="NF13" i="9"/>
  <c r="NE13" i="9"/>
  <c r="ND13" i="9"/>
  <c r="NC13" i="9"/>
  <c r="NB13" i="9"/>
  <c r="NA13" i="9"/>
  <c r="MZ13" i="9"/>
  <c r="MY13" i="9"/>
  <c r="MX13" i="9"/>
  <c r="MW13" i="9"/>
  <c r="MV13" i="9"/>
  <c r="MU13" i="9"/>
  <c r="MT13" i="9"/>
  <c r="MS13" i="9"/>
  <c r="MR13" i="9"/>
  <c r="MQ13" i="9"/>
  <c r="MP13" i="9"/>
  <c r="MO13" i="9"/>
  <c r="MN13" i="9"/>
  <c r="MM13" i="9"/>
  <c r="ML13" i="9"/>
  <c r="MK13" i="9"/>
  <c r="MJ13" i="9"/>
  <c r="MI13" i="9"/>
  <c r="MH13" i="9"/>
  <c r="MG13" i="9"/>
  <c r="MF13" i="9"/>
  <c r="ME13" i="9"/>
  <c r="MD13" i="9"/>
  <c r="MC13" i="9"/>
  <c r="MB13" i="9"/>
  <c r="MA13" i="9"/>
  <c r="LZ13" i="9"/>
  <c r="LY13" i="9"/>
  <c r="LX13" i="9"/>
  <c r="LW13" i="9"/>
  <c r="LV13" i="9"/>
  <c r="LU13" i="9"/>
  <c r="LT13" i="9"/>
  <c r="LS13" i="9"/>
  <c r="LR13" i="9"/>
  <c r="LQ13" i="9"/>
  <c r="LP13" i="9"/>
  <c r="LO13" i="9"/>
  <c r="LN13" i="9"/>
  <c r="LM13" i="9"/>
  <c r="LL13" i="9"/>
  <c r="LK13" i="9"/>
  <c r="LJ13" i="9"/>
  <c r="LI13" i="9"/>
  <c r="LH13" i="9"/>
  <c r="LE13" i="9"/>
  <c r="LD13" i="9"/>
  <c r="LC13" i="9"/>
  <c r="LB13" i="9"/>
  <c r="LA13" i="9"/>
  <c r="KZ13" i="9"/>
  <c r="KY13" i="9"/>
  <c r="KX13" i="9"/>
  <c r="KW13" i="9"/>
  <c r="KV13" i="9"/>
  <c r="KU13" i="9"/>
  <c r="KT13" i="9"/>
  <c r="KS13" i="9"/>
  <c r="KR13" i="9"/>
  <c r="KQ13" i="9"/>
  <c r="KP13" i="9"/>
  <c r="KO13" i="9"/>
  <c r="KN13" i="9"/>
  <c r="KM13" i="9"/>
  <c r="KL13" i="9"/>
  <c r="KK13" i="9"/>
  <c r="KJ13" i="9"/>
  <c r="KI13" i="9"/>
  <c r="KH13" i="9"/>
  <c r="KG13" i="9"/>
  <c r="KF13" i="9"/>
  <c r="KE13" i="9"/>
  <c r="KD13" i="9"/>
  <c r="KC13" i="9"/>
  <c r="KB13" i="9"/>
  <c r="KA13" i="9"/>
  <c r="JZ13" i="9"/>
  <c r="JY13" i="9"/>
  <c r="JX13" i="9"/>
  <c r="JW13" i="9"/>
  <c r="JV13" i="9"/>
  <c r="JU13" i="9"/>
  <c r="JT13" i="9"/>
  <c r="JS13" i="9"/>
  <c r="JR13" i="9"/>
  <c r="JQ13" i="9"/>
  <c r="JP13" i="9"/>
  <c r="JO13" i="9"/>
  <c r="JN13" i="9"/>
  <c r="JM13" i="9"/>
  <c r="JL13" i="9"/>
  <c r="JK13" i="9"/>
  <c r="JJ13" i="9"/>
  <c r="JI13" i="9"/>
  <c r="JH13" i="9"/>
  <c r="JG13" i="9"/>
  <c r="JF13" i="9"/>
  <c r="JE13" i="9"/>
  <c r="JD13" i="9"/>
  <c r="JC13" i="9"/>
  <c r="JB13" i="9"/>
  <c r="JA13" i="9"/>
  <c r="IZ13" i="9"/>
  <c r="IY13" i="9"/>
  <c r="IX13" i="9"/>
  <c r="IW13" i="9"/>
  <c r="IV13" i="9"/>
  <c r="IS13" i="9"/>
  <c r="IR13" i="9"/>
  <c r="IQ13" i="9"/>
  <c r="IP13" i="9"/>
  <c r="IO13" i="9"/>
  <c r="IN13" i="9"/>
  <c r="IM13" i="9"/>
  <c r="IL13" i="9"/>
  <c r="IK13" i="9"/>
  <c r="IJ13" i="9"/>
  <c r="II13" i="9"/>
  <c r="IH13" i="9"/>
  <c r="IG13" i="9"/>
  <c r="IF13" i="9"/>
  <c r="IE13" i="9"/>
  <c r="ID13" i="9"/>
  <c r="IC13" i="9"/>
  <c r="IB13" i="9"/>
  <c r="IA13" i="9"/>
  <c r="HZ13" i="9"/>
  <c r="HY13" i="9"/>
  <c r="HX13" i="9"/>
  <c r="HW13" i="9"/>
  <c r="HV13" i="9"/>
  <c r="HU13" i="9"/>
  <c r="HT13" i="9"/>
  <c r="HS13" i="9"/>
  <c r="HR13" i="9"/>
  <c r="HQ13" i="9"/>
  <c r="HP13" i="9"/>
  <c r="HO13" i="9"/>
  <c r="HN13" i="9"/>
  <c r="HM13" i="9"/>
  <c r="HL13" i="9"/>
  <c r="HK13" i="9"/>
  <c r="HJ13" i="9"/>
  <c r="HI13" i="9"/>
  <c r="HH13" i="9"/>
  <c r="HG13" i="9"/>
  <c r="HF13" i="9"/>
  <c r="HE13" i="9"/>
  <c r="HD13" i="9"/>
  <c r="HC13" i="9"/>
  <c r="HB13" i="9"/>
  <c r="HA13" i="9"/>
  <c r="GZ13" i="9"/>
  <c r="GY13" i="9"/>
  <c r="GX13" i="9"/>
  <c r="GW13" i="9"/>
  <c r="GV13" i="9"/>
  <c r="GU13" i="9"/>
  <c r="GT13" i="9"/>
  <c r="GS13" i="9"/>
  <c r="GR13" i="9"/>
  <c r="GQ13" i="9"/>
  <c r="GP13" i="9"/>
  <c r="GO13" i="9"/>
  <c r="GN13" i="9"/>
  <c r="GM13" i="9"/>
  <c r="GL13" i="9"/>
  <c r="GI13" i="9"/>
  <c r="GH13" i="9"/>
  <c r="GG13" i="9"/>
  <c r="GF13" i="9"/>
  <c r="GE13" i="9"/>
  <c r="GD13" i="9"/>
  <c r="GC13" i="9"/>
  <c r="GB13" i="9"/>
  <c r="GA13" i="9"/>
  <c r="FZ13" i="9"/>
  <c r="FY13" i="9"/>
  <c r="FX13" i="9"/>
  <c r="FW13" i="9"/>
  <c r="FV13" i="9"/>
  <c r="FU13" i="9"/>
  <c r="FT13" i="9"/>
  <c r="FS13" i="9"/>
  <c r="FR13" i="9"/>
  <c r="FQ13" i="9"/>
  <c r="FP13" i="9"/>
  <c r="FO13" i="9"/>
  <c r="FN13" i="9"/>
  <c r="FM13" i="9"/>
  <c r="FL13" i="9"/>
  <c r="FK13" i="9"/>
  <c r="FJ13" i="9"/>
  <c r="FI13" i="9"/>
  <c r="FH13" i="9"/>
  <c r="FG13" i="9"/>
  <c r="FF13" i="9"/>
  <c r="FE13" i="9"/>
  <c r="FD13" i="9"/>
  <c r="FC13" i="9"/>
  <c r="FB13" i="9"/>
  <c r="FA13" i="9"/>
  <c r="EZ13" i="9"/>
  <c r="EY13" i="9"/>
  <c r="EX13" i="9"/>
  <c r="EW13" i="9"/>
  <c r="EV13" i="9"/>
  <c r="EU13" i="9"/>
  <c r="ET13" i="9"/>
  <c r="ES13" i="9"/>
  <c r="ER13" i="9"/>
  <c r="EQ13" i="9"/>
  <c r="EP13" i="9"/>
  <c r="EO13" i="9"/>
  <c r="EN13" i="9"/>
  <c r="EM13" i="9"/>
  <c r="EL13" i="9"/>
  <c r="EK13" i="9"/>
  <c r="EJ13" i="9"/>
  <c r="EI13" i="9"/>
  <c r="EH13" i="9"/>
  <c r="EG13" i="9"/>
  <c r="EF13" i="9"/>
  <c r="EE13" i="9"/>
  <c r="ED13" i="9"/>
  <c r="EC13" i="9"/>
  <c r="EB13" i="9"/>
  <c r="EA13" i="9"/>
  <c r="DZ13" i="9"/>
  <c r="DW13" i="9"/>
  <c r="DV13" i="9"/>
  <c r="DU13" i="9"/>
  <c r="DT13" i="9"/>
  <c r="DS13" i="9"/>
  <c r="DR13" i="9"/>
  <c r="DQ13" i="9"/>
  <c r="DP13" i="9"/>
  <c r="DO13" i="9"/>
  <c r="DN13" i="9"/>
  <c r="DM13" i="9"/>
  <c r="DL13" i="9"/>
  <c r="DK13" i="9"/>
  <c r="DJ13" i="9"/>
  <c r="DI13" i="9"/>
  <c r="DH13" i="9"/>
  <c r="DG13" i="9"/>
  <c r="DF13" i="9"/>
  <c r="DE13" i="9"/>
  <c r="DD13" i="9"/>
  <c r="DC13" i="9"/>
  <c r="DB13" i="9"/>
  <c r="DA13" i="9"/>
  <c r="CZ13" i="9"/>
  <c r="CY13" i="9"/>
  <c r="CX13" i="9"/>
  <c r="CW13" i="9"/>
  <c r="CV13" i="9"/>
  <c r="CU13" i="9"/>
  <c r="CT13" i="9"/>
  <c r="CS13" i="9"/>
  <c r="CR13" i="9"/>
  <c r="CQ13" i="9"/>
  <c r="CP13" i="9"/>
  <c r="CO13" i="9"/>
  <c r="CN13" i="9"/>
  <c r="CM13" i="9"/>
  <c r="CL13" i="9"/>
  <c r="CK13" i="9"/>
  <c r="CJ13" i="9"/>
  <c r="CI13" i="9"/>
  <c r="CH13" i="9"/>
  <c r="CG13" i="9"/>
  <c r="CF13" i="9"/>
  <c r="CE13" i="9"/>
  <c r="CD13" i="9"/>
  <c r="CC13" i="9"/>
  <c r="CB13" i="9"/>
  <c r="CA13" i="9"/>
  <c r="BZ13" i="9"/>
  <c r="BY13" i="9"/>
  <c r="BX13" i="9"/>
  <c r="BW13" i="9"/>
  <c r="BV13" i="9"/>
  <c r="BU13" i="9"/>
  <c r="BT13" i="9"/>
  <c r="AA13" i="9"/>
  <c r="ACE12" i="9"/>
  <c r="ACD12" i="9"/>
  <c r="ACC12" i="9"/>
  <c r="ACB12" i="9"/>
  <c r="ACA12" i="9"/>
  <c r="ABZ12" i="9"/>
  <c r="ABY12" i="9"/>
  <c r="ABX12" i="9"/>
  <c r="ABW12" i="9"/>
  <c r="ABV12" i="9"/>
  <c r="ABU12" i="9"/>
  <c r="ABT12" i="9"/>
  <c r="ABS12" i="9"/>
  <c r="ABR12" i="9"/>
  <c r="ABQ12" i="9"/>
  <c r="ABP12" i="9"/>
  <c r="ABO12" i="9"/>
  <c r="ABN12" i="9"/>
  <c r="ABM12" i="9"/>
  <c r="ABL12" i="9"/>
  <c r="ABK12" i="9"/>
  <c r="ABJ12" i="9"/>
  <c r="ABI12" i="9"/>
  <c r="ABH12" i="9"/>
  <c r="ABG12" i="9"/>
  <c r="ABF12" i="9"/>
  <c r="ABE12" i="9"/>
  <c r="ABD12" i="9"/>
  <c r="ABC12" i="9"/>
  <c r="ABB12" i="9"/>
  <c r="ABA12" i="9"/>
  <c r="AAZ12" i="9"/>
  <c r="AAY12" i="9"/>
  <c r="AAX12" i="9"/>
  <c r="AAW12" i="9"/>
  <c r="AAV12" i="9"/>
  <c r="AAU12" i="9"/>
  <c r="AAT12" i="9"/>
  <c r="AAS12" i="9"/>
  <c r="AAR12" i="9"/>
  <c r="AAQ12" i="9"/>
  <c r="AAP12" i="9"/>
  <c r="AAO12" i="9"/>
  <c r="AAN12" i="9"/>
  <c r="AAM12" i="9"/>
  <c r="AAL12" i="9"/>
  <c r="AAK12" i="9"/>
  <c r="AAJ12" i="9"/>
  <c r="AAI12" i="9"/>
  <c r="AAH12" i="9"/>
  <c r="AAG12" i="9"/>
  <c r="AAF12" i="9"/>
  <c r="AAE12" i="9"/>
  <c r="AAD12" i="9"/>
  <c r="AAC12" i="9"/>
  <c r="AAB12" i="9"/>
  <c r="AAA12" i="9"/>
  <c r="ZZ12" i="9"/>
  <c r="ZY12" i="9"/>
  <c r="ZX12" i="9"/>
  <c r="ZW12" i="9"/>
  <c r="ZV12" i="9"/>
  <c r="ZS12" i="9"/>
  <c r="ZR12" i="9"/>
  <c r="ZQ12" i="9"/>
  <c r="ZP12" i="9"/>
  <c r="ZO12" i="9"/>
  <c r="ZN12" i="9"/>
  <c r="ZM12" i="9"/>
  <c r="ZL12" i="9"/>
  <c r="ZK12" i="9"/>
  <c r="ZJ12" i="9"/>
  <c r="ZI12" i="9"/>
  <c r="ZG12" i="9"/>
  <c r="ZF12" i="9"/>
  <c r="ZE12" i="9"/>
  <c r="ZD12" i="9"/>
  <c r="ZC12" i="9"/>
  <c r="ZB12" i="9"/>
  <c r="ZA12" i="9"/>
  <c r="YZ12" i="9"/>
  <c r="YY12" i="9"/>
  <c r="YX12" i="9"/>
  <c r="YW12" i="9"/>
  <c r="YV12" i="9"/>
  <c r="YU12" i="9"/>
  <c r="YT12" i="9"/>
  <c r="YS12" i="9"/>
  <c r="YR12" i="9"/>
  <c r="YQ12" i="9"/>
  <c r="YP12" i="9"/>
  <c r="YO12" i="9"/>
  <c r="YN12" i="9"/>
  <c r="YM12" i="9"/>
  <c r="YL12" i="9"/>
  <c r="YK12" i="9"/>
  <c r="YJ12" i="9"/>
  <c r="YI12" i="9"/>
  <c r="YH12" i="9"/>
  <c r="YG12" i="9"/>
  <c r="YF12" i="9"/>
  <c r="YE12" i="9"/>
  <c r="YD12" i="9"/>
  <c r="YC12" i="9"/>
  <c r="YB12" i="9"/>
  <c r="YA12" i="9"/>
  <c r="XZ12" i="9"/>
  <c r="XY12" i="9"/>
  <c r="XX12" i="9"/>
  <c r="XW12" i="9"/>
  <c r="XV12" i="9"/>
  <c r="XU12" i="9"/>
  <c r="XT12" i="9"/>
  <c r="XS12" i="9"/>
  <c r="XR12" i="9"/>
  <c r="XQ12" i="9"/>
  <c r="XP12" i="9"/>
  <c r="XO12" i="9"/>
  <c r="XN12" i="9"/>
  <c r="XM12" i="9"/>
  <c r="XL12" i="9"/>
  <c r="XI12" i="9"/>
  <c r="XH12" i="9"/>
  <c r="XG12" i="9"/>
  <c r="XF12" i="9"/>
  <c r="XE12" i="9"/>
  <c r="XD12" i="9"/>
  <c r="XC12" i="9"/>
  <c r="XB12" i="9"/>
  <c r="XA12" i="9"/>
  <c r="WZ12" i="9"/>
  <c r="WY12" i="9"/>
  <c r="WX12" i="9"/>
  <c r="WW12" i="9"/>
  <c r="WV12" i="9"/>
  <c r="WU12" i="9"/>
  <c r="WT12" i="9"/>
  <c r="WS12" i="9"/>
  <c r="WR12" i="9"/>
  <c r="WQ12" i="9"/>
  <c r="WP12" i="9"/>
  <c r="WO12" i="9"/>
  <c r="WN12" i="9"/>
  <c r="WM12" i="9"/>
  <c r="WL12" i="9"/>
  <c r="WK12" i="9"/>
  <c r="WJ12" i="9"/>
  <c r="WI12" i="9"/>
  <c r="WH12" i="9"/>
  <c r="WG12" i="9"/>
  <c r="WF12" i="9"/>
  <c r="WE12" i="9"/>
  <c r="WD12" i="9"/>
  <c r="WC12" i="9"/>
  <c r="WB12" i="9"/>
  <c r="WA12" i="9"/>
  <c r="VZ12" i="9"/>
  <c r="VY12" i="9"/>
  <c r="VX12" i="9"/>
  <c r="VW12" i="9"/>
  <c r="VV12" i="9"/>
  <c r="VU12" i="9"/>
  <c r="VT12" i="9"/>
  <c r="VS12" i="9"/>
  <c r="VR12" i="9"/>
  <c r="VQ12" i="9"/>
  <c r="VP12" i="9"/>
  <c r="VO12" i="9"/>
  <c r="VN12" i="9"/>
  <c r="VM12" i="9"/>
  <c r="VL12" i="9"/>
  <c r="VK12" i="9"/>
  <c r="VJ12" i="9"/>
  <c r="VI12" i="9"/>
  <c r="VH12" i="9"/>
  <c r="VG12" i="9"/>
  <c r="VF12" i="9"/>
  <c r="VE12" i="9"/>
  <c r="VD12" i="9"/>
  <c r="VC12" i="9"/>
  <c r="VB12" i="9"/>
  <c r="VA12" i="9"/>
  <c r="UZ12" i="9"/>
  <c r="UW12" i="9"/>
  <c r="UV12" i="9"/>
  <c r="UU12" i="9"/>
  <c r="UT12" i="9"/>
  <c r="US12" i="9"/>
  <c r="UR12" i="9"/>
  <c r="UQ12" i="9"/>
  <c r="UP12" i="9"/>
  <c r="UO12" i="9"/>
  <c r="UN12" i="9"/>
  <c r="UM12" i="9"/>
  <c r="UL12" i="9"/>
  <c r="UK12" i="9"/>
  <c r="UJ12" i="9"/>
  <c r="UI12" i="9"/>
  <c r="UH12" i="9"/>
  <c r="UG12" i="9"/>
  <c r="UF12" i="9"/>
  <c r="UE12" i="9"/>
  <c r="UD12" i="9"/>
  <c r="UC12" i="9"/>
  <c r="UB12" i="9"/>
  <c r="UA12" i="9"/>
  <c r="TZ12" i="9"/>
  <c r="TY12" i="9"/>
  <c r="TX12" i="9"/>
  <c r="TW12" i="9"/>
  <c r="TV12" i="9"/>
  <c r="TU12" i="9"/>
  <c r="TT12" i="9"/>
  <c r="TS12" i="9"/>
  <c r="TR12" i="9"/>
  <c r="TQ12" i="9"/>
  <c r="TP12" i="9"/>
  <c r="TO12" i="9"/>
  <c r="TN12" i="9"/>
  <c r="TM12" i="9"/>
  <c r="TL12" i="9"/>
  <c r="TK12" i="9"/>
  <c r="TJ12" i="9"/>
  <c r="TI12" i="9"/>
  <c r="TH12" i="9"/>
  <c r="TG12" i="9"/>
  <c r="TF12" i="9"/>
  <c r="TE12" i="9"/>
  <c r="TD12" i="9"/>
  <c r="TC12" i="9"/>
  <c r="TB12" i="9"/>
  <c r="TA12" i="9"/>
  <c r="SZ12" i="9"/>
  <c r="SY12" i="9"/>
  <c r="SX12" i="9"/>
  <c r="SW12" i="9"/>
  <c r="SV12" i="9"/>
  <c r="SU12" i="9"/>
  <c r="ST12" i="9"/>
  <c r="SS12" i="9"/>
  <c r="SR12" i="9"/>
  <c r="SQ12" i="9"/>
  <c r="SP12" i="9"/>
  <c r="SM12" i="9"/>
  <c r="SL12" i="9"/>
  <c r="SK12" i="9"/>
  <c r="SJ12" i="9"/>
  <c r="SI12" i="9"/>
  <c r="SH12" i="9"/>
  <c r="SG12" i="9"/>
  <c r="SF12" i="9"/>
  <c r="SE12" i="9"/>
  <c r="SD12" i="9"/>
  <c r="SC12" i="9"/>
  <c r="SB12" i="9"/>
  <c r="SA12" i="9"/>
  <c r="RZ12" i="9"/>
  <c r="RY12" i="9"/>
  <c r="RX12" i="9"/>
  <c r="RW12" i="9"/>
  <c r="RV12" i="9"/>
  <c r="RU12" i="9"/>
  <c r="RT12" i="9"/>
  <c r="RS12" i="9"/>
  <c r="RR12" i="9"/>
  <c r="RQ12" i="9"/>
  <c r="RP12" i="9"/>
  <c r="RO12" i="9"/>
  <c r="RN12" i="9"/>
  <c r="RM12" i="9"/>
  <c r="RL12" i="9"/>
  <c r="RK12" i="9"/>
  <c r="RJ12" i="9"/>
  <c r="RI12" i="9"/>
  <c r="RH12" i="9"/>
  <c r="RG12" i="9"/>
  <c r="RF12" i="9"/>
  <c r="RE12" i="9"/>
  <c r="RD12" i="9"/>
  <c r="RC12" i="9"/>
  <c r="RB12" i="9"/>
  <c r="RA12" i="9"/>
  <c r="QZ12" i="9"/>
  <c r="QY12" i="9"/>
  <c r="QX12" i="9"/>
  <c r="QW12" i="9"/>
  <c r="QV12" i="9"/>
  <c r="QU12" i="9"/>
  <c r="QT12" i="9"/>
  <c r="QS12" i="9"/>
  <c r="QR12" i="9"/>
  <c r="QQ12" i="9"/>
  <c r="QP12" i="9"/>
  <c r="QO12" i="9"/>
  <c r="QN12" i="9"/>
  <c r="QM12" i="9"/>
  <c r="QL12" i="9"/>
  <c r="QK12" i="9"/>
  <c r="QJ12" i="9"/>
  <c r="QI12" i="9"/>
  <c r="QH12" i="9"/>
  <c r="QG12" i="9"/>
  <c r="QF12" i="9"/>
  <c r="QE12" i="9"/>
  <c r="QD12" i="9"/>
  <c r="QA12" i="9"/>
  <c r="PZ12" i="9"/>
  <c r="PY12" i="9"/>
  <c r="PX12" i="9"/>
  <c r="PW12" i="9"/>
  <c r="PV12" i="9"/>
  <c r="PU12" i="9"/>
  <c r="PT12" i="9"/>
  <c r="PS12" i="9"/>
  <c r="PR12" i="9"/>
  <c r="PQ12" i="9"/>
  <c r="PP12" i="9"/>
  <c r="PO12" i="9"/>
  <c r="PN12" i="9"/>
  <c r="PM12" i="9"/>
  <c r="PL12" i="9"/>
  <c r="PK12" i="9"/>
  <c r="PJ12" i="9"/>
  <c r="PI12" i="9"/>
  <c r="PH12" i="9"/>
  <c r="PG12" i="9"/>
  <c r="PF12" i="9"/>
  <c r="PE12" i="9"/>
  <c r="PD12" i="9"/>
  <c r="PC12" i="9"/>
  <c r="PB12" i="9"/>
  <c r="PA12" i="9"/>
  <c r="OZ12" i="9"/>
  <c r="OY12" i="9"/>
  <c r="OX12" i="9"/>
  <c r="OW12" i="9"/>
  <c r="OV12" i="9"/>
  <c r="OU12" i="9"/>
  <c r="OT12" i="9"/>
  <c r="OS12" i="9"/>
  <c r="OR12" i="9"/>
  <c r="OQ12" i="9"/>
  <c r="OP12" i="9"/>
  <c r="OO12" i="9"/>
  <c r="ON12" i="9"/>
  <c r="OM12" i="9"/>
  <c r="OL12" i="9"/>
  <c r="OK12" i="9"/>
  <c r="OJ12" i="9"/>
  <c r="OI12" i="9"/>
  <c r="OH12" i="9"/>
  <c r="OG12" i="9"/>
  <c r="OF12" i="9"/>
  <c r="OE12" i="9"/>
  <c r="OD12" i="9"/>
  <c r="OC12" i="9"/>
  <c r="OB12" i="9"/>
  <c r="OA12" i="9"/>
  <c r="NZ12" i="9"/>
  <c r="NY12" i="9"/>
  <c r="NX12" i="9"/>
  <c r="NW12" i="9"/>
  <c r="NV12" i="9"/>
  <c r="NU12" i="9"/>
  <c r="NT12" i="9"/>
  <c r="NS12" i="9"/>
  <c r="NR12" i="9"/>
  <c r="NO12" i="9"/>
  <c r="NN12" i="9"/>
  <c r="NM12" i="9"/>
  <c r="NL12" i="9"/>
  <c r="NK12" i="9"/>
  <c r="NJ12" i="9"/>
  <c r="NI12" i="9"/>
  <c r="NH12" i="9"/>
  <c r="NG12" i="9"/>
  <c r="NF12" i="9"/>
  <c r="NE12" i="9"/>
  <c r="ND12" i="9"/>
  <c r="NC12" i="9"/>
  <c r="NB12" i="9"/>
  <c r="NA12" i="9"/>
  <c r="MZ12" i="9"/>
  <c r="MY12" i="9"/>
  <c r="MX12" i="9"/>
  <c r="MW12" i="9"/>
  <c r="MV12" i="9"/>
  <c r="MU12" i="9"/>
  <c r="MT12" i="9"/>
  <c r="MS12" i="9"/>
  <c r="MR12" i="9"/>
  <c r="MQ12" i="9"/>
  <c r="MP12" i="9"/>
  <c r="MO12" i="9"/>
  <c r="MN12" i="9"/>
  <c r="MM12" i="9"/>
  <c r="ML12" i="9"/>
  <c r="MK12" i="9"/>
  <c r="MJ12" i="9"/>
  <c r="MI12" i="9"/>
  <c r="MH12" i="9"/>
  <c r="MG12" i="9"/>
  <c r="MF12" i="9"/>
  <c r="ME12" i="9"/>
  <c r="MD12" i="9"/>
  <c r="MC12" i="9"/>
  <c r="MB12" i="9"/>
  <c r="MA12" i="9"/>
  <c r="LZ12" i="9"/>
  <c r="LY12" i="9"/>
  <c r="LX12" i="9"/>
  <c r="LW12" i="9"/>
  <c r="LV12" i="9"/>
  <c r="LU12" i="9"/>
  <c r="LT12" i="9"/>
  <c r="LS12" i="9"/>
  <c r="LR12" i="9"/>
  <c r="LQ12" i="9"/>
  <c r="LP12" i="9"/>
  <c r="LO12" i="9"/>
  <c r="LN12" i="9"/>
  <c r="LM12" i="9"/>
  <c r="LL12" i="9"/>
  <c r="LK12" i="9"/>
  <c r="LJ12" i="9"/>
  <c r="LI12" i="9"/>
  <c r="LH12" i="9"/>
  <c r="LE12" i="9"/>
  <c r="LD12" i="9"/>
  <c r="LC12" i="9"/>
  <c r="LB12" i="9"/>
  <c r="LA12" i="9"/>
  <c r="KZ12" i="9"/>
  <c r="KY12" i="9"/>
  <c r="KX12" i="9"/>
  <c r="KW12" i="9"/>
  <c r="KV12" i="9"/>
  <c r="KU12" i="9"/>
  <c r="KT12" i="9"/>
  <c r="KS12" i="9"/>
  <c r="KR12" i="9"/>
  <c r="KQ12" i="9"/>
  <c r="KP12" i="9"/>
  <c r="KO12" i="9"/>
  <c r="KN12" i="9"/>
  <c r="KM12" i="9"/>
  <c r="KL12" i="9"/>
  <c r="KK12" i="9"/>
  <c r="KJ12" i="9"/>
  <c r="KI12" i="9"/>
  <c r="KH12" i="9"/>
  <c r="KG12" i="9"/>
  <c r="KF12" i="9"/>
  <c r="KE12" i="9"/>
  <c r="KD12" i="9"/>
  <c r="KC12" i="9"/>
  <c r="KB12" i="9"/>
  <c r="KA12" i="9"/>
  <c r="JZ12" i="9"/>
  <c r="JY12" i="9"/>
  <c r="JX12" i="9"/>
  <c r="JW12" i="9"/>
  <c r="JV12" i="9"/>
  <c r="JU12" i="9"/>
  <c r="JT12" i="9"/>
  <c r="JS12" i="9"/>
  <c r="JR12" i="9"/>
  <c r="JQ12" i="9"/>
  <c r="JP12" i="9"/>
  <c r="JO12" i="9"/>
  <c r="JN12" i="9"/>
  <c r="JM12" i="9"/>
  <c r="JL12" i="9"/>
  <c r="JK12" i="9"/>
  <c r="JJ12" i="9"/>
  <c r="JI12" i="9"/>
  <c r="JH12" i="9"/>
  <c r="JG12" i="9"/>
  <c r="JF12" i="9"/>
  <c r="JE12" i="9"/>
  <c r="JD12" i="9"/>
  <c r="JC12" i="9"/>
  <c r="JB12" i="9"/>
  <c r="JA12" i="9"/>
  <c r="IZ12" i="9"/>
  <c r="IY12" i="9"/>
  <c r="IX12" i="9"/>
  <c r="IW12" i="9"/>
  <c r="IV12" i="9"/>
  <c r="IS12" i="9"/>
  <c r="IR12" i="9"/>
  <c r="IQ12" i="9"/>
  <c r="IP12" i="9"/>
  <c r="IO12" i="9"/>
  <c r="IN12" i="9"/>
  <c r="IM12" i="9"/>
  <c r="IL12" i="9"/>
  <c r="IK12" i="9"/>
  <c r="IJ12" i="9"/>
  <c r="II12" i="9"/>
  <c r="IH12" i="9"/>
  <c r="IG12" i="9"/>
  <c r="IF12" i="9"/>
  <c r="IE12" i="9"/>
  <c r="ID12" i="9"/>
  <c r="IC12" i="9"/>
  <c r="IB12" i="9"/>
  <c r="IA12" i="9"/>
  <c r="HZ12" i="9"/>
  <c r="HY12" i="9"/>
  <c r="HX12" i="9"/>
  <c r="HW12" i="9"/>
  <c r="HV12" i="9"/>
  <c r="HU12" i="9"/>
  <c r="HT12" i="9"/>
  <c r="HS12" i="9"/>
  <c r="HR12" i="9"/>
  <c r="HQ12" i="9"/>
  <c r="HP12" i="9"/>
  <c r="HO12" i="9"/>
  <c r="HN12" i="9"/>
  <c r="HM12" i="9"/>
  <c r="HL12" i="9"/>
  <c r="HK12" i="9"/>
  <c r="HJ12" i="9"/>
  <c r="HI12" i="9"/>
  <c r="HH12" i="9"/>
  <c r="HG12" i="9"/>
  <c r="HF12" i="9"/>
  <c r="HE12" i="9"/>
  <c r="HD12" i="9"/>
  <c r="HC12" i="9"/>
  <c r="HB12" i="9"/>
  <c r="HA12" i="9"/>
  <c r="GZ12" i="9"/>
  <c r="GY12" i="9"/>
  <c r="GX12" i="9"/>
  <c r="GW12" i="9"/>
  <c r="GV12" i="9"/>
  <c r="GU12" i="9"/>
  <c r="GT12" i="9"/>
  <c r="GS12" i="9"/>
  <c r="GR12" i="9"/>
  <c r="GQ12" i="9"/>
  <c r="GP12" i="9"/>
  <c r="GO12" i="9"/>
  <c r="GN12" i="9"/>
  <c r="GM12" i="9"/>
  <c r="GL12" i="9"/>
  <c r="GI12" i="9"/>
  <c r="GH12" i="9"/>
  <c r="GG12" i="9"/>
  <c r="GF12" i="9"/>
  <c r="GE12" i="9"/>
  <c r="GD12" i="9"/>
  <c r="GC12" i="9"/>
  <c r="GB12" i="9"/>
  <c r="GA12" i="9"/>
  <c r="FZ12" i="9"/>
  <c r="FY12" i="9"/>
  <c r="FX12" i="9"/>
  <c r="FW12" i="9"/>
  <c r="FV12" i="9"/>
  <c r="FU12" i="9"/>
  <c r="FT12" i="9"/>
  <c r="FS12" i="9"/>
  <c r="FR12" i="9"/>
  <c r="FQ12" i="9"/>
  <c r="FP12" i="9"/>
  <c r="FO12" i="9"/>
  <c r="FN12" i="9"/>
  <c r="FM12" i="9"/>
  <c r="FL12" i="9"/>
  <c r="FK12" i="9"/>
  <c r="FJ12" i="9"/>
  <c r="FI12" i="9"/>
  <c r="FH12" i="9"/>
  <c r="FG12" i="9"/>
  <c r="FF12" i="9"/>
  <c r="FE12" i="9"/>
  <c r="FD12" i="9"/>
  <c r="FC12" i="9"/>
  <c r="FB12" i="9"/>
  <c r="FA12" i="9"/>
  <c r="EZ12" i="9"/>
  <c r="EY12" i="9"/>
  <c r="EX12" i="9"/>
  <c r="EW12" i="9"/>
  <c r="EV12" i="9"/>
  <c r="EU12" i="9"/>
  <c r="ET12" i="9"/>
  <c r="ES12" i="9"/>
  <c r="ER12" i="9"/>
  <c r="EQ12" i="9"/>
  <c r="EP12" i="9"/>
  <c r="EO12" i="9"/>
  <c r="EN12" i="9"/>
  <c r="EM12" i="9"/>
  <c r="EL12" i="9"/>
  <c r="EK12" i="9"/>
  <c r="EJ12" i="9"/>
  <c r="EI12" i="9"/>
  <c r="EH12" i="9"/>
  <c r="EG12" i="9"/>
  <c r="EF12" i="9"/>
  <c r="EE12" i="9"/>
  <c r="ED12" i="9"/>
  <c r="EC12" i="9"/>
  <c r="EB12" i="9"/>
  <c r="EA12" i="9"/>
  <c r="DZ12" i="9"/>
  <c r="DW12" i="9"/>
  <c r="DV12" i="9"/>
  <c r="DU12" i="9"/>
  <c r="DT12" i="9"/>
  <c r="DS12" i="9"/>
  <c r="DR12" i="9"/>
  <c r="DQ12" i="9"/>
  <c r="DP12" i="9"/>
  <c r="DO12" i="9"/>
  <c r="DN12" i="9"/>
  <c r="DM12" i="9"/>
  <c r="DL12" i="9"/>
  <c r="DK12" i="9"/>
  <c r="DJ12" i="9"/>
  <c r="DI12" i="9"/>
  <c r="DH12" i="9"/>
  <c r="DG12" i="9"/>
  <c r="DF12" i="9"/>
  <c r="DE12" i="9"/>
  <c r="DD12" i="9"/>
  <c r="DC12" i="9"/>
  <c r="DB12" i="9"/>
  <c r="DA12" i="9"/>
  <c r="CZ12" i="9"/>
  <c r="CY12" i="9"/>
  <c r="CX12" i="9"/>
  <c r="CW12" i="9"/>
  <c r="CV12" i="9"/>
  <c r="CU12" i="9"/>
  <c r="CT12" i="9"/>
  <c r="CS12" i="9"/>
  <c r="CR12" i="9"/>
  <c r="CQ12" i="9"/>
  <c r="CP12" i="9"/>
  <c r="CO12" i="9"/>
  <c r="CN12" i="9"/>
  <c r="CM12" i="9"/>
  <c r="CL12" i="9"/>
  <c r="CK12" i="9"/>
  <c r="CJ12" i="9"/>
  <c r="CI12" i="9"/>
  <c r="CH12" i="9"/>
  <c r="CG12" i="9"/>
  <c r="CF12" i="9"/>
  <c r="CE12" i="9"/>
  <c r="CD12" i="9"/>
  <c r="CC12" i="9"/>
  <c r="CB12" i="9"/>
  <c r="CA12" i="9"/>
  <c r="BZ12" i="9"/>
  <c r="BY12" i="9"/>
  <c r="BX12" i="9"/>
  <c r="BW12" i="9"/>
  <c r="BV12" i="9"/>
  <c r="BU12" i="9"/>
  <c r="BT12" i="9"/>
  <c r="AA12" i="9"/>
  <c r="ACE11" i="9"/>
  <c r="ACD11" i="9"/>
  <c r="ACC11" i="9"/>
  <c r="ACB11" i="9"/>
  <c r="ACA11" i="9"/>
  <c r="ABZ11" i="9"/>
  <c r="ABY11" i="9"/>
  <c r="ABX11" i="9"/>
  <c r="ABW11" i="9"/>
  <c r="ABV11" i="9"/>
  <c r="ABU11" i="9"/>
  <c r="ABT11" i="9"/>
  <c r="ABS11" i="9"/>
  <c r="ABR11" i="9"/>
  <c r="ABQ11" i="9"/>
  <c r="ABP11" i="9"/>
  <c r="ABO11" i="9"/>
  <c r="ABN11" i="9"/>
  <c r="ABM11" i="9"/>
  <c r="ABL11" i="9"/>
  <c r="ABK11" i="9"/>
  <c r="ABJ11" i="9"/>
  <c r="ABI11" i="9"/>
  <c r="ABH11" i="9"/>
  <c r="ABG11" i="9"/>
  <c r="ABF11" i="9"/>
  <c r="ABE11" i="9"/>
  <c r="ABD11" i="9"/>
  <c r="ABC11" i="9"/>
  <c r="ABB11" i="9"/>
  <c r="ABA11" i="9"/>
  <c r="AAZ11" i="9"/>
  <c r="AAY11" i="9"/>
  <c r="AAX11" i="9"/>
  <c r="AAW11" i="9"/>
  <c r="AAV11" i="9"/>
  <c r="AAU11" i="9"/>
  <c r="AAT11" i="9"/>
  <c r="AAS11" i="9"/>
  <c r="AAR11" i="9"/>
  <c r="AAQ11" i="9"/>
  <c r="AAP11" i="9"/>
  <c r="AAO11" i="9"/>
  <c r="AAN11" i="9"/>
  <c r="AAM11" i="9"/>
  <c r="AAL11" i="9"/>
  <c r="AAK11" i="9"/>
  <c r="AAJ11" i="9"/>
  <c r="AAI11" i="9"/>
  <c r="AAH11" i="9"/>
  <c r="AAG11" i="9"/>
  <c r="AAF11" i="9"/>
  <c r="AAE11" i="9"/>
  <c r="AAD11" i="9"/>
  <c r="AAC11" i="9"/>
  <c r="AAB11" i="9"/>
  <c r="AAA11" i="9"/>
  <c r="ZZ11" i="9"/>
  <c r="ZY11" i="9"/>
  <c r="ZX11" i="9"/>
  <c r="ZW11" i="9"/>
  <c r="ZV11" i="9"/>
  <c r="ZS11" i="9"/>
  <c r="ZR11" i="9"/>
  <c r="ZQ11" i="9"/>
  <c r="ZP11" i="9"/>
  <c r="ZO11" i="9"/>
  <c r="ZN11" i="9"/>
  <c r="ZM11" i="9"/>
  <c r="ZL11" i="9"/>
  <c r="ZK11" i="9"/>
  <c r="ZJ11" i="9"/>
  <c r="ZI11" i="9"/>
  <c r="ZG11" i="9"/>
  <c r="ZF11" i="9"/>
  <c r="ZE11" i="9"/>
  <c r="ZD11" i="9"/>
  <c r="ZC11" i="9"/>
  <c r="ZB11" i="9"/>
  <c r="ZA11" i="9"/>
  <c r="YZ11" i="9"/>
  <c r="YY11" i="9"/>
  <c r="YX11" i="9"/>
  <c r="YW11" i="9"/>
  <c r="YV11" i="9"/>
  <c r="YU11" i="9"/>
  <c r="YT11" i="9"/>
  <c r="YS11" i="9"/>
  <c r="YR11" i="9"/>
  <c r="YQ11" i="9"/>
  <c r="YP11" i="9"/>
  <c r="YO11" i="9"/>
  <c r="YN11" i="9"/>
  <c r="YM11" i="9"/>
  <c r="YL11" i="9"/>
  <c r="YK11" i="9"/>
  <c r="YJ11" i="9"/>
  <c r="YI11" i="9"/>
  <c r="YH11" i="9"/>
  <c r="YG11" i="9"/>
  <c r="YF11" i="9"/>
  <c r="YE11" i="9"/>
  <c r="YD11" i="9"/>
  <c r="YC11" i="9"/>
  <c r="YB11" i="9"/>
  <c r="YA11" i="9"/>
  <c r="XZ11" i="9"/>
  <c r="XY11" i="9"/>
  <c r="XX11" i="9"/>
  <c r="XW11" i="9"/>
  <c r="XV11" i="9"/>
  <c r="XU11" i="9"/>
  <c r="XT11" i="9"/>
  <c r="XS11" i="9"/>
  <c r="XR11" i="9"/>
  <c r="XQ11" i="9"/>
  <c r="XP11" i="9"/>
  <c r="XO11" i="9"/>
  <c r="XN11" i="9"/>
  <c r="XM11" i="9"/>
  <c r="XL11" i="9"/>
  <c r="XI11" i="9"/>
  <c r="XH11" i="9"/>
  <c r="XG11" i="9"/>
  <c r="XF11" i="9"/>
  <c r="XE11" i="9"/>
  <c r="XD11" i="9"/>
  <c r="XC11" i="9"/>
  <c r="XB11" i="9"/>
  <c r="XA11" i="9"/>
  <c r="WZ11" i="9"/>
  <c r="WY11" i="9"/>
  <c r="WX11" i="9"/>
  <c r="WW11" i="9"/>
  <c r="WV11" i="9"/>
  <c r="WU11" i="9"/>
  <c r="WT11" i="9"/>
  <c r="WS11" i="9"/>
  <c r="WR11" i="9"/>
  <c r="WQ11" i="9"/>
  <c r="WP11" i="9"/>
  <c r="WO11" i="9"/>
  <c r="WN11" i="9"/>
  <c r="WM11" i="9"/>
  <c r="WL11" i="9"/>
  <c r="WK11" i="9"/>
  <c r="WJ11" i="9"/>
  <c r="WI11" i="9"/>
  <c r="WH11" i="9"/>
  <c r="WG11" i="9"/>
  <c r="WF11" i="9"/>
  <c r="WE11" i="9"/>
  <c r="WD11" i="9"/>
  <c r="WC11" i="9"/>
  <c r="WB11" i="9"/>
  <c r="WA11" i="9"/>
  <c r="VZ11" i="9"/>
  <c r="VY11" i="9"/>
  <c r="VX11" i="9"/>
  <c r="VW11" i="9"/>
  <c r="VV11" i="9"/>
  <c r="VU11" i="9"/>
  <c r="VT11" i="9"/>
  <c r="VS11" i="9"/>
  <c r="VR11" i="9"/>
  <c r="VQ11" i="9"/>
  <c r="VP11" i="9"/>
  <c r="VO11" i="9"/>
  <c r="VN11" i="9"/>
  <c r="VM11" i="9"/>
  <c r="VL11" i="9"/>
  <c r="VK11" i="9"/>
  <c r="VJ11" i="9"/>
  <c r="VI11" i="9"/>
  <c r="VH11" i="9"/>
  <c r="VG11" i="9"/>
  <c r="VF11" i="9"/>
  <c r="VE11" i="9"/>
  <c r="VD11" i="9"/>
  <c r="VC11" i="9"/>
  <c r="VB11" i="9"/>
  <c r="VA11" i="9"/>
  <c r="UZ11" i="9"/>
  <c r="UW11" i="9"/>
  <c r="UV11" i="9"/>
  <c r="UU11" i="9"/>
  <c r="UT11" i="9"/>
  <c r="US11" i="9"/>
  <c r="UR11" i="9"/>
  <c r="UQ11" i="9"/>
  <c r="UP11" i="9"/>
  <c r="UO11" i="9"/>
  <c r="UN11" i="9"/>
  <c r="UM11" i="9"/>
  <c r="UL11" i="9"/>
  <c r="UK11" i="9"/>
  <c r="UJ11" i="9"/>
  <c r="UI11" i="9"/>
  <c r="UH11" i="9"/>
  <c r="UG11" i="9"/>
  <c r="UF11" i="9"/>
  <c r="UE11" i="9"/>
  <c r="UD11" i="9"/>
  <c r="UC11" i="9"/>
  <c r="UB11" i="9"/>
  <c r="UA11" i="9"/>
  <c r="TZ11" i="9"/>
  <c r="TY11" i="9"/>
  <c r="TX11" i="9"/>
  <c r="TW11" i="9"/>
  <c r="TV11" i="9"/>
  <c r="TU11" i="9"/>
  <c r="TT11" i="9"/>
  <c r="TS11" i="9"/>
  <c r="TR11" i="9"/>
  <c r="TQ11" i="9"/>
  <c r="TP11" i="9"/>
  <c r="TO11" i="9"/>
  <c r="TN11" i="9"/>
  <c r="TM11" i="9"/>
  <c r="TL11" i="9"/>
  <c r="TK11" i="9"/>
  <c r="TJ11" i="9"/>
  <c r="TI11" i="9"/>
  <c r="TH11" i="9"/>
  <c r="TG11" i="9"/>
  <c r="TF11" i="9"/>
  <c r="TE11" i="9"/>
  <c r="TD11" i="9"/>
  <c r="TC11" i="9"/>
  <c r="TB11" i="9"/>
  <c r="TA11" i="9"/>
  <c r="SZ11" i="9"/>
  <c r="SY11" i="9"/>
  <c r="SX11" i="9"/>
  <c r="SW11" i="9"/>
  <c r="SV11" i="9"/>
  <c r="SU11" i="9"/>
  <c r="ST11" i="9"/>
  <c r="SS11" i="9"/>
  <c r="SR11" i="9"/>
  <c r="SQ11" i="9"/>
  <c r="SP11" i="9"/>
  <c r="SM11" i="9"/>
  <c r="SL11" i="9"/>
  <c r="SK11" i="9"/>
  <c r="SJ11" i="9"/>
  <c r="SI11" i="9"/>
  <c r="SH11" i="9"/>
  <c r="SG11" i="9"/>
  <c r="SF11" i="9"/>
  <c r="SE11" i="9"/>
  <c r="SD11" i="9"/>
  <c r="SC11" i="9"/>
  <c r="SB11" i="9"/>
  <c r="SA11" i="9"/>
  <c r="RZ11" i="9"/>
  <c r="RY11" i="9"/>
  <c r="RX11" i="9"/>
  <c r="RW11" i="9"/>
  <c r="RV11" i="9"/>
  <c r="RU11" i="9"/>
  <c r="RT11" i="9"/>
  <c r="RS11" i="9"/>
  <c r="RR11" i="9"/>
  <c r="RQ11" i="9"/>
  <c r="RP11" i="9"/>
  <c r="RO11" i="9"/>
  <c r="RN11" i="9"/>
  <c r="RM11" i="9"/>
  <c r="RL11" i="9"/>
  <c r="RK11" i="9"/>
  <c r="RJ11" i="9"/>
  <c r="RI11" i="9"/>
  <c r="RH11" i="9"/>
  <c r="RG11" i="9"/>
  <c r="RF11" i="9"/>
  <c r="RE11" i="9"/>
  <c r="RD11" i="9"/>
  <c r="RC11" i="9"/>
  <c r="RB11" i="9"/>
  <c r="RA11" i="9"/>
  <c r="QZ11" i="9"/>
  <c r="QY11" i="9"/>
  <c r="QX11" i="9"/>
  <c r="QW11" i="9"/>
  <c r="QV11" i="9"/>
  <c r="QU11" i="9"/>
  <c r="QT11" i="9"/>
  <c r="QS11" i="9"/>
  <c r="QR11" i="9"/>
  <c r="QQ11" i="9"/>
  <c r="QP11" i="9"/>
  <c r="QO11" i="9"/>
  <c r="QN11" i="9"/>
  <c r="QM11" i="9"/>
  <c r="QL11" i="9"/>
  <c r="QK11" i="9"/>
  <c r="QJ11" i="9"/>
  <c r="QI11" i="9"/>
  <c r="QH11" i="9"/>
  <c r="QG11" i="9"/>
  <c r="QF11" i="9"/>
  <c r="QE11" i="9"/>
  <c r="QD11" i="9"/>
  <c r="QA11" i="9"/>
  <c r="PZ11" i="9"/>
  <c r="PY11" i="9"/>
  <c r="PX11" i="9"/>
  <c r="PW11" i="9"/>
  <c r="PV11" i="9"/>
  <c r="PU11" i="9"/>
  <c r="PT11" i="9"/>
  <c r="PS11" i="9"/>
  <c r="PR11" i="9"/>
  <c r="PQ11" i="9"/>
  <c r="PP11" i="9"/>
  <c r="PO11" i="9"/>
  <c r="PN11" i="9"/>
  <c r="PM11" i="9"/>
  <c r="PL11" i="9"/>
  <c r="PK11" i="9"/>
  <c r="PJ11" i="9"/>
  <c r="PI11" i="9"/>
  <c r="PH11" i="9"/>
  <c r="PG11" i="9"/>
  <c r="PF11" i="9"/>
  <c r="PE11" i="9"/>
  <c r="PD11" i="9"/>
  <c r="PC11" i="9"/>
  <c r="PB11" i="9"/>
  <c r="PA11" i="9"/>
  <c r="OZ11" i="9"/>
  <c r="OY11" i="9"/>
  <c r="OX11" i="9"/>
  <c r="OW11" i="9"/>
  <c r="OV11" i="9"/>
  <c r="OU11" i="9"/>
  <c r="OT11" i="9"/>
  <c r="OS11" i="9"/>
  <c r="OR11" i="9"/>
  <c r="OQ11" i="9"/>
  <c r="OP11" i="9"/>
  <c r="OO11" i="9"/>
  <c r="ON11" i="9"/>
  <c r="OM11" i="9"/>
  <c r="OL11" i="9"/>
  <c r="OK11" i="9"/>
  <c r="OJ11" i="9"/>
  <c r="OI11" i="9"/>
  <c r="OH11" i="9"/>
  <c r="OG11" i="9"/>
  <c r="OF11" i="9"/>
  <c r="OE11" i="9"/>
  <c r="OD11" i="9"/>
  <c r="OC11" i="9"/>
  <c r="OB11" i="9"/>
  <c r="OA11" i="9"/>
  <c r="NZ11" i="9"/>
  <c r="NY11" i="9"/>
  <c r="NX11" i="9"/>
  <c r="NW11" i="9"/>
  <c r="NV11" i="9"/>
  <c r="NU11" i="9"/>
  <c r="NT11" i="9"/>
  <c r="NS11" i="9"/>
  <c r="NR11" i="9"/>
  <c r="NO11" i="9"/>
  <c r="NN11" i="9"/>
  <c r="NM11" i="9"/>
  <c r="NL11" i="9"/>
  <c r="NK11" i="9"/>
  <c r="NJ11" i="9"/>
  <c r="NI11" i="9"/>
  <c r="NH11" i="9"/>
  <c r="NG11" i="9"/>
  <c r="NF11" i="9"/>
  <c r="NE11" i="9"/>
  <c r="ND11" i="9"/>
  <c r="NC11" i="9"/>
  <c r="NB11" i="9"/>
  <c r="NA11" i="9"/>
  <c r="MZ11" i="9"/>
  <c r="MY11" i="9"/>
  <c r="MX11" i="9"/>
  <c r="MW11" i="9"/>
  <c r="MV11" i="9"/>
  <c r="MU11" i="9"/>
  <c r="MT11" i="9"/>
  <c r="MS11" i="9"/>
  <c r="MR11" i="9"/>
  <c r="MQ11" i="9"/>
  <c r="MP11" i="9"/>
  <c r="MO11" i="9"/>
  <c r="MN11" i="9"/>
  <c r="MM11" i="9"/>
  <c r="ML11" i="9"/>
  <c r="MK11" i="9"/>
  <c r="MJ11" i="9"/>
  <c r="MI11" i="9"/>
  <c r="MH11" i="9"/>
  <c r="MG11" i="9"/>
  <c r="MF11" i="9"/>
  <c r="ME11" i="9"/>
  <c r="MD11" i="9"/>
  <c r="MC11" i="9"/>
  <c r="MB11" i="9"/>
  <c r="MA11" i="9"/>
  <c r="LZ11" i="9"/>
  <c r="LY11" i="9"/>
  <c r="LX11" i="9"/>
  <c r="LW11" i="9"/>
  <c r="LV11" i="9"/>
  <c r="LU11" i="9"/>
  <c r="LT11" i="9"/>
  <c r="LS11" i="9"/>
  <c r="LR11" i="9"/>
  <c r="LQ11" i="9"/>
  <c r="LP11" i="9"/>
  <c r="LO11" i="9"/>
  <c r="LN11" i="9"/>
  <c r="LM11" i="9"/>
  <c r="LL11" i="9"/>
  <c r="LK11" i="9"/>
  <c r="LJ11" i="9"/>
  <c r="LI11" i="9"/>
  <c r="LH11" i="9"/>
  <c r="LE11" i="9"/>
  <c r="LD11" i="9"/>
  <c r="LC11" i="9"/>
  <c r="LB11" i="9"/>
  <c r="LA11" i="9"/>
  <c r="KZ11" i="9"/>
  <c r="KY11" i="9"/>
  <c r="KX11" i="9"/>
  <c r="KW11" i="9"/>
  <c r="KV11" i="9"/>
  <c r="KU11" i="9"/>
  <c r="KT11" i="9"/>
  <c r="KS11" i="9"/>
  <c r="KR11" i="9"/>
  <c r="KQ11" i="9"/>
  <c r="KP11" i="9"/>
  <c r="KO11" i="9"/>
  <c r="KN11" i="9"/>
  <c r="KM11" i="9"/>
  <c r="KL11" i="9"/>
  <c r="KK11" i="9"/>
  <c r="KJ11" i="9"/>
  <c r="KI11" i="9"/>
  <c r="KH11" i="9"/>
  <c r="KG11" i="9"/>
  <c r="KF11" i="9"/>
  <c r="KE11" i="9"/>
  <c r="KD11" i="9"/>
  <c r="KC11" i="9"/>
  <c r="KB11" i="9"/>
  <c r="KA11" i="9"/>
  <c r="JZ11" i="9"/>
  <c r="JY11" i="9"/>
  <c r="JX11" i="9"/>
  <c r="JW11" i="9"/>
  <c r="JV11" i="9"/>
  <c r="JU11" i="9"/>
  <c r="JT11" i="9"/>
  <c r="JS11" i="9"/>
  <c r="JR11" i="9"/>
  <c r="JQ11" i="9"/>
  <c r="JP11" i="9"/>
  <c r="JO11" i="9"/>
  <c r="JN11" i="9"/>
  <c r="JM11" i="9"/>
  <c r="JL11" i="9"/>
  <c r="JK11" i="9"/>
  <c r="JJ11" i="9"/>
  <c r="JI11" i="9"/>
  <c r="JH11" i="9"/>
  <c r="JG11" i="9"/>
  <c r="JF11" i="9"/>
  <c r="JE11" i="9"/>
  <c r="JD11" i="9"/>
  <c r="JC11" i="9"/>
  <c r="JB11" i="9"/>
  <c r="JA11" i="9"/>
  <c r="IZ11" i="9"/>
  <c r="IY11" i="9"/>
  <c r="IX11" i="9"/>
  <c r="IW11" i="9"/>
  <c r="IV11" i="9"/>
  <c r="IS11" i="9"/>
  <c r="IR11" i="9"/>
  <c r="IQ11" i="9"/>
  <c r="IP11" i="9"/>
  <c r="IO11" i="9"/>
  <c r="IN11" i="9"/>
  <c r="IM11" i="9"/>
  <c r="IL11" i="9"/>
  <c r="IK11" i="9"/>
  <c r="IJ11" i="9"/>
  <c r="II11" i="9"/>
  <c r="IH11" i="9"/>
  <c r="IG11" i="9"/>
  <c r="IF11" i="9"/>
  <c r="IE11" i="9"/>
  <c r="ID11" i="9"/>
  <c r="IC11" i="9"/>
  <c r="IB11" i="9"/>
  <c r="IA11" i="9"/>
  <c r="HZ11" i="9"/>
  <c r="HY11" i="9"/>
  <c r="HX11" i="9"/>
  <c r="HW11" i="9"/>
  <c r="HV11" i="9"/>
  <c r="HU11" i="9"/>
  <c r="HT11" i="9"/>
  <c r="HS11" i="9"/>
  <c r="HR11" i="9"/>
  <c r="HQ11" i="9"/>
  <c r="HP11" i="9"/>
  <c r="HO11" i="9"/>
  <c r="HN11" i="9"/>
  <c r="HM11" i="9"/>
  <c r="HL11" i="9"/>
  <c r="HK11" i="9"/>
  <c r="HJ11" i="9"/>
  <c r="HI11" i="9"/>
  <c r="HH11" i="9"/>
  <c r="HG11" i="9"/>
  <c r="HF11" i="9"/>
  <c r="HE11" i="9"/>
  <c r="HD11" i="9"/>
  <c r="HC11" i="9"/>
  <c r="HB11" i="9"/>
  <c r="HA11" i="9"/>
  <c r="GZ11" i="9"/>
  <c r="GY11" i="9"/>
  <c r="GX11" i="9"/>
  <c r="GW11" i="9"/>
  <c r="GV11" i="9"/>
  <c r="GU11" i="9"/>
  <c r="GT11" i="9"/>
  <c r="GS11" i="9"/>
  <c r="GR11" i="9"/>
  <c r="GQ11" i="9"/>
  <c r="GP11" i="9"/>
  <c r="GO11" i="9"/>
  <c r="GN11" i="9"/>
  <c r="GM11" i="9"/>
  <c r="GL11" i="9"/>
  <c r="GI11" i="9"/>
  <c r="GH11" i="9"/>
  <c r="GG11" i="9"/>
  <c r="GF11" i="9"/>
  <c r="GE11" i="9"/>
  <c r="GD11" i="9"/>
  <c r="GC11" i="9"/>
  <c r="GB11" i="9"/>
  <c r="GA11" i="9"/>
  <c r="FZ11" i="9"/>
  <c r="FY11" i="9"/>
  <c r="FX11" i="9"/>
  <c r="FW11" i="9"/>
  <c r="FV11" i="9"/>
  <c r="FU11" i="9"/>
  <c r="FT11" i="9"/>
  <c r="FS11" i="9"/>
  <c r="FR11" i="9"/>
  <c r="FQ11" i="9"/>
  <c r="FP11" i="9"/>
  <c r="FO11" i="9"/>
  <c r="FN11" i="9"/>
  <c r="FM11" i="9"/>
  <c r="FL11" i="9"/>
  <c r="FK11" i="9"/>
  <c r="FJ11" i="9"/>
  <c r="FI11" i="9"/>
  <c r="FH11" i="9"/>
  <c r="FG11" i="9"/>
  <c r="FF11" i="9"/>
  <c r="FE11" i="9"/>
  <c r="FD11" i="9"/>
  <c r="FC11" i="9"/>
  <c r="FB11" i="9"/>
  <c r="FA11" i="9"/>
  <c r="EZ11" i="9"/>
  <c r="EY11" i="9"/>
  <c r="EX11" i="9"/>
  <c r="EW11" i="9"/>
  <c r="EV11" i="9"/>
  <c r="EU11" i="9"/>
  <c r="ET11" i="9"/>
  <c r="ES11" i="9"/>
  <c r="ER11" i="9"/>
  <c r="EQ11" i="9"/>
  <c r="EP11" i="9"/>
  <c r="EO11" i="9"/>
  <c r="EN11" i="9"/>
  <c r="EM11" i="9"/>
  <c r="EL11" i="9"/>
  <c r="EK11" i="9"/>
  <c r="EJ11" i="9"/>
  <c r="EI11" i="9"/>
  <c r="EH11" i="9"/>
  <c r="EG11" i="9"/>
  <c r="EF11" i="9"/>
  <c r="EE11" i="9"/>
  <c r="ED11" i="9"/>
  <c r="EC11" i="9"/>
  <c r="EB11" i="9"/>
  <c r="EA11" i="9"/>
  <c r="DZ11" i="9"/>
  <c r="DW11" i="9"/>
  <c r="DV11" i="9"/>
  <c r="DU11" i="9"/>
  <c r="DT11" i="9"/>
  <c r="DS11" i="9"/>
  <c r="DR11" i="9"/>
  <c r="DQ11" i="9"/>
  <c r="DP11" i="9"/>
  <c r="DO11" i="9"/>
  <c r="DN11" i="9"/>
  <c r="DM11" i="9"/>
  <c r="DL11" i="9"/>
  <c r="DK11" i="9"/>
  <c r="DJ11" i="9"/>
  <c r="DI11" i="9"/>
  <c r="DH11" i="9"/>
  <c r="DG11" i="9"/>
  <c r="DF11" i="9"/>
  <c r="DE11" i="9"/>
  <c r="DD11" i="9"/>
  <c r="DC11" i="9"/>
  <c r="DB11" i="9"/>
  <c r="DA11" i="9"/>
  <c r="CZ11" i="9"/>
  <c r="CY11" i="9"/>
  <c r="CX11" i="9"/>
  <c r="CW11" i="9"/>
  <c r="CV11" i="9"/>
  <c r="CU11" i="9"/>
  <c r="CT11" i="9"/>
  <c r="CS11" i="9"/>
  <c r="CR11" i="9"/>
  <c r="CQ11" i="9"/>
  <c r="CP11" i="9"/>
  <c r="CO11" i="9"/>
  <c r="CN11" i="9"/>
  <c r="CM11" i="9"/>
  <c r="CL11" i="9"/>
  <c r="CK11" i="9"/>
  <c r="CJ11" i="9"/>
  <c r="CI11" i="9"/>
  <c r="CH11" i="9"/>
  <c r="CG11" i="9"/>
  <c r="CF11" i="9"/>
  <c r="CE11" i="9"/>
  <c r="CD11" i="9"/>
  <c r="CC11" i="9"/>
  <c r="CB11" i="9"/>
  <c r="CA11" i="9"/>
  <c r="BZ11" i="9"/>
  <c r="BY11" i="9"/>
  <c r="BX11" i="9"/>
  <c r="BW11" i="9"/>
  <c r="BV11" i="9"/>
  <c r="BU11" i="9"/>
  <c r="BT11" i="9"/>
  <c r="AA11" i="9"/>
  <c r="ACE10" i="9"/>
  <c r="ACD10" i="9"/>
  <c r="ACC10" i="9"/>
  <c r="ACB10" i="9"/>
  <c r="ACA10" i="9"/>
  <c r="ABZ10" i="9"/>
  <c r="ABY10" i="9"/>
  <c r="ABX10" i="9"/>
  <c r="ABW10" i="9"/>
  <c r="ABV10" i="9"/>
  <c r="ABU10" i="9"/>
  <c r="ABT10" i="9"/>
  <c r="ABS10" i="9"/>
  <c r="ABR10" i="9"/>
  <c r="ABQ10" i="9"/>
  <c r="ABP10" i="9"/>
  <c r="ABO10" i="9"/>
  <c r="ABN10" i="9"/>
  <c r="ABM10" i="9"/>
  <c r="ABL10" i="9"/>
  <c r="ABK10" i="9"/>
  <c r="ABJ10" i="9"/>
  <c r="ABI10" i="9"/>
  <c r="ABH10" i="9"/>
  <c r="ABG10" i="9"/>
  <c r="ABF10" i="9"/>
  <c r="ABE10" i="9"/>
  <c r="ABD10" i="9"/>
  <c r="ABC10" i="9"/>
  <c r="ABB10" i="9"/>
  <c r="ABA10" i="9"/>
  <c r="AAZ10" i="9"/>
  <c r="AAY10" i="9"/>
  <c r="AAX10" i="9"/>
  <c r="AAW10" i="9"/>
  <c r="AAV10" i="9"/>
  <c r="AAU10" i="9"/>
  <c r="AAT10" i="9"/>
  <c r="AAS10" i="9"/>
  <c r="AAR10" i="9"/>
  <c r="AAQ10" i="9"/>
  <c r="AAP10" i="9"/>
  <c r="AAO10" i="9"/>
  <c r="AAN10" i="9"/>
  <c r="AAM10" i="9"/>
  <c r="AAL10" i="9"/>
  <c r="AAK10" i="9"/>
  <c r="AAJ10" i="9"/>
  <c r="AAI10" i="9"/>
  <c r="AAH10" i="9"/>
  <c r="AAG10" i="9"/>
  <c r="AAF10" i="9"/>
  <c r="AAE10" i="9"/>
  <c r="AAD10" i="9"/>
  <c r="AAC10" i="9"/>
  <c r="AAB10" i="9"/>
  <c r="AAA10" i="9"/>
  <c r="ZZ10" i="9"/>
  <c r="ZY10" i="9"/>
  <c r="ZX10" i="9"/>
  <c r="ZW10" i="9"/>
  <c r="ZV10" i="9"/>
  <c r="ZS10" i="9"/>
  <c r="ZR10" i="9"/>
  <c r="ZQ10" i="9"/>
  <c r="ZP10" i="9"/>
  <c r="ZO10" i="9"/>
  <c r="ZN10" i="9"/>
  <c r="ZM10" i="9"/>
  <c r="ZL10" i="9"/>
  <c r="ZK10" i="9"/>
  <c r="ZJ10" i="9"/>
  <c r="ZI10" i="9"/>
  <c r="ZG10" i="9"/>
  <c r="ZF10" i="9"/>
  <c r="ZE10" i="9"/>
  <c r="ZD10" i="9"/>
  <c r="ZC10" i="9"/>
  <c r="ZB10" i="9"/>
  <c r="ZA10" i="9"/>
  <c r="YZ10" i="9"/>
  <c r="YY10" i="9"/>
  <c r="YX10" i="9"/>
  <c r="YW10" i="9"/>
  <c r="YV10" i="9"/>
  <c r="YU10" i="9"/>
  <c r="YT10" i="9"/>
  <c r="YS10" i="9"/>
  <c r="YR10" i="9"/>
  <c r="YQ10" i="9"/>
  <c r="YP10" i="9"/>
  <c r="YO10" i="9"/>
  <c r="YN10" i="9"/>
  <c r="YM10" i="9"/>
  <c r="YL10" i="9"/>
  <c r="YK10" i="9"/>
  <c r="YJ10" i="9"/>
  <c r="YI10" i="9"/>
  <c r="YH10" i="9"/>
  <c r="YG10" i="9"/>
  <c r="YF10" i="9"/>
  <c r="YE10" i="9"/>
  <c r="YD10" i="9"/>
  <c r="YC10" i="9"/>
  <c r="YB10" i="9"/>
  <c r="YA10" i="9"/>
  <c r="XZ10" i="9"/>
  <c r="XY10" i="9"/>
  <c r="XX10" i="9"/>
  <c r="XW10" i="9"/>
  <c r="XV10" i="9"/>
  <c r="XU10" i="9"/>
  <c r="XT10" i="9"/>
  <c r="XS10" i="9"/>
  <c r="XR10" i="9"/>
  <c r="XQ10" i="9"/>
  <c r="XP10" i="9"/>
  <c r="XO10" i="9"/>
  <c r="XN10" i="9"/>
  <c r="XM10" i="9"/>
  <c r="XL10" i="9"/>
  <c r="XI10" i="9"/>
  <c r="XH10" i="9"/>
  <c r="XG10" i="9"/>
  <c r="XF10" i="9"/>
  <c r="XE10" i="9"/>
  <c r="XD10" i="9"/>
  <c r="XC10" i="9"/>
  <c r="XB10" i="9"/>
  <c r="XA10" i="9"/>
  <c r="WZ10" i="9"/>
  <c r="WY10" i="9"/>
  <c r="WX10" i="9"/>
  <c r="WW10" i="9"/>
  <c r="WV10" i="9"/>
  <c r="WU10" i="9"/>
  <c r="WT10" i="9"/>
  <c r="WS10" i="9"/>
  <c r="WR10" i="9"/>
  <c r="WQ10" i="9"/>
  <c r="WP10" i="9"/>
  <c r="WO10" i="9"/>
  <c r="WN10" i="9"/>
  <c r="WM10" i="9"/>
  <c r="WL10" i="9"/>
  <c r="WK10" i="9"/>
  <c r="WJ10" i="9"/>
  <c r="WI10" i="9"/>
  <c r="WH10" i="9"/>
  <c r="WG10" i="9"/>
  <c r="WF10" i="9"/>
  <c r="WE10" i="9"/>
  <c r="WD10" i="9"/>
  <c r="WC10" i="9"/>
  <c r="WB10" i="9"/>
  <c r="WA10" i="9"/>
  <c r="VZ10" i="9"/>
  <c r="VY10" i="9"/>
  <c r="VX10" i="9"/>
  <c r="VW10" i="9"/>
  <c r="VV10" i="9"/>
  <c r="VU10" i="9"/>
  <c r="VT10" i="9"/>
  <c r="VS10" i="9"/>
  <c r="VR10" i="9"/>
  <c r="VQ10" i="9"/>
  <c r="VP10" i="9"/>
  <c r="VO10" i="9"/>
  <c r="VN10" i="9"/>
  <c r="VM10" i="9"/>
  <c r="VL10" i="9"/>
  <c r="VK10" i="9"/>
  <c r="VJ10" i="9"/>
  <c r="VI10" i="9"/>
  <c r="VH10" i="9"/>
  <c r="VG10" i="9"/>
  <c r="VF10" i="9"/>
  <c r="VE10" i="9"/>
  <c r="VD10" i="9"/>
  <c r="VC10" i="9"/>
  <c r="VB10" i="9"/>
  <c r="VA10" i="9"/>
  <c r="UZ10" i="9"/>
  <c r="UW10" i="9"/>
  <c r="UV10" i="9"/>
  <c r="UU10" i="9"/>
  <c r="UT10" i="9"/>
  <c r="US10" i="9"/>
  <c r="UR10" i="9"/>
  <c r="UQ10" i="9"/>
  <c r="UP10" i="9"/>
  <c r="UO10" i="9"/>
  <c r="UN10" i="9"/>
  <c r="UM10" i="9"/>
  <c r="UL10" i="9"/>
  <c r="UK10" i="9"/>
  <c r="UJ10" i="9"/>
  <c r="UI10" i="9"/>
  <c r="UH10" i="9"/>
  <c r="UG10" i="9"/>
  <c r="UF10" i="9"/>
  <c r="UE10" i="9"/>
  <c r="UD10" i="9"/>
  <c r="UC10" i="9"/>
  <c r="UB10" i="9"/>
  <c r="UA10" i="9"/>
  <c r="TZ10" i="9"/>
  <c r="TY10" i="9"/>
  <c r="TX10" i="9"/>
  <c r="TW10" i="9"/>
  <c r="TV10" i="9"/>
  <c r="TU10" i="9"/>
  <c r="TT10" i="9"/>
  <c r="TS10" i="9"/>
  <c r="TR10" i="9"/>
  <c r="TQ10" i="9"/>
  <c r="TP10" i="9"/>
  <c r="TO10" i="9"/>
  <c r="TN10" i="9"/>
  <c r="TM10" i="9"/>
  <c r="TL10" i="9"/>
  <c r="TK10" i="9"/>
  <c r="TJ10" i="9"/>
  <c r="TI10" i="9"/>
  <c r="TH10" i="9"/>
  <c r="TG10" i="9"/>
  <c r="TF10" i="9"/>
  <c r="TE10" i="9"/>
  <c r="TD10" i="9"/>
  <c r="TC10" i="9"/>
  <c r="TB10" i="9"/>
  <c r="TA10" i="9"/>
  <c r="SZ10" i="9"/>
  <c r="SY10" i="9"/>
  <c r="SX10" i="9"/>
  <c r="SW10" i="9"/>
  <c r="SV10" i="9"/>
  <c r="SU10" i="9"/>
  <c r="ST10" i="9"/>
  <c r="SS10" i="9"/>
  <c r="SR10" i="9"/>
  <c r="SQ10" i="9"/>
  <c r="SP10" i="9"/>
  <c r="SM10" i="9"/>
  <c r="SL10" i="9"/>
  <c r="SK10" i="9"/>
  <c r="SJ10" i="9"/>
  <c r="SI10" i="9"/>
  <c r="SH10" i="9"/>
  <c r="SG10" i="9"/>
  <c r="SF10" i="9"/>
  <c r="SE10" i="9"/>
  <c r="SD10" i="9"/>
  <c r="SC10" i="9"/>
  <c r="SB10" i="9"/>
  <c r="SA10" i="9"/>
  <c r="RZ10" i="9"/>
  <c r="RY10" i="9"/>
  <c r="RX10" i="9"/>
  <c r="RW10" i="9"/>
  <c r="RV10" i="9"/>
  <c r="RU10" i="9"/>
  <c r="RT10" i="9"/>
  <c r="RS10" i="9"/>
  <c r="RR10" i="9"/>
  <c r="RQ10" i="9"/>
  <c r="RP10" i="9"/>
  <c r="RO10" i="9"/>
  <c r="RN10" i="9"/>
  <c r="RM10" i="9"/>
  <c r="RL10" i="9"/>
  <c r="RK10" i="9"/>
  <c r="RJ10" i="9"/>
  <c r="RI10" i="9"/>
  <c r="RH10" i="9"/>
  <c r="RG10" i="9"/>
  <c r="RF10" i="9"/>
  <c r="RE10" i="9"/>
  <c r="RD10" i="9"/>
  <c r="RC10" i="9"/>
  <c r="RB10" i="9"/>
  <c r="RA10" i="9"/>
  <c r="QZ10" i="9"/>
  <c r="QY10" i="9"/>
  <c r="QX10" i="9"/>
  <c r="QW10" i="9"/>
  <c r="QV10" i="9"/>
  <c r="QU10" i="9"/>
  <c r="QT10" i="9"/>
  <c r="QS10" i="9"/>
  <c r="QR10" i="9"/>
  <c r="QQ10" i="9"/>
  <c r="QP10" i="9"/>
  <c r="QO10" i="9"/>
  <c r="QN10" i="9"/>
  <c r="QM10" i="9"/>
  <c r="QL10" i="9"/>
  <c r="QK10" i="9"/>
  <c r="QJ10" i="9"/>
  <c r="QI10" i="9"/>
  <c r="QH10" i="9"/>
  <c r="QG10" i="9"/>
  <c r="QF10" i="9"/>
  <c r="QE10" i="9"/>
  <c r="QD10" i="9"/>
  <c r="QA10" i="9"/>
  <c r="PZ10" i="9"/>
  <c r="PY10" i="9"/>
  <c r="PX10" i="9"/>
  <c r="PW10" i="9"/>
  <c r="PV10" i="9"/>
  <c r="PU10" i="9"/>
  <c r="PT10" i="9"/>
  <c r="PS10" i="9"/>
  <c r="PR10" i="9"/>
  <c r="PQ10" i="9"/>
  <c r="PP10" i="9"/>
  <c r="PO10" i="9"/>
  <c r="PN10" i="9"/>
  <c r="PM10" i="9"/>
  <c r="PL10" i="9"/>
  <c r="PK10" i="9"/>
  <c r="PJ10" i="9"/>
  <c r="PI10" i="9"/>
  <c r="PH10" i="9"/>
  <c r="PG10" i="9"/>
  <c r="PF10" i="9"/>
  <c r="PE10" i="9"/>
  <c r="PD10" i="9"/>
  <c r="PC10" i="9"/>
  <c r="PB10" i="9"/>
  <c r="PA10" i="9"/>
  <c r="OZ10" i="9"/>
  <c r="OY10" i="9"/>
  <c r="OX10" i="9"/>
  <c r="OW10" i="9"/>
  <c r="OV10" i="9"/>
  <c r="OU10" i="9"/>
  <c r="OT10" i="9"/>
  <c r="OS10" i="9"/>
  <c r="OR10" i="9"/>
  <c r="OQ10" i="9"/>
  <c r="OP10" i="9"/>
  <c r="OO10" i="9"/>
  <c r="ON10" i="9"/>
  <c r="OM10" i="9"/>
  <c r="OL10" i="9"/>
  <c r="OK10" i="9"/>
  <c r="OJ10" i="9"/>
  <c r="OI10" i="9"/>
  <c r="OH10" i="9"/>
  <c r="OG10" i="9"/>
  <c r="OF10" i="9"/>
  <c r="OE10" i="9"/>
  <c r="OD10" i="9"/>
  <c r="OC10" i="9"/>
  <c r="OB10" i="9"/>
  <c r="OA10" i="9"/>
  <c r="NZ10" i="9"/>
  <c r="NY10" i="9"/>
  <c r="NX10" i="9"/>
  <c r="NW10" i="9"/>
  <c r="NV10" i="9"/>
  <c r="NU10" i="9"/>
  <c r="NT10" i="9"/>
  <c r="NS10" i="9"/>
  <c r="NR10" i="9"/>
  <c r="NO10" i="9"/>
  <c r="NN10" i="9"/>
  <c r="NM10" i="9"/>
  <c r="NL10" i="9"/>
  <c r="NK10" i="9"/>
  <c r="NJ10" i="9"/>
  <c r="NI10" i="9"/>
  <c r="NH10" i="9"/>
  <c r="NG10" i="9"/>
  <c r="NF10" i="9"/>
  <c r="NE10" i="9"/>
  <c r="ND10" i="9"/>
  <c r="NC10" i="9"/>
  <c r="NB10" i="9"/>
  <c r="NA10" i="9"/>
  <c r="MZ10" i="9"/>
  <c r="MY10" i="9"/>
  <c r="MX10" i="9"/>
  <c r="MW10" i="9"/>
  <c r="MV10" i="9"/>
  <c r="MU10" i="9"/>
  <c r="MT10" i="9"/>
  <c r="MS10" i="9"/>
  <c r="MR10" i="9"/>
  <c r="MQ10" i="9"/>
  <c r="MP10" i="9"/>
  <c r="MO10" i="9"/>
  <c r="MN10" i="9"/>
  <c r="MM10" i="9"/>
  <c r="ML10" i="9"/>
  <c r="MK10" i="9"/>
  <c r="MJ10" i="9"/>
  <c r="MI10" i="9"/>
  <c r="MH10" i="9"/>
  <c r="MG10" i="9"/>
  <c r="MF10" i="9"/>
  <c r="ME10" i="9"/>
  <c r="MD10" i="9"/>
  <c r="MC10" i="9"/>
  <c r="MB10" i="9"/>
  <c r="MA10" i="9"/>
  <c r="LZ10" i="9"/>
  <c r="LY10" i="9"/>
  <c r="LX10" i="9"/>
  <c r="LW10" i="9"/>
  <c r="LV10" i="9"/>
  <c r="LU10" i="9"/>
  <c r="LT10" i="9"/>
  <c r="LS10" i="9"/>
  <c r="LR10" i="9"/>
  <c r="LQ10" i="9"/>
  <c r="LP10" i="9"/>
  <c r="LO10" i="9"/>
  <c r="LN10" i="9"/>
  <c r="LM10" i="9"/>
  <c r="LL10" i="9"/>
  <c r="LK10" i="9"/>
  <c r="LJ10" i="9"/>
  <c r="LI10" i="9"/>
  <c r="LH10" i="9"/>
  <c r="LE10" i="9"/>
  <c r="LD10" i="9"/>
  <c r="LC10" i="9"/>
  <c r="LB10" i="9"/>
  <c r="LA10" i="9"/>
  <c r="KZ10" i="9"/>
  <c r="KY10" i="9"/>
  <c r="KX10" i="9"/>
  <c r="KW10" i="9"/>
  <c r="KV10" i="9"/>
  <c r="KU10" i="9"/>
  <c r="KT10" i="9"/>
  <c r="KS10" i="9"/>
  <c r="KR10" i="9"/>
  <c r="KQ10" i="9"/>
  <c r="KP10" i="9"/>
  <c r="KO10" i="9"/>
  <c r="KN10" i="9"/>
  <c r="KM10" i="9"/>
  <c r="KL10" i="9"/>
  <c r="KK10" i="9"/>
  <c r="KJ10" i="9"/>
  <c r="KI10" i="9"/>
  <c r="KH10" i="9"/>
  <c r="KG10" i="9"/>
  <c r="KF10" i="9"/>
  <c r="KE10" i="9"/>
  <c r="KD10" i="9"/>
  <c r="KC10" i="9"/>
  <c r="KB10" i="9"/>
  <c r="KA10" i="9"/>
  <c r="JZ10" i="9"/>
  <c r="JY10" i="9"/>
  <c r="JX10" i="9"/>
  <c r="JW10" i="9"/>
  <c r="JV10" i="9"/>
  <c r="JU10" i="9"/>
  <c r="JT10" i="9"/>
  <c r="JS10" i="9"/>
  <c r="JR10" i="9"/>
  <c r="JQ10" i="9"/>
  <c r="JP10" i="9"/>
  <c r="JO10" i="9"/>
  <c r="JN10" i="9"/>
  <c r="JM10" i="9"/>
  <c r="JL10" i="9"/>
  <c r="JK10" i="9"/>
  <c r="JJ10" i="9"/>
  <c r="JI10" i="9"/>
  <c r="JH10" i="9"/>
  <c r="JG10" i="9"/>
  <c r="JF10" i="9"/>
  <c r="JE10" i="9"/>
  <c r="JD10" i="9"/>
  <c r="JC10" i="9"/>
  <c r="JB10" i="9"/>
  <c r="JA10" i="9"/>
  <c r="IZ10" i="9"/>
  <c r="IY10" i="9"/>
  <c r="IX10" i="9"/>
  <c r="IW10" i="9"/>
  <c r="IV10" i="9"/>
  <c r="IS10" i="9"/>
  <c r="IR10" i="9"/>
  <c r="IQ10" i="9"/>
  <c r="IP10" i="9"/>
  <c r="IO10" i="9"/>
  <c r="IN10" i="9"/>
  <c r="IM10" i="9"/>
  <c r="IL10" i="9"/>
  <c r="IK10" i="9"/>
  <c r="IJ10" i="9"/>
  <c r="II10" i="9"/>
  <c r="IH10" i="9"/>
  <c r="IG10" i="9"/>
  <c r="IF10" i="9"/>
  <c r="IE10" i="9"/>
  <c r="ID10" i="9"/>
  <c r="IC10" i="9"/>
  <c r="IB10" i="9"/>
  <c r="IA10" i="9"/>
  <c r="HZ10" i="9"/>
  <c r="HY10" i="9"/>
  <c r="HX10" i="9"/>
  <c r="HW10" i="9"/>
  <c r="HV10" i="9"/>
  <c r="HU10" i="9"/>
  <c r="HT10" i="9"/>
  <c r="HS10" i="9"/>
  <c r="HR10" i="9"/>
  <c r="HQ10" i="9"/>
  <c r="HP10" i="9"/>
  <c r="HO10" i="9"/>
  <c r="HN10" i="9"/>
  <c r="HM10" i="9"/>
  <c r="HL10" i="9"/>
  <c r="HK10" i="9"/>
  <c r="HJ10" i="9"/>
  <c r="HI10" i="9"/>
  <c r="HH10" i="9"/>
  <c r="HG10" i="9"/>
  <c r="HF10" i="9"/>
  <c r="HE10" i="9"/>
  <c r="HD10" i="9"/>
  <c r="HC10" i="9"/>
  <c r="HB10" i="9"/>
  <c r="HA10" i="9"/>
  <c r="GZ10" i="9"/>
  <c r="GY10" i="9"/>
  <c r="GX10" i="9"/>
  <c r="GW10" i="9"/>
  <c r="GV10" i="9"/>
  <c r="GU10" i="9"/>
  <c r="GT10" i="9"/>
  <c r="GS10" i="9"/>
  <c r="GR10" i="9"/>
  <c r="GQ10" i="9"/>
  <c r="GP10" i="9"/>
  <c r="GO10" i="9"/>
  <c r="GN10" i="9"/>
  <c r="GM10" i="9"/>
  <c r="GL10" i="9"/>
  <c r="GI10" i="9"/>
  <c r="GH10" i="9"/>
  <c r="GG10" i="9"/>
  <c r="GF10" i="9"/>
  <c r="GE10" i="9"/>
  <c r="GD10" i="9"/>
  <c r="GC10" i="9"/>
  <c r="GB10" i="9"/>
  <c r="GA10" i="9"/>
  <c r="FZ10" i="9"/>
  <c r="FY10" i="9"/>
  <c r="FX10" i="9"/>
  <c r="FW10" i="9"/>
  <c r="FV10" i="9"/>
  <c r="FU10" i="9"/>
  <c r="FT10" i="9"/>
  <c r="FS10" i="9"/>
  <c r="FR10" i="9"/>
  <c r="FQ10" i="9"/>
  <c r="FP10" i="9"/>
  <c r="FO10" i="9"/>
  <c r="FN10" i="9"/>
  <c r="FM10" i="9"/>
  <c r="FL10" i="9"/>
  <c r="FK10" i="9"/>
  <c r="FJ10" i="9"/>
  <c r="FI10" i="9"/>
  <c r="FH10" i="9"/>
  <c r="FG10" i="9"/>
  <c r="FF10" i="9"/>
  <c r="FE10" i="9"/>
  <c r="FD10" i="9"/>
  <c r="FC10" i="9"/>
  <c r="FB10" i="9"/>
  <c r="FA10" i="9"/>
  <c r="EZ10" i="9"/>
  <c r="EY10" i="9"/>
  <c r="EX10" i="9"/>
  <c r="EW10" i="9"/>
  <c r="EV10" i="9"/>
  <c r="EU10" i="9"/>
  <c r="ET10" i="9"/>
  <c r="ES10" i="9"/>
  <c r="ER10" i="9"/>
  <c r="EQ10" i="9"/>
  <c r="EP10" i="9"/>
  <c r="EO10" i="9"/>
  <c r="EN10" i="9"/>
  <c r="EM10" i="9"/>
  <c r="EL10" i="9"/>
  <c r="EK10" i="9"/>
  <c r="EJ10" i="9"/>
  <c r="EI10" i="9"/>
  <c r="EH10" i="9"/>
  <c r="EG10" i="9"/>
  <c r="EF10" i="9"/>
  <c r="EE10" i="9"/>
  <c r="ED10" i="9"/>
  <c r="EC10" i="9"/>
  <c r="EB10" i="9"/>
  <c r="EA10" i="9"/>
  <c r="DZ10" i="9"/>
  <c r="DW10" i="9"/>
  <c r="DV10" i="9"/>
  <c r="DU10" i="9"/>
  <c r="DT10" i="9"/>
  <c r="DS10" i="9"/>
  <c r="DR10" i="9"/>
  <c r="DQ10" i="9"/>
  <c r="DP10" i="9"/>
  <c r="DO10" i="9"/>
  <c r="DN10" i="9"/>
  <c r="DM10" i="9"/>
  <c r="DL10" i="9"/>
  <c r="DK10" i="9"/>
  <c r="DJ10" i="9"/>
  <c r="DI10" i="9"/>
  <c r="DH10" i="9"/>
  <c r="DG10" i="9"/>
  <c r="DF10" i="9"/>
  <c r="DE10" i="9"/>
  <c r="DD10" i="9"/>
  <c r="DC10" i="9"/>
  <c r="DB10" i="9"/>
  <c r="DA10" i="9"/>
  <c r="CZ10" i="9"/>
  <c r="CY10" i="9"/>
  <c r="CX10" i="9"/>
  <c r="CW10" i="9"/>
  <c r="CV10" i="9"/>
  <c r="CU10" i="9"/>
  <c r="CT10" i="9"/>
  <c r="CS10" i="9"/>
  <c r="CR10" i="9"/>
  <c r="CQ10" i="9"/>
  <c r="CP10" i="9"/>
  <c r="CO10" i="9"/>
  <c r="CN10" i="9"/>
  <c r="CM10" i="9"/>
  <c r="CL10" i="9"/>
  <c r="CK10" i="9"/>
  <c r="CJ10" i="9"/>
  <c r="CI10" i="9"/>
  <c r="CH10" i="9"/>
  <c r="CG10" i="9"/>
  <c r="CF10" i="9"/>
  <c r="CE10" i="9"/>
  <c r="CD10" i="9"/>
  <c r="CC10" i="9"/>
  <c r="CB10" i="9"/>
  <c r="CA10" i="9"/>
  <c r="BZ10" i="9"/>
  <c r="BY10" i="9"/>
  <c r="BX10" i="9"/>
  <c r="BW10" i="9"/>
  <c r="BV10" i="9"/>
  <c r="BU10" i="9"/>
  <c r="BT10" i="9"/>
  <c r="AA10" i="9"/>
  <c r="ACE9" i="9"/>
  <c r="ACD9" i="9"/>
  <c r="ACC9" i="9"/>
  <c r="ACB9" i="9"/>
  <c r="ACA9" i="9"/>
  <c r="ABZ9" i="9"/>
  <c r="ABY9" i="9"/>
  <c r="ABX9" i="9"/>
  <c r="ABW9" i="9"/>
  <c r="ABV9" i="9"/>
  <c r="ABU9" i="9"/>
  <c r="ABT9" i="9"/>
  <c r="ABS9" i="9"/>
  <c r="ABR9" i="9"/>
  <c r="ABQ9" i="9"/>
  <c r="ABP9" i="9"/>
  <c r="ABO9" i="9"/>
  <c r="ABN9" i="9"/>
  <c r="ABM9" i="9"/>
  <c r="ABL9" i="9"/>
  <c r="ABK9" i="9"/>
  <c r="ABJ9" i="9"/>
  <c r="ABI9" i="9"/>
  <c r="ABH9" i="9"/>
  <c r="ABG9" i="9"/>
  <c r="ABF9" i="9"/>
  <c r="ABE9" i="9"/>
  <c r="ABD9" i="9"/>
  <c r="ABC9" i="9"/>
  <c r="ABB9" i="9"/>
  <c r="ABA9" i="9"/>
  <c r="AAZ9" i="9"/>
  <c r="AAY9" i="9"/>
  <c r="AAX9" i="9"/>
  <c r="AAW9" i="9"/>
  <c r="AAV9" i="9"/>
  <c r="AAU9" i="9"/>
  <c r="AAT9" i="9"/>
  <c r="AAS9" i="9"/>
  <c r="AAR9" i="9"/>
  <c r="AAQ9" i="9"/>
  <c r="AAP9" i="9"/>
  <c r="AAO9" i="9"/>
  <c r="AAN9" i="9"/>
  <c r="AAM9" i="9"/>
  <c r="AAL9" i="9"/>
  <c r="AAK9" i="9"/>
  <c r="AAJ9" i="9"/>
  <c r="AAI9" i="9"/>
  <c r="AAH9" i="9"/>
  <c r="AAG9" i="9"/>
  <c r="AAF9" i="9"/>
  <c r="AAE9" i="9"/>
  <c r="AAD9" i="9"/>
  <c r="AAC9" i="9"/>
  <c r="AAB9" i="9"/>
  <c r="AAA9" i="9"/>
  <c r="ZZ9" i="9"/>
  <c r="ZY9" i="9"/>
  <c r="ZX9" i="9"/>
  <c r="ZW9" i="9"/>
  <c r="ZV9" i="9"/>
  <c r="ZS9" i="9"/>
  <c r="ZR9" i="9"/>
  <c r="ZQ9" i="9"/>
  <c r="ZP9" i="9"/>
  <c r="ZO9" i="9"/>
  <c r="ZN9" i="9"/>
  <c r="ZM9" i="9"/>
  <c r="ZL9" i="9"/>
  <c r="ZK9" i="9"/>
  <c r="ZJ9" i="9"/>
  <c r="ZI9" i="9"/>
  <c r="ZG9" i="9"/>
  <c r="ZF9" i="9"/>
  <c r="ZE9" i="9"/>
  <c r="ZD9" i="9"/>
  <c r="ZC9" i="9"/>
  <c r="ZB9" i="9"/>
  <c r="ZA9" i="9"/>
  <c r="YZ9" i="9"/>
  <c r="YY9" i="9"/>
  <c r="YX9" i="9"/>
  <c r="YW9" i="9"/>
  <c r="YV9" i="9"/>
  <c r="YU9" i="9"/>
  <c r="YT9" i="9"/>
  <c r="YS9" i="9"/>
  <c r="YR9" i="9"/>
  <c r="YQ9" i="9"/>
  <c r="YP9" i="9"/>
  <c r="YO9" i="9"/>
  <c r="YN9" i="9"/>
  <c r="YM9" i="9"/>
  <c r="YL9" i="9"/>
  <c r="YK9" i="9"/>
  <c r="YJ9" i="9"/>
  <c r="YI9" i="9"/>
  <c r="YH9" i="9"/>
  <c r="YG9" i="9"/>
  <c r="YF9" i="9"/>
  <c r="YE9" i="9"/>
  <c r="YD9" i="9"/>
  <c r="YC9" i="9"/>
  <c r="YB9" i="9"/>
  <c r="YA9" i="9"/>
  <c r="XZ9" i="9"/>
  <c r="XY9" i="9"/>
  <c r="XX9" i="9"/>
  <c r="XW9" i="9"/>
  <c r="XV9" i="9"/>
  <c r="XU9" i="9"/>
  <c r="XT9" i="9"/>
  <c r="XS9" i="9"/>
  <c r="XR9" i="9"/>
  <c r="XQ9" i="9"/>
  <c r="XP9" i="9"/>
  <c r="XO9" i="9"/>
  <c r="XN9" i="9"/>
  <c r="XM9" i="9"/>
  <c r="XL9" i="9"/>
  <c r="XI9" i="9"/>
  <c r="XH9" i="9"/>
  <c r="XG9" i="9"/>
  <c r="XF9" i="9"/>
  <c r="XE9" i="9"/>
  <c r="XD9" i="9"/>
  <c r="XC9" i="9"/>
  <c r="XB9" i="9"/>
  <c r="XA9" i="9"/>
  <c r="WZ9" i="9"/>
  <c r="WY9" i="9"/>
  <c r="WX9" i="9"/>
  <c r="WW9" i="9"/>
  <c r="WV9" i="9"/>
  <c r="WU9" i="9"/>
  <c r="WT9" i="9"/>
  <c r="WS9" i="9"/>
  <c r="WR9" i="9"/>
  <c r="WQ9" i="9"/>
  <c r="WP9" i="9"/>
  <c r="WO9" i="9"/>
  <c r="WN9" i="9"/>
  <c r="WM9" i="9"/>
  <c r="WL9" i="9"/>
  <c r="WK9" i="9"/>
  <c r="WJ9" i="9"/>
  <c r="WI9" i="9"/>
  <c r="WH9" i="9"/>
  <c r="WG9" i="9"/>
  <c r="WF9" i="9"/>
  <c r="WE9" i="9"/>
  <c r="WD9" i="9"/>
  <c r="WC9" i="9"/>
  <c r="WB9" i="9"/>
  <c r="WA9" i="9"/>
  <c r="VZ9" i="9"/>
  <c r="VY9" i="9"/>
  <c r="VX9" i="9"/>
  <c r="VW9" i="9"/>
  <c r="VV9" i="9"/>
  <c r="VU9" i="9"/>
  <c r="VT9" i="9"/>
  <c r="VS9" i="9"/>
  <c r="VR9" i="9"/>
  <c r="VQ9" i="9"/>
  <c r="VP9" i="9"/>
  <c r="VO9" i="9"/>
  <c r="VN9" i="9"/>
  <c r="VM9" i="9"/>
  <c r="VL9" i="9"/>
  <c r="VK9" i="9"/>
  <c r="VJ9" i="9"/>
  <c r="VI9" i="9"/>
  <c r="VH9" i="9"/>
  <c r="VG9" i="9"/>
  <c r="VF9" i="9"/>
  <c r="VE9" i="9"/>
  <c r="VD9" i="9"/>
  <c r="VC9" i="9"/>
  <c r="VB9" i="9"/>
  <c r="VA9" i="9"/>
  <c r="UZ9" i="9"/>
  <c r="UW9" i="9"/>
  <c r="UV9" i="9"/>
  <c r="UU9" i="9"/>
  <c r="UT9" i="9"/>
  <c r="US9" i="9"/>
  <c r="UR9" i="9"/>
  <c r="UQ9" i="9"/>
  <c r="UP9" i="9"/>
  <c r="UO9" i="9"/>
  <c r="UN9" i="9"/>
  <c r="UM9" i="9"/>
  <c r="UL9" i="9"/>
  <c r="UK9" i="9"/>
  <c r="UJ9" i="9"/>
  <c r="UI9" i="9"/>
  <c r="UH9" i="9"/>
  <c r="UG9" i="9"/>
  <c r="UF9" i="9"/>
  <c r="UE9" i="9"/>
  <c r="UD9" i="9"/>
  <c r="UC9" i="9"/>
  <c r="UB9" i="9"/>
  <c r="UA9" i="9"/>
  <c r="TZ9" i="9"/>
  <c r="TY9" i="9"/>
  <c r="TX9" i="9"/>
  <c r="TW9" i="9"/>
  <c r="TV9" i="9"/>
  <c r="TU9" i="9"/>
  <c r="TT9" i="9"/>
  <c r="TS9" i="9"/>
  <c r="TR9" i="9"/>
  <c r="TQ9" i="9"/>
  <c r="TP9" i="9"/>
  <c r="TO9" i="9"/>
  <c r="TN9" i="9"/>
  <c r="TM9" i="9"/>
  <c r="TL9" i="9"/>
  <c r="TK9" i="9"/>
  <c r="TJ9" i="9"/>
  <c r="TI9" i="9"/>
  <c r="TH9" i="9"/>
  <c r="TG9" i="9"/>
  <c r="TF9" i="9"/>
  <c r="TE9" i="9"/>
  <c r="TD9" i="9"/>
  <c r="TC9" i="9"/>
  <c r="TB9" i="9"/>
  <c r="TA9" i="9"/>
  <c r="SZ9" i="9"/>
  <c r="SY9" i="9"/>
  <c r="SX9" i="9"/>
  <c r="SW9" i="9"/>
  <c r="SV9" i="9"/>
  <c r="SU9" i="9"/>
  <c r="ST9" i="9"/>
  <c r="SS9" i="9"/>
  <c r="SR9" i="9"/>
  <c r="SQ9" i="9"/>
  <c r="SP9" i="9"/>
  <c r="SM9" i="9"/>
  <c r="SL9" i="9"/>
  <c r="SK9" i="9"/>
  <c r="SJ9" i="9"/>
  <c r="SI9" i="9"/>
  <c r="SH9" i="9"/>
  <c r="SG9" i="9"/>
  <c r="SF9" i="9"/>
  <c r="SE9" i="9"/>
  <c r="SD9" i="9"/>
  <c r="SC9" i="9"/>
  <c r="SB9" i="9"/>
  <c r="SA9" i="9"/>
  <c r="RZ9" i="9"/>
  <c r="RY9" i="9"/>
  <c r="RX9" i="9"/>
  <c r="RW9" i="9"/>
  <c r="RV9" i="9"/>
  <c r="RU9" i="9"/>
  <c r="RT9" i="9"/>
  <c r="RS9" i="9"/>
  <c r="RR9" i="9"/>
  <c r="RQ9" i="9"/>
  <c r="RP9" i="9"/>
  <c r="RO9" i="9"/>
  <c r="RN9" i="9"/>
  <c r="RM9" i="9"/>
  <c r="RL9" i="9"/>
  <c r="RK9" i="9"/>
  <c r="RJ9" i="9"/>
  <c r="RI9" i="9"/>
  <c r="RH9" i="9"/>
  <c r="RG9" i="9"/>
  <c r="RF9" i="9"/>
  <c r="RE9" i="9"/>
  <c r="RD9" i="9"/>
  <c r="RC9" i="9"/>
  <c r="RB9" i="9"/>
  <c r="RA9" i="9"/>
  <c r="QZ9" i="9"/>
  <c r="QY9" i="9"/>
  <c r="QX9" i="9"/>
  <c r="QW9" i="9"/>
  <c r="QV9" i="9"/>
  <c r="QU9" i="9"/>
  <c r="QT9" i="9"/>
  <c r="QS9" i="9"/>
  <c r="QR9" i="9"/>
  <c r="QQ9" i="9"/>
  <c r="QP9" i="9"/>
  <c r="QO9" i="9"/>
  <c r="QN9" i="9"/>
  <c r="QM9" i="9"/>
  <c r="QL9" i="9"/>
  <c r="QK9" i="9"/>
  <c r="QJ9" i="9"/>
  <c r="QI9" i="9"/>
  <c r="QH9" i="9"/>
  <c r="QG9" i="9"/>
  <c r="QF9" i="9"/>
  <c r="QE9" i="9"/>
  <c r="QD9" i="9"/>
  <c r="QA9" i="9"/>
  <c r="PZ9" i="9"/>
  <c r="PY9" i="9"/>
  <c r="PX9" i="9"/>
  <c r="PW9" i="9"/>
  <c r="PV9" i="9"/>
  <c r="PU9" i="9"/>
  <c r="PT9" i="9"/>
  <c r="PS9" i="9"/>
  <c r="PR9" i="9"/>
  <c r="PQ9" i="9"/>
  <c r="PP9" i="9"/>
  <c r="PO9" i="9"/>
  <c r="PN9" i="9"/>
  <c r="PM9" i="9"/>
  <c r="PL9" i="9"/>
  <c r="PK9" i="9"/>
  <c r="PJ9" i="9"/>
  <c r="PI9" i="9"/>
  <c r="PH9" i="9"/>
  <c r="PG9" i="9"/>
  <c r="PF9" i="9"/>
  <c r="PE9" i="9"/>
  <c r="PD9" i="9"/>
  <c r="PC9" i="9"/>
  <c r="PB9" i="9"/>
  <c r="PA9" i="9"/>
  <c r="OZ9" i="9"/>
  <c r="OY9" i="9"/>
  <c r="OX9" i="9"/>
  <c r="OW9" i="9"/>
  <c r="OV9" i="9"/>
  <c r="OU9" i="9"/>
  <c r="OT9" i="9"/>
  <c r="OS9" i="9"/>
  <c r="OR9" i="9"/>
  <c r="OQ9" i="9"/>
  <c r="OP9" i="9"/>
  <c r="OO9" i="9"/>
  <c r="ON9" i="9"/>
  <c r="OM9" i="9"/>
  <c r="OL9" i="9"/>
  <c r="OK9" i="9"/>
  <c r="OJ9" i="9"/>
  <c r="OI9" i="9"/>
  <c r="OH9" i="9"/>
  <c r="OG9" i="9"/>
  <c r="OF9" i="9"/>
  <c r="OE9" i="9"/>
  <c r="OD9" i="9"/>
  <c r="OC9" i="9"/>
  <c r="OB9" i="9"/>
  <c r="OA9" i="9"/>
  <c r="NZ9" i="9"/>
  <c r="NY9" i="9"/>
  <c r="NX9" i="9"/>
  <c r="NW9" i="9"/>
  <c r="NV9" i="9"/>
  <c r="NU9" i="9"/>
  <c r="NT9" i="9"/>
  <c r="NS9" i="9"/>
  <c r="NR9" i="9"/>
  <c r="NO9" i="9"/>
  <c r="NN9" i="9"/>
  <c r="NM9" i="9"/>
  <c r="NL9" i="9"/>
  <c r="NK9" i="9"/>
  <c r="NJ9" i="9"/>
  <c r="NI9" i="9"/>
  <c r="NH9" i="9"/>
  <c r="NG9" i="9"/>
  <c r="NF9" i="9"/>
  <c r="NE9" i="9"/>
  <c r="ND9" i="9"/>
  <c r="NC9" i="9"/>
  <c r="NB9" i="9"/>
  <c r="NA9" i="9"/>
  <c r="MZ9" i="9"/>
  <c r="MY9" i="9"/>
  <c r="MX9" i="9"/>
  <c r="MW9" i="9"/>
  <c r="MV9" i="9"/>
  <c r="MU9" i="9"/>
  <c r="MT9" i="9"/>
  <c r="MS9" i="9"/>
  <c r="MR9" i="9"/>
  <c r="MQ9" i="9"/>
  <c r="MP9" i="9"/>
  <c r="MO9" i="9"/>
  <c r="MN9" i="9"/>
  <c r="MM9" i="9"/>
  <c r="ML9" i="9"/>
  <c r="MK9" i="9"/>
  <c r="MJ9" i="9"/>
  <c r="MI9" i="9"/>
  <c r="MH9" i="9"/>
  <c r="MG9" i="9"/>
  <c r="MF9" i="9"/>
  <c r="ME9" i="9"/>
  <c r="MD9" i="9"/>
  <c r="MC9" i="9"/>
  <c r="MB9" i="9"/>
  <c r="MA9" i="9"/>
  <c r="LZ9" i="9"/>
  <c r="LY9" i="9"/>
  <c r="LX9" i="9"/>
  <c r="LW9" i="9"/>
  <c r="LV9" i="9"/>
  <c r="LU9" i="9"/>
  <c r="LT9" i="9"/>
  <c r="LS9" i="9"/>
  <c r="LR9" i="9"/>
  <c r="LQ9" i="9"/>
  <c r="LP9" i="9"/>
  <c r="LO9" i="9"/>
  <c r="LN9" i="9"/>
  <c r="LM9" i="9"/>
  <c r="LL9" i="9"/>
  <c r="LK9" i="9"/>
  <c r="LJ9" i="9"/>
  <c r="LI9" i="9"/>
  <c r="LH9" i="9"/>
  <c r="LE9" i="9"/>
  <c r="LD9" i="9"/>
  <c r="LC9" i="9"/>
  <c r="LB9" i="9"/>
  <c r="LA9" i="9"/>
  <c r="KZ9" i="9"/>
  <c r="KY9" i="9"/>
  <c r="KX9" i="9"/>
  <c r="KW9" i="9"/>
  <c r="KV9" i="9"/>
  <c r="KU9" i="9"/>
  <c r="KT9" i="9"/>
  <c r="KS9" i="9"/>
  <c r="KR9" i="9"/>
  <c r="KQ9" i="9"/>
  <c r="KP9" i="9"/>
  <c r="KO9" i="9"/>
  <c r="KN9" i="9"/>
  <c r="KM9" i="9"/>
  <c r="KL9" i="9"/>
  <c r="KK9" i="9"/>
  <c r="KJ9" i="9"/>
  <c r="KI9" i="9"/>
  <c r="KH9" i="9"/>
  <c r="KG9" i="9"/>
  <c r="KF9" i="9"/>
  <c r="KE9" i="9"/>
  <c r="KD9" i="9"/>
  <c r="KC9" i="9"/>
  <c r="KB9" i="9"/>
  <c r="KA9" i="9"/>
  <c r="JZ9" i="9"/>
  <c r="JY9" i="9"/>
  <c r="JX9" i="9"/>
  <c r="JW9" i="9"/>
  <c r="JV9" i="9"/>
  <c r="JU9" i="9"/>
  <c r="JT9" i="9"/>
  <c r="JS9" i="9"/>
  <c r="JR9" i="9"/>
  <c r="JQ9" i="9"/>
  <c r="JP9" i="9"/>
  <c r="JO9" i="9"/>
  <c r="JN9" i="9"/>
  <c r="JM9" i="9"/>
  <c r="JL9" i="9"/>
  <c r="JK9" i="9"/>
  <c r="JJ9" i="9"/>
  <c r="JI9" i="9"/>
  <c r="JH9" i="9"/>
  <c r="JG9" i="9"/>
  <c r="JF9" i="9"/>
  <c r="JE9" i="9"/>
  <c r="JD9" i="9"/>
  <c r="JC9" i="9"/>
  <c r="JB9" i="9"/>
  <c r="JA9" i="9"/>
  <c r="IZ9" i="9"/>
  <c r="IY9" i="9"/>
  <c r="IX9" i="9"/>
  <c r="IW9" i="9"/>
  <c r="IV9" i="9"/>
  <c r="IS9" i="9"/>
  <c r="IR9" i="9"/>
  <c r="IQ9" i="9"/>
  <c r="IP9" i="9"/>
  <c r="IO9" i="9"/>
  <c r="IN9" i="9"/>
  <c r="IM9" i="9"/>
  <c r="IL9" i="9"/>
  <c r="IK9" i="9"/>
  <c r="IJ9" i="9"/>
  <c r="II9" i="9"/>
  <c r="IH9" i="9"/>
  <c r="IG9" i="9"/>
  <c r="IF9" i="9"/>
  <c r="IE9" i="9"/>
  <c r="ID9" i="9"/>
  <c r="IC9" i="9"/>
  <c r="IB9" i="9"/>
  <c r="IA9" i="9"/>
  <c r="HZ9" i="9"/>
  <c r="HY9" i="9"/>
  <c r="HX9" i="9"/>
  <c r="HW9" i="9"/>
  <c r="HV9" i="9"/>
  <c r="HU9" i="9"/>
  <c r="HT9" i="9"/>
  <c r="HS9" i="9"/>
  <c r="HR9" i="9"/>
  <c r="HQ9" i="9"/>
  <c r="HP9" i="9"/>
  <c r="HO9" i="9"/>
  <c r="HN9" i="9"/>
  <c r="HM9" i="9"/>
  <c r="HL9" i="9"/>
  <c r="HK9" i="9"/>
  <c r="HJ9" i="9"/>
  <c r="HI9" i="9"/>
  <c r="HH9" i="9"/>
  <c r="HG9" i="9"/>
  <c r="HF9" i="9"/>
  <c r="HE9" i="9"/>
  <c r="HD9" i="9"/>
  <c r="HC9" i="9"/>
  <c r="HB9" i="9"/>
  <c r="HA9" i="9"/>
  <c r="GZ9" i="9"/>
  <c r="GY9" i="9"/>
  <c r="GX9" i="9"/>
  <c r="GW9" i="9"/>
  <c r="GV9" i="9"/>
  <c r="GU9" i="9"/>
  <c r="GT9" i="9"/>
  <c r="GS9" i="9"/>
  <c r="GR9" i="9"/>
  <c r="GQ9" i="9"/>
  <c r="GP9" i="9"/>
  <c r="GO9" i="9"/>
  <c r="GN9" i="9"/>
  <c r="GM9" i="9"/>
  <c r="GL9" i="9"/>
  <c r="GI9" i="9"/>
  <c r="GH9" i="9"/>
  <c r="GG9" i="9"/>
  <c r="GF9" i="9"/>
  <c r="GE9" i="9"/>
  <c r="GD9" i="9"/>
  <c r="GC9" i="9"/>
  <c r="GB9" i="9"/>
  <c r="GA9" i="9"/>
  <c r="FZ9" i="9"/>
  <c r="FY9" i="9"/>
  <c r="FX9" i="9"/>
  <c r="FW9" i="9"/>
  <c r="FV9" i="9"/>
  <c r="FU9" i="9"/>
  <c r="FT9" i="9"/>
  <c r="FS9" i="9"/>
  <c r="FR9" i="9"/>
  <c r="FQ9" i="9"/>
  <c r="FP9" i="9"/>
  <c r="FO9" i="9"/>
  <c r="FN9" i="9"/>
  <c r="FM9" i="9"/>
  <c r="FL9" i="9"/>
  <c r="FK9" i="9"/>
  <c r="FJ9" i="9"/>
  <c r="FI9" i="9"/>
  <c r="FH9" i="9"/>
  <c r="FG9" i="9"/>
  <c r="FF9" i="9"/>
  <c r="FE9" i="9"/>
  <c r="FD9" i="9"/>
  <c r="FC9" i="9"/>
  <c r="FB9" i="9"/>
  <c r="FA9" i="9"/>
  <c r="EZ9" i="9"/>
  <c r="EY9" i="9"/>
  <c r="EX9" i="9"/>
  <c r="EW9" i="9"/>
  <c r="EV9" i="9"/>
  <c r="EU9" i="9"/>
  <c r="ET9" i="9"/>
  <c r="ES9" i="9"/>
  <c r="ER9" i="9"/>
  <c r="EQ9" i="9"/>
  <c r="EP9" i="9"/>
  <c r="EO9" i="9"/>
  <c r="EN9" i="9"/>
  <c r="EM9" i="9"/>
  <c r="EL9" i="9"/>
  <c r="EK9" i="9"/>
  <c r="EJ9" i="9"/>
  <c r="EI9" i="9"/>
  <c r="EH9" i="9"/>
  <c r="EG9" i="9"/>
  <c r="EF9" i="9"/>
  <c r="EE9" i="9"/>
  <c r="ED9" i="9"/>
  <c r="EC9" i="9"/>
  <c r="EB9" i="9"/>
  <c r="EA9" i="9"/>
  <c r="DZ9" i="9"/>
  <c r="DW9" i="9"/>
  <c r="DV9" i="9"/>
  <c r="DU9" i="9"/>
  <c r="DT9" i="9"/>
  <c r="DS9" i="9"/>
  <c r="DR9" i="9"/>
  <c r="DQ9" i="9"/>
  <c r="DP9" i="9"/>
  <c r="DO9" i="9"/>
  <c r="DN9" i="9"/>
  <c r="DM9" i="9"/>
  <c r="DL9" i="9"/>
  <c r="DK9" i="9"/>
  <c r="DJ9" i="9"/>
  <c r="DI9" i="9"/>
  <c r="DH9" i="9"/>
  <c r="DG9" i="9"/>
  <c r="DF9" i="9"/>
  <c r="DE9" i="9"/>
  <c r="DD9" i="9"/>
  <c r="DC9" i="9"/>
  <c r="DB9" i="9"/>
  <c r="DA9" i="9"/>
  <c r="CZ9" i="9"/>
  <c r="CY9" i="9"/>
  <c r="CX9" i="9"/>
  <c r="CW9" i="9"/>
  <c r="CV9" i="9"/>
  <c r="CU9" i="9"/>
  <c r="CT9" i="9"/>
  <c r="CS9" i="9"/>
  <c r="CR9" i="9"/>
  <c r="CQ9" i="9"/>
  <c r="CP9" i="9"/>
  <c r="CO9" i="9"/>
  <c r="CN9" i="9"/>
  <c r="CM9" i="9"/>
  <c r="CL9" i="9"/>
  <c r="CK9" i="9"/>
  <c r="CJ9" i="9"/>
  <c r="CI9" i="9"/>
  <c r="CH9" i="9"/>
  <c r="CG9" i="9"/>
  <c r="CF9" i="9"/>
  <c r="CE9" i="9"/>
  <c r="CD9" i="9"/>
  <c r="CC9" i="9"/>
  <c r="CB9" i="9"/>
  <c r="CA9" i="9"/>
  <c r="BZ9" i="9"/>
  <c r="BY9" i="9"/>
  <c r="BX9" i="9"/>
  <c r="BW9" i="9"/>
  <c r="BV9" i="9"/>
  <c r="BU9" i="9"/>
  <c r="BT9" i="9"/>
  <c r="AA9" i="9"/>
  <c r="ACE8" i="9"/>
  <c r="ACD8" i="9"/>
  <c r="ACC8" i="9"/>
  <c r="ACB8" i="9"/>
  <c r="ACA8" i="9"/>
  <c r="ABZ8" i="9"/>
  <c r="ABY8" i="9"/>
  <c r="ABX8" i="9"/>
  <c r="ABW8" i="9"/>
  <c r="ABV8" i="9"/>
  <c r="ABU8" i="9"/>
  <c r="ABT8" i="9"/>
  <c r="ABS8" i="9"/>
  <c r="ABR8" i="9"/>
  <c r="ABQ8" i="9"/>
  <c r="ABP8" i="9"/>
  <c r="ABO8" i="9"/>
  <c r="ABN8" i="9"/>
  <c r="ABM8" i="9"/>
  <c r="ABL8" i="9"/>
  <c r="ABK8" i="9"/>
  <c r="ABJ8" i="9"/>
  <c r="ABI8" i="9"/>
  <c r="ABH8" i="9"/>
  <c r="ABG8" i="9"/>
  <c r="ABF8" i="9"/>
  <c r="ABE8" i="9"/>
  <c r="ABD8" i="9"/>
  <c r="ABC8" i="9"/>
  <c r="ABB8" i="9"/>
  <c r="ABA8" i="9"/>
  <c r="AAZ8" i="9"/>
  <c r="AAY8" i="9"/>
  <c r="AAX8" i="9"/>
  <c r="AAW8" i="9"/>
  <c r="AAV8" i="9"/>
  <c r="AAU8" i="9"/>
  <c r="AAT8" i="9"/>
  <c r="AAS8" i="9"/>
  <c r="AAR8" i="9"/>
  <c r="AAQ8" i="9"/>
  <c r="AAP8" i="9"/>
  <c r="AAO8" i="9"/>
  <c r="AAN8" i="9"/>
  <c r="AAM8" i="9"/>
  <c r="AAL8" i="9"/>
  <c r="AAK8" i="9"/>
  <c r="AAJ8" i="9"/>
  <c r="AAI8" i="9"/>
  <c r="AAH8" i="9"/>
  <c r="AAG8" i="9"/>
  <c r="AAF8" i="9"/>
  <c r="AAE8" i="9"/>
  <c r="AAD8" i="9"/>
  <c r="AAC8" i="9"/>
  <c r="AAB8" i="9"/>
  <c r="AAA8" i="9"/>
  <c r="ZZ8" i="9"/>
  <c r="ZY8" i="9"/>
  <c r="ZX8" i="9"/>
  <c r="ZW8" i="9"/>
  <c r="ZV8" i="9"/>
  <c r="ZS8" i="9"/>
  <c r="ZR8" i="9"/>
  <c r="ZQ8" i="9"/>
  <c r="ZP8" i="9"/>
  <c r="ZO8" i="9"/>
  <c r="ZN8" i="9"/>
  <c r="ZM8" i="9"/>
  <c r="ZL8" i="9"/>
  <c r="ZK8" i="9"/>
  <c r="ZJ8" i="9"/>
  <c r="ZI8" i="9"/>
  <c r="ZG8" i="9"/>
  <c r="ZF8" i="9"/>
  <c r="ZE8" i="9"/>
  <c r="ZD8" i="9"/>
  <c r="ZC8" i="9"/>
  <c r="ZB8" i="9"/>
  <c r="ZA8" i="9"/>
  <c r="YZ8" i="9"/>
  <c r="YY8" i="9"/>
  <c r="YX8" i="9"/>
  <c r="YW8" i="9"/>
  <c r="YV8" i="9"/>
  <c r="YU8" i="9"/>
  <c r="YT8" i="9"/>
  <c r="YS8" i="9"/>
  <c r="YR8" i="9"/>
  <c r="YQ8" i="9"/>
  <c r="YP8" i="9"/>
  <c r="YO8" i="9"/>
  <c r="YN8" i="9"/>
  <c r="YM8" i="9"/>
  <c r="YL8" i="9"/>
  <c r="YK8" i="9"/>
  <c r="YJ8" i="9"/>
  <c r="YI8" i="9"/>
  <c r="YH8" i="9"/>
  <c r="YG8" i="9"/>
  <c r="YF8" i="9"/>
  <c r="YE8" i="9"/>
  <c r="YD8" i="9"/>
  <c r="YC8" i="9"/>
  <c r="YB8" i="9"/>
  <c r="YA8" i="9"/>
  <c r="XZ8" i="9"/>
  <c r="XY8" i="9"/>
  <c r="XX8" i="9"/>
  <c r="XW8" i="9"/>
  <c r="XV8" i="9"/>
  <c r="XU8" i="9"/>
  <c r="XT8" i="9"/>
  <c r="XS8" i="9"/>
  <c r="XR8" i="9"/>
  <c r="XQ8" i="9"/>
  <c r="XP8" i="9"/>
  <c r="XO8" i="9"/>
  <c r="XN8" i="9"/>
  <c r="XM8" i="9"/>
  <c r="XL8" i="9"/>
  <c r="XI8" i="9"/>
  <c r="XH8" i="9"/>
  <c r="XG8" i="9"/>
  <c r="XF8" i="9"/>
  <c r="XE8" i="9"/>
  <c r="XD8" i="9"/>
  <c r="XC8" i="9"/>
  <c r="XB8" i="9"/>
  <c r="XA8" i="9"/>
  <c r="WZ8" i="9"/>
  <c r="WY8" i="9"/>
  <c r="WX8" i="9"/>
  <c r="WW8" i="9"/>
  <c r="WV8" i="9"/>
  <c r="WU8" i="9"/>
  <c r="WT8" i="9"/>
  <c r="WS8" i="9"/>
  <c r="WR8" i="9"/>
  <c r="WQ8" i="9"/>
  <c r="WP8" i="9"/>
  <c r="WO8" i="9"/>
  <c r="WN8" i="9"/>
  <c r="WM8" i="9"/>
  <c r="WL8" i="9"/>
  <c r="WK8" i="9"/>
  <c r="WJ8" i="9"/>
  <c r="WI8" i="9"/>
  <c r="WH8" i="9"/>
  <c r="WG8" i="9"/>
  <c r="WF8" i="9"/>
  <c r="WE8" i="9"/>
  <c r="WD8" i="9"/>
  <c r="WC8" i="9"/>
  <c r="WB8" i="9"/>
  <c r="WA8" i="9"/>
  <c r="VZ8" i="9"/>
  <c r="VY8" i="9"/>
  <c r="VX8" i="9"/>
  <c r="VW8" i="9"/>
  <c r="VV8" i="9"/>
  <c r="VU8" i="9"/>
  <c r="VT8" i="9"/>
  <c r="VS8" i="9"/>
  <c r="VR8" i="9"/>
  <c r="VQ8" i="9"/>
  <c r="VP8" i="9"/>
  <c r="VO8" i="9"/>
  <c r="VN8" i="9"/>
  <c r="VM8" i="9"/>
  <c r="VL8" i="9"/>
  <c r="VK8" i="9"/>
  <c r="VJ8" i="9"/>
  <c r="VI8" i="9"/>
  <c r="VH8" i="9"/>
  <c r="VG8" i="9"/>
  <c r="VF8" i="9"/>
  <c r="VE8" i="9"/>
  <c r="VD8" i="9"/>
  <c r="VC8" i="9"/>
  <c r="VB8" i="9"/>
  <c r="VA8" i="9"/>
  <c r="UZ8" i="9"/>
  <c r="UW8" i="9"/>
  <c r="UV8" i="9"/>
  <c r="UU8" i="9"/>
  <c r="UT8" i="9"/>
  <c r="US8" i="9"/>
  <c r="UR8" i="9"/>
  <c r="UQ8" i="9"/>
  <c r="UP8" i="9"/>
  <c r="UO8" i="9"/>
  <c r="UN8" i="9"/>
  <c r="UM8" i="9"/>
  <c r="UL8" i="9"/>
  <c r="UK8" i="9"/>
  <c r="UJ8" i="9"/>
  <c r="UI8" i="9"/>
  <c r="UH8" i="9"/>
  <c r="UG8" i="9"/>
  <c r="UF8" i="9"/>
  <c r="UE8" i="9"/>
  <c r="UD8" i="9"/>
  <c r="UC8" i="9"/>
  <c r="UB8" i="9"/>
  <c r="UA8" i="9"/>
  <c r="TZ8" i="9"/>
  <c r="TY8" i="9"/>
  <c r="TX8" i="9"/>
  <c r="TW8" i="9"/>
  <c r="TV8" i="9"/>
  <c r="TU8" i="9"/>
  <c r="TT8" i="9"/>
  <c r="TS8" i="9"/>
  <c r="TR8" i="9"/>
  <c r="TQ8" i="9"/>
  <c r="TP8" i="9"/>
  <c r="TO8" i="9"/>
  <c r="TN8" i="9"/>
  <c r="TM8" i="9"/>
  <c r="TL8" i="9"/>
  <c r="TK8" i="9"/>
  <c r="TJ8" i="9"/>
  <c r="TI8" i="9"/>
  <c r="TH8" i="9"/>
  <c r="TG8" i="9"/>
  <c r="TF8" i="9"/>
  <c r="TE8" i="9"/>
  <c r="TD8" i="9"/>
  <c r="TC8" i="9"/>
  <c r="TB8" i="9"/>
  <c r="TA8" i="9"/>
  <c r="SZ8" i="9"/>
  <c r="SY8" i="9"/>
  <c r="SX8" i="9"/>
  <c r="SW8" i="9"/>
  <c r="SV8" i="9"/>
  <c r="SU8" i="9"/>
  <c r="ST8" i="9"/>
  <c r="SS8" i="9"/>
  <c r="SR8" i="9"/>
  <c r="SQ8" i="9"/>
  <c r="SP8" i="9"/>
  <c r="SM8" i="9"/>
  <c r="SL8" i="9"/>
  <c r="SK8" i="9"/>
  <c r="SJ8" i="9"/>
  <c r="SI8" i="9"/>
  <c r="SH8" i="9"/>
  <c r="SG8" i="9"/>
  <c r="SF8" i="9"/>
  <c r="SE8" i="9"/>
  <c r="SD8" i="9"/>
  <c r="SC8" i="9"/>
  <c r="SB8" i="9"/>
  <c r="SA8" i="9"/>
  <c r="RZ8" i="9"/>
  <c r="RY8" i="9"/>
  <c r="RX8" i="9"/>
  <c r="RW8" i="9"/>
  <c r="RV8" i="9"/>
  <c r="RU8" i="9"/>
  <c r="RT8" i="9"/>
  <c r="RS8" i="9"/>
  <c r="RR8" i="9"/>
  <c r="RQ8" i="9"/>
  <c r="RP8" i="9"/>
  <c r="RO8" i="9"/>
  <c r="RN8" i="9"/>
  <c r="RM8" i="9"/>
  <c r="RL8" i="9"/>
  <c r="RK8" i="9"/>
  <c r="RJ8" i="9"/>
  <c r="RI8" i="9"/>
  <c r="RH8" i="9"/>
  <c r="RG8" i="9"/>
  <c r="RF8" i="9"/>
  <c r="RE8" i="9"/>
  <c r="RD8" i="9"/>
  <c r="RC8" i="9"/>
  <c r="RB8" i="9"/>
  <c r="RA8" i="9"/>
  <c r="QZ8" i="9"/>
  <c r="QY8" i="9"/>
  <c r="QX8" i="9"/>
  <c r="QW8" i="9"/>
  <c r="QV8" i="9"/>
  <c r="QU8" i="9"/>
  <c r="QT8" i="9"/>
  <c r="QS8" i="9"/>
  <c r="QR8" i="9"/>
  <c r="QQ8" i="9"/>
  <c r="QP8" i="9"/>
  <c r="QO8" i="9"/>
  <c r="QN8" i="9"/>
  <c r="QM8" i="9"/>
  <c r="QL8" i="9"/>
  <c r="QK8" i="9"/>
  <c r="QJ8" i="9"/>
  <c r="QI8" i="9"/>
  <c r="QH8" i="9"/>
  <c r="QG8" i="9"/>
  <c r="QF8" i="9"/>
  <c r="QE8" i="9"/>
  <c r="QD8" i="9"/>
  <c r="QA8" i="9"/>
  <c r="PZ8" i="9"/>
  <c r="PY8" i="9"/>
  <c r="PX8" i="9"/>
  <c r="PW8" i="9"/>
  <c r="PV8" i="9"/>
  <c r="PU8" i="9"/>
  <c r="PT8" i="9"/>
  <c r="PS8" i="9"/>
  <c r="PR8" i="9"/>
  <c r="PQ8" i="9"/>
  <c r="PP8" i="9"/>
  <c r="PO8" i="9"/>
  <c r="PN8" i="9"/>
  <c r="PM8" i="9"/>
  <c r="PL8" i="9"/>
  <c r="PK8" i="9"/>
  <c r="PJ8" i="9"/>
  <c r="PI8" i="9"/>
  <c r="PH8" i="9"/>
  <c r="PG8" i="9"/>
  <c r="PF8" i="9"/>
  <c r="PE8" i="9"/>
  <c r="PD8" i="9"/>
  <c r="PC8" i="9"/>
  <c r="PB8" i="9"/>
  <c r="PA8" i="9"/>
  <c r="OZ8" i="9"/>
  <c r="OY8" i="9"/>
  <c r="OX8" i="9"/>
  <c r="OW8" i="9"/>
  <c r="OV8" i="9"/>
  <c r="OU8" i="9"/>
  <c r="OT8" i="9"/>
  <c r="OS8" i="9"/>
  <c r="OR8" i="9"/>
  <c r="OQ8" i="9"/>
  <c r="OP8" i="9"/>
  <c r="OO8" i="9"/>
  <c r="ON8" i="9"/>
  <c r="OM8" i="9"/>
  <c r="OL8" i="9"/>
  <c r="OK8" i="9"/>
  <c r="OJ8" i="9"/>
  <c r="OI8" i="9"/>
  <c r="OH8" i="9"/>
  <c r="OG8" i="9"/>
  <c r="OF8" i="9"/>
  <c r="OE8" i="9"/>
  <c r="OD8" i="9"/>
  <c r="OC8" i="9"/>
  <c r="OB8" i="9"/>
  <c r="OA8" i="9"/>
  <c r="NZ8" i="9"/>
  <c r="NY8" i="9"/>
  <c r="NX8" i="9"/>
  <c r="NW8" i="9"/>
  <c r="NV8" i="9"/>
  <c r="NU8" i="9"/>
  <c r="NT8" i="9"/>
  <c r="NS8" i="9"/>
  <c r="NR8" i="9"/>
  <c r="NO8" i="9"/>
  <c r="NN8" i="9"/>
  <c r="NM8" i="9"/>
  <c r="NL8" i="9"/>
  <c r="NK8" i="9"/>
  <c r="NJ8" i="9"/>
  <c r="NI8" i="9"/>
  <c r="NH8" i="9"/>
  <c r="NG8" i="9"/>
  <c r="NF8" i="9"/>
  <c r="NE8" i="9"/>
  <c r="ND8" i="9"/>
  <c r="NC8" i="9"/>
  <c r="NB8" i="9"/>
  <c r="NA8" i="9"/>
  <c r="MZ8" i="9"/>
  <c r="MY8" i="9"/>
  <c r="MX8" i="9"/>
  <c r="MW8" i="9"/>
  <c r="MV8" i="9"/>
  <c r="MU8" i="9"/>
  <c r="MT8" i="9"/>
  <c r="MS8" i="9"/>
  <c r="MR8" i="9"/>
  <c r="MQ8" i="9"/>
  <c r="MP8" i="9"/>
  <c r="MO8" i="9"/>
  <c r="MN8" i="9"/>
  <c r="MM8" i="9"/>
  <c r="ML8" i="9"/>
  <c r="MK8" i="9"/>
  <c r="MJ8" i="9"/>
  <c r="MI8" i="9"/>
  <c r="MH8" i="9"/>
  <c r="MG8" i="9"/>
  <c r="MF8" i="9"/>
  <c r="ME8" i="9"/>
  <c r="MD8" i="9"/>
  <c r="MC8" i="9"/>
  <c r="MB8" i="9"/>
  <c r="MA8" i="9"/>
  <c r="LZ8" i="9"/>
  <c r="LY8" i="9"/>
  <c r="LX8" i="9"/>
  <c r="LW8" i="9"/>
  <c r="LV8" i="9"/>
  <c r="LU8" i="9"/>
  <c r="LT8" i="9"/>
  <c r="LS8" i="9"/>
  <c r="LR8" i="9"/>
  <c r="LQ8" i="9"/>
  <c r="LP8" i="9"/>
  <c r="LO8" i="9"/>
  <c r="LN8" i="9"/>
  <c r="LM8" i="9"/>
  <c r="LL8" i="9"/>
  <c r="LK8" i="9"/>
  <c r="LJ8" i="9"/>
  <c r="LI8" i="9"/>
  <c r="LH8" i="9"/>
  <c r="LE8" i="9"/>
  <c r="LD8" i="9"/>
  <c r="LC8" i="9"/>
  <c r="LB8" i="9"/>
  <c r="LA8" i="9"/>
  <c r="KZ8" i="9"/>
  <c r="KY8" i="9"/>
  <c r="KX8" i="9"/>
  <c r="KW8" i="9"/>
  <c r="KV8" i="9"/>
  <c r="KU8" i="9"/>
  <c r="KT8" i="9"/>
  <c r="KS8" i="9"/>
  <c r="KR8" i="9"/>
  <c r="KQ8" i="9"/>
  <c r="KP8" i="9"/>
  <c r="KO8" i="9"/>
  <c r="KN8" i="9"/>
  <c r="KM8" i="9"/>
  <c r="KL8" i="9"/>
  <c r="KK8" i="9"/>
  <c r="KJ8" i="9"/>
  <c r="KI8" i="9"/>
  <c r="KH8" i="9"/>
  <c r="KG8" i="9"/>
  <c r="KF8" i="9"/>
  <c r="KE8" i="9"/>
  <c r="KD8" i="9"/>
  <c r="KC8" i="9"/>
  <c r="KB8" i="9"/>
  <c r="KA8" i="9"/>
  <c r="JZ8" i="9"/>
  <c r="JY8" i="9"/>
  <c r="JX8" i="9"/>
  <c r="JW8" i="9"/>
  <c r="JV8" i="9"/>
  <c r="JU8" i="9"/>
  <c r="JT8" i="9"/>
  <c r="JS8" i="9"/>
  <c r="JR8" i="9"/>
  <c r="JQ8" i="9"/>
  <c r="JP8" i="9"/>
  <c r="JO8" i="9"/>
  <c r="JN8" i="9"/>
  <c r="JM8" i="9"/>
  <c r="JL8" i="9"/>
  <c r="JK8" i="9"/>
  <c r="JJ8" i="9"/>
  <c r="JI8" i="9"/>
  <c r="JH8" i="9"/>
  <c r="JG8" i="9"/>
  <c r="JF8" i="9"/>
  <c r="JE8" i="9"/>
  <c r="JD8" i="9"/>
  <c r="JC8" i="9"/>
  <c r="JB8" i="9"/>
  <c r="JA8" i="9"/>
  <c r="IZ8" i="9"/>
  <c r="IY8" i="9"/>
  <c r="IX8" i="9"/>
  <c r="IW8" i="9"/>
  <c r="IV8" i="9"/>
  <c r="IS8" i="9"/>
  <c r="IR8" i="9"/>
  <c r="IQ8" i="9"/>
  <c r="IP8" i="9"/>
  <c r="IO8" i="9"/>
  <c r="IN8" i="9"/>
  <c r="IM8" i="9"/>
  <c r="IL8" i="9"/>
  <c r="IK8" i="9"/>
  <c r="IJ8" i="9"/>
  <c r="II8" i="9"/>
  <c r="IH8" i="9"/>
  <c r="IG8" i="9"/>
  <c r="IF8" i="9"/>
  <c r="IE8" i="9"/>
  <c r="ID8" i="9"/>
  <c r="IC8" i="9"/>
  <c r="IB8" i="9"/>
  <c r="IA8" i="9"/>
  <c r="HZ8" i="9"/>
  <c r="HY8" i="9"/>
  <c r="HX8" i="9"/>
  <c r="HW8" i="9"/>
  <c r="HV8" i="9"/>
  <c r="HU8" i="9"/>
  <c r="HT8" i="9"/>
  <c r="HS8" i="9"/>
  <c r="HR8" i="9"/>
  <c r="HQ8" i="9"/>
  <c r="HP8" i="9"/>
  <c r="HO8" i="9"/>
  <c r="HN8" i="9"/>
  <c r="HM8" i="9"/>
  <c r="HL8" i="9"/>
  <c r="HK8" i="9"/>
  <c r="HJ8" i="9"/>
  <c r="HI8" i="9"/>
  <c r="HH8" i="9"/>
  <c r="HG8" i="9"/>
  <c r="HF8" i="9"/>
  <c r="HE8" i="9"/>
  <c r="HD8" i="9"/>
  <c r="HC8" i="9"/>
  <c r="HB8" i="9"/>
  <c r="HA8" i="9"/>
  <c r="GZ8" i="9"/>
  <c r="GY8" i="9"/>
  <c r="GX8" i="9"/>
  <c r="GW8" i="9"/>
  <c r="GV8" i="9"/>
  <c r="GU8" i="9"/>
  <c r="GT8" i="9"/>
  <c r="GS8" i="9"/>
  <c r="GR8" i="9"/>
  <c r="GQ8" i="9"/>
  <c r="GP8" i="9"/>
  <c r="GO8" i="9"/>
  <c r="GN8" i="9"/>
  <c r="GM8" i="9"/>
  <c r="GL8" i="9"/>
  <c r="GI8" i="9"/>
  <c r="GH8" i="9"/>
  <c r="GG8" i="9"/>
  <c r="GF8" i="9"/>
  <c r="GE8" i="9"/>
  <c r="GD8" i="9"/>
  <c r="GC8" i="9"/>
  <c r="GB8" i="9"/>
  <c r="GA8" i="9"/>
  <c r="FZ8" i="9"/>
  <c r="FY8" i="9"/>
  <c r="FX8" i="9"/>
  <c r="FW8" i="9"/>
  <c r="FV8" i="9"/>
  <c r="FU8" i="9"/>
  <c r="FT8" i="9"/>
  <c r="FS8" i="9"/>
  <c r="FR8" i="9"/>
  <c r="FQ8" i="9"/>
  <c r="FP8" i="9"/>
  <c r="FO8" i="9"/>
  <c r="FN8" i="9"/>
  <c r="FM8" i="9"/>
  <c r="FL8" i="9"/>
  <c r="FK8" i="9"/>
  <c r="FJ8" i="9"/>
  <c r="FI8" i="9"/>
  <c r="FH8" i="9"/>
  <c r="FG8" i="9"/>
  <c r="FF8" i="9"/>
  <c r="FE8" i="9"/>
  <c r="FD8" i="9"/>
  <c r="FC8" i="9"/>
  <c r="FB8" i="9"/>
  <c r="FA8" i="9"/>
  <c r="EZ8" i="9"/>
  <c r="EY8" i="9"/>
  <c r="EX8" i="9"/>
  <c r="EW8" i="9"/>
  <c r="EV8" i="9"/>
  <c r="EU8" i="9"/>
  <c r="ET8" i="9"/>
  <c r="ES8" i="9"/>
  <c r="ER8" i="9"/>
  <c r="EQ8" i="9"/>
  <c r="EP8" i="9"/>
  <c r="EO8" i="9"/>
  <c r="EN8" i="9"/>
  <c r="EM8" i="9"/>
  <c r="EL8" i="9"/>
  <c r="EK8" i="9"/>
  <c r="EJ8" i="9"/>
  <c r="EI8" i="9"/>
  <c r="EH8" i="9"/>
  <c r="EG8" i="9"/>
  <c r="EF8" i="9"/>
  <c r="EE8" i="9"/>
  <c r="ED8" i="9"/>
  <c r="EC8" i="9"/>
  <c r="EB8" i="9"/>
  <c r="EA8" i="9"/>
  <c r="DZ8" i="9"/>
  <c r="DW8" i="9"/>
  <c r="DV8" i="9"/>
  <c r="DU8" i="9"/>
  <c r="DT8" i="9"/>
  <c r="DS8" i="9"/>
  <c r="DR8" i="9"/>
  <c r="DQ8" i="9"/>
  <c r="DP8" i="9"/>
  <c r="DO8" i="9"/>
  <c r="DN8" i="9"/>
  <c r="DM8" i="9"/>
  <c r="DL8" i="9"/>
  <c r="DK8" i="9"/>
  <c r="DJ8" i="9"/>
  <c r="DI8" i="9"/>
  <c r="DH8" i="9"/>
  <c r="DG8" i="9"/>
  <c r="DF8" i="9"/>
  <c r="DE8" i="9"/>
  <c r="DD8" i="9"/>
  <c r="DC8" i="9"/>
  <c r="DB8" i="9"/>
  <c r="DA8" i="9"/>
  <c r="CZ8" i="9"/>
  <c r="CY8" i="9"/>
  <c r="CX8" i="9"/>
  <c r="CW8" i="9"/>
  <c r="CV8" i="9"/>
  <c r="CU8" i="9"/>
  <c r="CT8" i="9"/>
  <c r="CS8" i="9"/>
  <c r="CR8" i="9"/>
  <c r="CQ8" i="9"/>
  <c r="CP8" i="9"/>
  <c r="CO8" i="9"/>
  <c r="CN8" i="9"/>
  <c r="CM8" i="9"/>
  <c r="CL8" i="9"/>
  <c r="CK8" i="9"/>
  <c r="CJ8" i="9"/>
  <c r="CI8" i="9"/>
  <c r="CH8" i="9"/>
  <c r="CG8" i="9"/>
  <c r="CF8" i="9"/>
  <c r="CE8" i="9"/>
  <c r="CD8" i="9"/>
  <c r="CC8" i="9"/>
  <c r="CB8" i="9"/>
  <c r="CA8" i="9"/>
  <c r="BZ8" i="9"/>
  <c r="BY8" i="9"/>
  <c r="BX8" i="9"/>
  <c r="BW8" i="9"/>
  <c r="BV8" i="9"/>
  <c r="BU8" i="9"/>
  <c r="AA8" i="9"/>
  <c r="BT8" i="9"/>
  <c r="H9" i="9"/>
  <c r="I9" i="9"/>
  <c r="J9" i="9"/>
  <c r="K9" i="9"/>
  <c r="L9" i="9"/>
  <c r="M9" i="9"/>
  <c r="N9" i="9"/>
  <c r="O9" i="9"/>
  <c r="P9" i="9"/>
  <c r="Q9" i="9"/>
  <c r="R9" i="9"/>
  <c r="S9" i="9"/>
  <c r="T9" i="9"/>
  <c r="U9" i="9"/>
  <c r="V9" i="9"/>
  <c r="W9" i="9"/>
  <c r="X9" i="9"/>
  <c r="Y9" i="9"/>
  <c r="Z9" i="9"/>
  <c r="AB9" i="9"/>
  <c r="AC9" i="9"/>
  <c r="AD9" i="9"/>
  <c r="AE9" i="9"/>
  <c r="AF9" i="9"/>
  <c r="AG9" i="9"/>
  <c r="AH9" i="9"/>
  <c r="AI9" i="9"/>
  <c r="AJ9" i="9"/>
  <c r="AK9" i="9"/>
  <c r="AL9" i="9"/>
  <c r="AM9" i="9"/>
  <c r="AN9" i="9"/>
  <c r="AO9" i="9"/>
  <c r="AP9" i="9"/>
  <c r="AQ9" i="9"/>
  <c r="AR9" i="9"/>
  <c r="AS9" i="9"/>
  <c r="AT9" i="9"/>
  <c r="AU9" i="9"/>
  <c r="AV9" i="9"/>
  <c r="AW9" i="9"/>
  <c r="AX9" i="9"/>
  <c r="AY9" i="9"/>
  <c r="AZ9" i="9"/>
  <c r="BA9" i="9"/>
  <c r="BB9" i="9"/>
  <c r="BC9" i="9"/>
  <c r="BD9" i="9"/>
  <c r="BE9" i="9"/>
  <c r="BF9" i="9"/>
  <c r="BG9" i="9"/>
  <c r="BH9" i="9"/>
  <c r="BI9" i="9"/>
  <c r="BJ9" i="9"/>
  <c r="BK9" i="9"/>
  <c r="BL9" i="9"/>
  <c r="BM9" i="9"/>
  <c r="BN9" i="9"/>
  <c r="BO9" i="9"/>
  <c r="BP9" i="9"/>
  <c r="BQ9" i="9"/>
  <c r="H10" i="9"/>
  <c r="I10" i="9"/>
  <c r="J10" i="9"/>
  <c r="K10" i="9"/>
  <c r="L10" i="9"/>
  <c r="M10" i="9"/>
  <c r="N10" i="9"/>
  <c r="O10" i="9"/>
  <c r="P10" i="9"/>
  <c r="Q10" i="9"/>
  <c r="R10" i="9"/>
  <c r="S10" i="9"/>
  <c r="T10" i="9"/>
  <c r="U10" i="9"/>
  <c r="V10" i="9"/>
  <c r="W10" i="9"/>
  <c r="X10" i="9"/>
  <c r="Y10" i="9"/>
  <c r="Z10" i="9"/>
  <c r="AB10" i="9"/>
  <c r="AC10" i="9"/>
  <c r="AD10" i="9"/>
  <c r="AE10" i="9"/>
  <c r="AF10" i="9"/>
  <c r="AG10" i="9"/>
  <c r="AH10" i="9"/>
  <c r="AI10" i="9"/>
  <c r="AJ10" i="9"/>
  <c r="AK10" i="9"/>
  <c r="AL10" i="9"/>
  <c r="AM10" i="9"/>
  <c r="AN10" i="9"/>
  <c r="AO10" i="9"/>
  <c r="AP10" i="9"/>
  <c r="AQ10" i="9"/>
  <c r="AR10" i="9"/>
  <c r="AS10" i="9"/>
  <c r="AT10" i="9"/>
  <c r="AU10" i="9"/>
  <c r="AV10" i="9"/>
  <c r="AW10" i="9"/>
  <c r="AX10" i="9"/>
  <c r="AY10" i="9"/>
  <c r="AZ10" i="9"/>
  <c r="BA10" i="9"/>
  <c r="BB10" i="9"/>
  <c r="BC10" i="9"/>
  <c r="BD10" i="9"/>
  <c r="BE10" i="9"/>
  <c r="BF10" i="9"/>
  <c r="BG10" i="9"/>
  <c r="BH10" i="9"/>
  <c r="BI10" i="9"/>
  <c r="BJ10" i="9"/>
  <c r="BK10" i="9"/>
  <c r="BL10" i="9"/>
  <c r="BM10" i="9"/>
  <c r="BN10" i="9"/>
  <c r="BO10" i="9"/>
  <c r="BP10" i="9"/>
  <c r="BQ10" i="9"/>
  <c r="H11" i="9"/>
  <c r="I11" i="9"/>
  <c r="J11" i="9"/>
  <c r="K11" i="9"/>
  <c r="L11" i="9"/>
  <c r="M11" i="9"/>
  <c r="N11" i="9"/>
  <c r="O11" i="9"/>
  <c r="P11" i="9"/>
  <c r="Q11" i="9"/>
  <c r="R11" i="9"/>
  <c r="S11" i="9"/>
  <c r="T11" i="9"/>
  <c r="U11" i="9"/>
  <c r="V11" i="9"/>
  <c r="W11" i="9"/>
  <c r="X11" i="9"/>
  <c r="Y11" i="9"/>
  <c r="Z11" i="9"/>
  <c r="AB11" i="9"/>
  <c r="AC11" i="9"/>
  <c r="AD11" i="9"/>
  <c r="AE11" i="9"/>
  <c r="AF11" i="9"/>
  <c r="AG11" i="9"/>
  <c r="AH11" i="9"/>
  <c r="AI11" i="9"/>
  <c r="AJ11" i="9"/>
  <c r="AK11" i="9"/>
  <c r="AL11" i="9"/>
  <c r="AM11" i="9"/>
  <c r="AN11" i="9"/>
  <c r="AO11" i="9"/>
  <c r="AP11" i="9"/>
  <c r="AQ11" i="9"/>
  <c r="AR11" i="9"/>
  <c r="AS11" i="9"/>
  <c r="AT11" i="9"/>
  <c r="AU11" i="9"/>
  <c r="AV11" i="9"/>
  <c r="AW11" i="9"/>
  <c r="AX11" i="9"/>
  <c r="AY11" i="9"/>
  <c r="AZ11" i="9"/>
  <c r="BA11" i="9"/>
  <c r="BB11" i="9"/>
  <c r="BC11" i="9"/>
  <c r="BD11" i="9"/>
  <c r="BE11" i="9"/>
  <c r="BF11" i="9"/>
  <c r="BG11" i="9"/>
  <c r="BH11" i="9"/>
  <c r="BI11" i="9"/>
  <c r="BJ11" i="9"/>
  <c r="BK11" i="9"/>
  <c r="BL11" i="9"/>
  <c r="BM11" i="9"/>
  <c r="BN11" i="9"/>
  <c r="BO11" i="9"/>
  <c r="BP11" i="9"/>
  <c r="BQ11" i="9"/>
  <c r="H12" i="9"/>
  <c r="I12" i="9"/>
  <c r="J12" i="9"/>
  <c r="K12" i="9"/>
  <c r="L12" i="9"/>
  <c r="M12" i="9"/>
  <c r="N12" i="9"/>
  <c r="O12" i="9"/>
  <c r="P12" i="9"/>
  <c r="Q12" i="9"/>
  <c r="R12" i="9"/>
  <c r="S12" i="9"/>
  <c r="T12" i="9"/>
  <c r="U12" i="9"/>
  <c r="V12" i="9"/>
  <c r="W12" i="9"/>
  <c r="X12" i="9"/>
  <c r="Y12" i="9"/>
  <c r="Z12" i="9"/>
  <c r="AB12" i="9"/>
  <c r="AC12" i="9"/>
  <c r="AD12" i="9"/>
  <c r="AE12" i="9"/>
  <c r="AF12" i="9"/>
  <c r="AG12" i="9"/>
  <c r="AH12" i="9"/>
  <c r="AI12" i="9"/>
  <c r="AJ12" i="9"/>
  <c r="AK12" i="9"/>
  <c r="AL12" i="9"/>
  <c r="AM12" i="9"/>
  <c r="AN12" i="9"/>
  <c r="AO12" i="9"/>
  <c r="AP12" i="9"/>
  <c r="AQ12" i="9"/>
  <c r="AR12" i="9"/>
  <c r="AS12" i="9"/>
  <c r="AT12" i="9"/>
  <c r="AU12" i="9"/>
  <c r="AV12" i="9"/>
  <c r="AW12" i="9"/>
  <c r="AX12" i="9"/>
  <c r="AY12" i="9"/>
  <c r="AZ12" i="9"/>
  <c r="BA12" i="9"/>
  <c r="BB12" i="9"/>
  <c r="BC12" i="9"/>
  <c r="BD12" i="9"/>
  <c r="BE12" i="9"/>
  <c r="BF12" i="9"/>
  <c r="BG12" i="9"/>
  <c r="BH12" i="9"/>
  <c r="BI12" i="9"/>
  <c r="BJ12" i="9"/>
  <c r="BK12" i="9"/>
  <c r="BL12" i="9"/>
  <c r="BM12" i="9"/>
  <c r="BN12" i="9"/>
  <c r="BO12" i="9"/>
  <c r="BP12" i="9"/>
  <c r="BQ12" i="9"/>
  <c r="H13" i="9"/>
  <c r="I13" i="9"/>
  <c r="J13" i="9"/>
  <c r="K13" i="9"/>
  <c r="L13" i="9"/>
  <c r="M13" i="9"/>
  <c r="N13" i="9"/>
  <c r="O13" i="9"/>
  <c r="P13" i="9"/>
  <c r="Q13" i="9"/>
  <c r="R13" i="9"/>
  <c r="S13" i="9"/>
  <c r="T13" i="9"/>
  <c r="U13" i="9"/>
  <c r="V13" i="9"/>
  <c r="W13" i="9"/>
  <c r="X13" i="9"/>
  <c r="Y13" i="9"/>
  <c r="Z13" i="9"/>
  <c r="AB13" i="9"/>
  <c r="AC13" i="9"/>
  <c r="AD13" i="9"/>
  <c r="AE13" i="9"/>
  <c r="AF13" i="9"/>
  <c r="AG13" i="9"/>
  <c r="AH13" i="9"/>
  <c r="AI13" i="9"/>
  <c r="AJ13" i="9"/>
  <c r="AK13" i="9"/>
  <c r="AL13" i="9"/>
  <c r="AM13" i="9"/>
  <c r="AN13" i="9"/>
  <c r="AO13" i="9"/>
  <c r="AP13" i="9"/>
  <c r="AQ13" i="9"/>
  <c r="AR13" i="9"/>
  <c r="AS13" i="9"/>
  <c r="AT13" i="9"/>
  <c r="AU13" i="9"/>
  <c r="AV13" i="9"/>
  <c r="AW13" i="9"/>
  <c r="AX13" i="9"/>
  <c r="AY13" i="9"/>
  <c r="AZ13" i="9"/>
  <c r="BA13" i="9"/>
  <c r="BB13" i="9"/>
  <c r="BC13" i="9"/>
  <c r="BD13" i="9"/>
  <c r="BE13" i="9"/>
  <c r="BF13" i="9"/>
  <c r="BG13" i="9"/>
  <c r="BH13" i="9"/>
  <c r="BI13" i="9"/>
  <c r="BJ13" i="9"/>
  <c r="BK13" i="9"/>
  <c r="BL13" i="9"/>
  <c r="BM13" i="9"/>
  <c r="BN13" i="9"/>
  <c r="BO13" i="9"/>
  <c r="BP13" i="9"/>
  <c r="BQ13" i="9"/>
  <c r="H14" i="9"/>
  <c r="I14" i="9"/>
  <c r="J14" i="9"/>
  <c r="K14" i="9"/>
  <c r="L14" i="9"/>
  <c r="M14" i="9"/>
  <c r="N14" i="9"/>
  <c r="O14" i="9"/>
  <c r="P14" i="9"/>
  <c r="Q14" i="9"/>
  <c r="R14" i="9"/>
  <c r="S14" i="9"/>
  <c r="T14" i="9"/>
  <c r="U14" i="9"/>
  <c r="V14" i="9"/>
  <c r="W14" i="9"/>
  <c r="X14" i="9"/>
  <c r="Y14" i="9"/>
  <c r="Z14" i="9"/>
  <c r="AB14" i="9"/>
  <c r="AC14" i="9"/>
  <c r="AD14" i="9"/>
  <c r="AE14" i="9"/>
  <c r="AF14" i="9"/>
  <c r="AG14" i="9"/>
  <c r="AH14" i="9"/>
  <c r="AI14" i="9"/>
  <c r="AJ14" i="9"/>
  <c r="AK14" i="9"/>
  <c r="AL14" i="9"/>
  <c r="AM14" i="9"/>
  <c r="AN14" i="9"/>
  <c r="AO14" i="9"/>
  <c r="AP14" i="9"/>
  <c r="AQ14" i="9"/>
  <c r="AR14" i="9"/>
  <c r="AS14" i="9"/>
  <c r="AT14" i="9"/>
  <c r="AU14" i="9"/>
  <c r="AV14" i="9"/>
  <c r="AW14" i="9"/>
  <c r="AX14" i="9"/>
  <c r="AY14" i="9"/>
  <c r="AZ14" i="9"/>
  <c r="BA14" i="9"/>
  <c r="BB14" i="9"/>
  <c r="BC14" i="9"/>
  <c r="BD14" i="9"/>
  <c r="BE14" i="9"/>
  <c r="BF14" i="9"/>
  <c r="BG14" i="9"/>
  <c r="BH14" i="9"/>
  <c r="BI14" i="9"/>
  <c r="BJ14" i="9"/>
  <c r="BK14" i="9"/>
  <c r="BL14" i="9"/>
  <c r="BM14" i="9"/>
  <c r="BN14" i="9"/>
  <c r="BO14" i="9"/>
  <c r="BP14" i="9"/>
  <c r="BQ14" i="9"/>
  <c r="H15" i="9"/>
  <c r="I15" i="9"/>
  <c r="J15" i="9"/>
  <c r="K15" i="9"/>
  <c r="L15" i="9"/>
  <c r="M15" i="9"/>
  <c r="N15" i="9"/>
  <c r="O15" i="9"/>
  <c r="P15" i="9"/>
  <c r="Q15" i="9"/>
  <c r="R15" i="9"/>
  <c r="S15" i="9"/>
  <c r="T15" i="9"/>
  <c r="U15" i="9"/>
  <c r="V15" i="9"/>
  <c r="W15" i="9"/>
  <c r="X15" i="9"/>
  <c r="Y15" i="9"/>
  <c r="Z15" i="9"/>
  <c r="AB15" i="9"/>
  <c r="AC15" i="9"/>
  <c r="AD15" i="9"/>
  <c r="AE15" i="9"/>
  <c r="AF15" i="9"/>
  <c r="AG15" i="9"/>
  <c r="AH15" i="9"/>
  <c r="AI15" i="9"/>
  <c r="AJ15" i="9"/>
  <c r="AK15" i="9"/>
  <c r="AL15" i="9"/>
  <c r="AM15" i="9"/>
  <c r="AN15" i="9"/>
  <c r="AO15" i="9"/>
  <c r="AP15" i="9"/>
  <c r="AQ15" i="9"/>
  <c r="AR15" i="9"/>
  <c r="AS15" i="9"/>
  <c r="AT15" i="9"/>
  <c r="AU15" i="9"/>
  <c r="AV15" i="9"/>
  <c r="AW15" i="9"/>
  <c r="AX15" i="9"/>
  <c r="AY15" i="9"/>
  <c r="AZ15" i="9"/>
  <c r="BA15" i="9"/>
  <c r="BB15" i="9"/>
  <c r="BC15" i="9"/>
  <c r="BD15" i="9"/>
  <c r="BE15" i="9"/>
  <c r="BF15" i="9"/>
  <c r="BG15" i="9"/>
  <c r="BH15" i="9"/>
  <c r="BI15" i="9"/>
  <c r="BJ15" i="9"/>
  <c r="BK15" i="9"/>
  <c r="BL15" i="9"/>
  <c r="BM15" i="9"/>
  <c r="BN15" i="9"/>
  <c r="BO15" i="9"/>
  <c r="BP15" i="9"/>
  <c r="BQ15" i="9"/>
  <c r="H16" i="9"/>
  <c r="I16" i="9"/>
  <c r="J16" i="9"/>
  <c r="K16" i="9"/>
  <c r="L16" i="9"/>
  <c r="M16" i="9"/>
  <c r="N16" i="9"/>
  <c r="O16" i="9"/>
  <c r="P16" i="9"/>
  <c r="Q16" i="9"/>
  <c r="R16" i="9"/>
  <c r="S16" i="9"/>
  <c r="T16" i="9"/>
  <c r="U16" i="9"/>
  <c r="V16" i="9"/>
  <c r="W16" i="9"/>
  <c r="X16" i="9"/>
  <c r="Y16" i="9"/>
  <c r="Z16" i="9"/>
  <c r="AB16" i="9"/>
  <c r="AC16" i="9"/>
  <c r="AD16" i="9"/>
  <c r="AE16" i="9"/>
  <c r="AF16" i="9"/>
  <c r="AG16" i="9"/>
  <c r="AH16" i="9"/>
  <c r="AI16" i="9"/>
  <c r="AJ16" i="9"/>
  <c r="AK16" i="9"/>
  <c r="AL16" i="9"/>
  <c r="AM16" i="9"/>
  <c r="AN16" i="9"/>
  <c r="AO16" i="9"/>
  <c r="AP16" i="9"/>
  <c r="AQ16" i="9"/>
  <c r="AR16" i="9"/>
  <c r="AS16" i="9"/>
  <c r="AT16" i="9"/>
  <c r="AU16" i="9"/>
  <c r="AV16" i="9"/>
  <c r="AW16" i="9"/>
  <c r="AX16" i="9"/>
  <c r="AY16" i="9"/>
  <c r="AZ16" i="9"/>
  <c r="BA16" i="9"/>
  <c r="BB16" i="9"/>
  <c r="BC16" i="9"/>
  <c r="BD16" i="9"/>
  <c r="BE16" i="9"/>
  <c r="BF16" i="9"/>
  <c r="BG16" i="9"/>
  <c r="BH16" i="9"/>
  <c r="BI16" i="9"/>
  <c r="BJ16" i="9"/>
  <c r="BK16" i="9"/>
  <c r="BL16" i="9"/>
  <c r="BM16" i="9"/>
  <c r="BN16" i="9"/>
  <c r="BO16" i="9"/>
  <c r="BP16" i="9"/>
  <c r="BQ16" i="9"/>
  <c r="H17" i="9"/>
  <c r="I17" i="9"/>
  <c r="J17" i="9"/>
  <c r="K17" i="9"/>
  <c r="L17" i="9"/>
  <c r="M17" i="9"/>
  <c r="N17" i="9"/>
  <c r="O17" i="9"/>
  <c r="P17" i="9"/>
  <c r="Q17" i="9"/>
  <c r="R17" i="9"/>
  <c r="S17" i="9"/>
  <c r="T17" i="9"/>
  <c r="U17" i="9"/>
  <c r="V17" i="9"/>
  <c r="W17" i="9"/>
  <c r="X17" i="9"/>
  <c r="Y17" i="9"/>
  <c r="Z17" i="9"/>
  <c r="AB17" i="9"/>
  <c r="AC17" i="9"/>
  <c r="AD17" i="9"/>
  <c r="AE17" i="9"/>
  <c r="AF17" i="9"/>
  <c r="AG17" i="9"/>
  <c r="AH17" i="9"/>
  <c r="AI17" i="9"/>
  <c r="AJ17" i="9"/>
  <c r="AK17" i="9"/>
  <c r="AL17" i="9"/>
  <c r="AM17" i="9"/>
  <c r="AN17" i="9"/>
  <c r="AO17" i="9"/>
  <c r="AP17" i="9"/>
  <c r="AQ17" i="9"/>
  <c r="AR17" i="9"/>
  <c r="AS17" i="9"/>
  <c r="AT17" i="9"/>
  <c r="AU17" i="9"/>
  <c r="AV17" i="9"/>
  <c r="AW17" i="9"/>
  <c r="AX17" i="9"/>
  <c r="AY17" i="9"/>
  <c r="AZ17" i="9"/>
  <c r="BA17" i="9"/>
  <c r="BB17" i="9"/>
  <c r="BC17" i="9"/>
  <c r="BD17" i="9"/>
  <c r="BE17" i="9"/>
  <c r="BF17" i="9"/>
  <c r="BG17" i="9"/>
  <c r="BH17" i="9"/>
  <c r="BI17" i="9"/>
  <c r="BJ17" i="9"/>
  <c r="BK17" i="9"/>
  <c r="BL17" i="9"/>
  <c r="BM17" i="9"/>
  <c r="BN17" i="9"/>
  <c r="BO17" i="9"/>
  <c r="BP17" i="9"/>
  <c r="BQ17" i="9"/>
  <c r="H18" i="9"/>
  <c r="I18" i="9"/>
  <c r="J18" i="9"/>
  <c r="K18" i="9"/>
  <c r="L18" i="9"/>
  <c r="M18" i="9"/>
  <c r="N18" i="9"/>
  <c r="O18" i="9"/>
  <c r="P18" i="9"/>
  <c r="Q18" i="9"/>
  <c r="R18" i="9"/>
  <c r="S18" i="9"/>
  <c r="T18" i="9"/>
  <c r="U18" i="9"/>
  <c r="V18" i="9"/>
  <c r="W18" i="9"/>
  <c r="X18" i="9"/>
  <c r="Y18" i="9"/>
  <c r="Z18" i="9"/>
  <c r="AB18" i="9"/>
  <c r="AC18" i="9"/>
  <c r="AD18" i="9"/>
  <c r="AE18" i="9"/>
  <c r="AF18" i="9"/>
  <c r="AG18" i="9"/>
  <c r="AH18" i="9"/>
  <c r="AI18" i="9"/>
  <c r="AJ18" i="9"/>
  <c r="AK18" i="9"/>
  <c r="AL18" i="9"/>
  <c r="AM18" i="9"/>
  <c r="AN18" i="9"/>
  <c r="AO18" i="9"/>
  <c r="AP18" i="9"/>
  <c r="AQ18" i="9"/>
  <c r="AR18" i="9"/>
  <c r="AS18" i="9"/>
  <c r="AT18" i="9"/>
  <c r="AU18" i="9"/>
  <c r="AV18" i="9"/>
  <c r="AW18" i="9"/>
  <c r="AX18" i="9"/>
  <c r="AY18" i="9"/>
  <c r="AZ18" i="9"/>
  <c r="BA18" i="9"/>
  <c r="BB18" i="9"/>
  <c r="BC18" i="9"/>
  <c r="BD18" i="9"/>
  <c r="BE18" i="9"/>
  <c r="BF18" i="9"/>
  <c r="BG18" i="9"/>
  <c r="BH18" i="9"/>
  <c r="BI18" i="9"/>
  <c r="BJ18" i="9"/>
  <c r="BK18" i="9"/>
  <c r="BL18" i="9"/>
  <c r="BM18" i="9"/>
  <c r="BN18" i="9"/>
  <c r="BO18" i="9"/>
  <c r="BP18" i="9"/>
  <c r="BQ18" i="9"/>
  <c r="H19" i="9"/>
  <c r="I19" i="9"/>
  <c r="J19" i="9"/>
  <c r="K19" i="9"/>
  <c r="L19" i="9"/>
  <c r="M19" i="9"/>
  <c r="N19" i="9"/>
  <c r="O19" i="9"/>
  <c r="P19" i="9"/>
  <c r="Q19" i="9"/>
  <c r="R19" i="9"/>
  <c r="S19" i="9"/>
  <c r="T19" i="9"/>
  <c r="U19" i="9"/>
  <c r="V19" i="9"/>
  <c r="W19" i="9"/>
  <c r="X19" i="9"/>
  <c r="Y19" i="9"/>
  <c r="Z19" i="9"/>
  <c r="AB19" i="9"/>
  <c r="AC19" i="9"/>
  <c r="AD19" i="9"/>
  <c r="AE19" i="9"/>
  <c r="AF19" i="9"/>
  <c r="AG19" i="9"/>
  <c r="AH19" i="9"/>
  <c r="AI19" i="9"/>
  <c r="AJ19" i="9"/>
  <c r="AK19" i="9"/>
  <c r="AL19" i="9"/>
  <c r="AM19" i="9"/>
  <c r="AN19" i="9"/>
  <c r="AO19" i="9"/>
  <c r="AP19" i="9"/>
  <c r="AQ19" i="9"/>
  <c r="AR19" i="9"/>
  <c r="AS19" i="9"/>
  <c r="AT19" i="9"/>
  <c r="AU19" i="9"/>
  <c r="AV19" i="9"/>
  <c r="AW19" i="9"/>
  <c r="AX19" i="9"/>
  <c r="AY19" i="9"/>
  <c r="AZ19" i="9"/>
  <c r="BA19" i="9"/>
  <c r="BB19" i="9"/>
  <c r="BC19" i="9"/>
  <c r="BD19" i="9"/>
  <c r="BE19" i="9"/>
  <c r="BF19" i="9"/>
  <c r="BG19" i="9"/>
  <c r="BH19" i="9"/>
  <c r="BI19" i="9"/>
  <c r="BJ19" i="9"/>
  <c r="BK19" i="9"/>
  <c r="BL19" i="9"/>
  <c r="BM19" i="9"/>
  <c r="BN19" i="9"/>
  <c r="BO19" i="9"/>
  <c r="BP19" i="9"/>
  <c r="BQ19" i="9"/>
  <c r="H20" i="9"/>
  <c r="I20" i="9"/>
  <c r="J20" i="9"/>
  <c r="K20" i="9"/>
  <c r="L20" i="9"/>
  <c r="M20" i="9"/>
  <c r="N20" i="9"/>
  <c r="O20" i="9"/>
  <c r="P20" i="9"/>
  <c r="Q20" i="9"/>
  <c r="R20" i="9"/>
  <c r="S20" i="9"/>
  <c r="T20" i="9"/>
  <c r="U20" i="9"/>
  <c r="V20" i="9"/>
  <c r="W20" i="9"/>
  <c r="X20" i="9"/>
  <c r="Y20" i="9"/>
  <c r="Z20" i="9"/>
  <c r="AB20" i="9"/>
  <c r="AC20" i="9"/>
  <c r="AD20" i="9"/>
  <c r="AE20" i="9"/>
  <c r="AF20" i="9"/>
  <c r="AG20" i="9"/>
  <c r="AH20" i="9"/>
  <c r="AI20" i="9"/>
  <c r="AJ20" i="9"/>
  <c r="AK20" i="9"/>
  <c r="AL20" i="9"/>
  <c r="AM20" i="9"/>
  <c r="AN20" i="9"/>
  <c r="AO20" i="9"/>
  <c r="AP20" i="9"/>
  <c r="AQ20" i="9"/>
  <c r="AR20" i="9"/>
  <c r="AS20" i="9"/>
  <c r="AT20" i="9"/>
  <c r="AU20" i="9"/>
  <c r="AV20" i="9"/>
  <c r="AW20" i="9"/>
  <c r="AX20" i="9"/>
  <c r="AY20" i="9"/>
  <c r="AZ20" i="9"/>
  <c r="BA20" i="9"/>
  <c r="BB20" i="9"/>
  <c r="BC20" i="9"/>
  <c r="BD20" i="9"/>
  <c r="BE20" i="9"/>
  <c r="BF20" i="9"/>
  <c r="BG20" i="9"/>
  <c r="BH20" i="9"/>
  <c r="BI20" i="9"/>
  <c r="BJ20" i="9"/>
  <c r="BK20" i="9"/>
  <c r="BL20" i="9"/>
  <c r="BM20" i="9"/>
  <c r="BN20" i="9"/>
  <c r="BO20" i="9"/>
  <c r="BP20" i="9"/>
  <c r="BQ20" i="9"/>
  <c r="H21" i="9"/>
  <c r="I21" i="9"/>
  <c r="J21" i="9"/>
  <c r="K21" i="9"/>
  <c r="L21" i="9"/>
  <c r="M21" i="9"/>
  <c r="N21" i="9"/>
  <c r="O21" i="9"/>
  <c r="P21" i="9"/>
  <c r="Q21" i="9"/>
  <c r="R21" i="9"/>
  <c r="S21" i="9"/>
  <c r="T21" i="9"/>
  <c r="U21" i="9"/>
  <c r="V21" i="9"/>
  <c r="W21" i="9"/>
  <c r="X21" i="9"/>
  <c r="Y21" i="9"/>
  <c r="Z21" i="9"/>
  <c r="AB21" i="9"/>
  <c r="AC21" i="9"/>
  <c r="AD21" i="9"/>
  <c r="AE21" i="9"/>
  <c r="AF21" i="9"/>
  <c r="AG21" i="9"/>
  <c r="AH21" i="9"/>
  <c r="AI21" i="9"/>
  <c r="AJ21" i="9"/>
  <c r="AK21" i="9"/>
  <c r="AL21" i="9"/>
  <c r="AM21" i="9"/>
  <c r="AN21" i="9"/>
  <c r="AO21" i="9"/>
  <c r="AP21" i="9"/>
  <c r="AQ21" i="9"/>
  <c r="AR21" i="9"/>
  <c r="AS21" i="9"/>
  <c r="AT21" i="9"/>
  <c r="AU21" i="9"/>
  <c r="AV21" i="9"/>
  <c r="AW21" i="9"/>
  <c r="AX21" i="9"/>
  <c r="AY21" i="9"/>
  <c r="AZ21" i="9"/>
  <c r="BA21" i="9"/>
  <c r="BB21" i="9"/>
  <c r="BC21" i="9"/>
  <c r="BD21" i="9"/>
  <c r="BE21" i="9"/>
  <c r="BF21" i="9"/>
  <c r="BG21" i="9"/>
  <c r="BH21" i="9"/>
  <c r="BI21" i="9"/>
  <c r="BJ21" i="9"/>
  <c r="BK21" i="9"/>
  <c r="BL21" i="9"/>
  <c r="BM21" i="9"/>
  <c r="BN21" i="9"/>
  <c r="BO21" i="9"/>
  <c r="BP21" i="9"/>
  <c r="BQ21" i="9"/>
  <c r="H22" i="9"/>
  <c r="I22" i="9"/>
  <c r="J22" i="9"/>
  <c r="K22" i="9"/>
  <c r="L22" i="9"/>
  <c r="M22" i="9"/>
  <c r="N22" i="9"/>
  <c r="O22" i="9"/>
  <c r="P22" i="9"/>
  <c r="Q22" i="9"/>
  <c r="R22" i="9"/>
  <c r="S22" i="9"/>
  <c r="T22" i="9"/>
  <c r="U22" i="9"/>
  <c r="V22" i="9"/>
  <c r="W22" i="9"/>
  <c r="X22" i="9"/>
  <c r="Y22" i="9"/>
  <c r="Z22" i="9"/>
  <c r="AB22" i="9"/>
  <c r="AC22" i="9"/>
  <c r="AD22" i="9"/>
  <c r="AE22" i="9"/>
  <c r="AF22" i="9"/>
  <c r="AG22" i="9"/>
  <c r="AH22" i="9"/>
  <c r="AI22" i="9"/>
  <c r="AJ22" i="9"/>
  <c r="AK22" i="9"/>
  <c r="AL22" i="9"/>
  <c r="AM22" i="9"/>
  <c r="AN22" i="9"/>
  <c r="AO22" i="9"/>
  <c r="AP22" i="9"/>
  <c r="AQ22" i="9"/>
  <c r="AR22" i="9"/>
  <c r="AS22" i="9"/>
  <c r="AT22" i="9"/>
  <c r="AU22" i="9"/>
  <c r="AV22" i="9"/>
  <c r="AW22" i="9"/>
  <c r="AX22" i="9"/>
  <c r="AY22" i="9"/>
  <c r="AZ22" i="9"/>
  <c r="BA22" i="9"/>
  <c r="BB22" i="9"/>
  <c r="BC22" i="9"/>
  <c r="BD22" i="9"/>
  <c r="BE22" i="9"/>
  <c r="BF22" i="9"/>
  <c r="BG22" i="9"/>
  <c r="BH22" i="9"/>
  <c r="BI22" i="9"/>
  <c r="BJ22" i="9"/>
  <c r="BK22" i="9"/>
  <c r="BL22" i="9"/>
  <c r="BM22" i="9"/>
  <c r="BN22" i="9"/>
  <c r="BO22" i="9"/>
  <c r="BP22" i="9"/>
  <c r="BQ22" i="9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Z23" i="9"/>
  <c r="AB23" i="9"/>
  <c r="AC23" i="9"/>
  <c r="AD23" i="9"/>
  <c r="AE23" i="9"/>
  <c r="AF23" i="9"/>
  <c r="AG23" i="9"/>
  <c r="AH23" i="9"/>
  <c r="AI23" i="9"/>
  <c r="AJ23" i="9"/>
  <c r="AK23" i="9"/>
  <c r="AL23" i="9"/>
  <c r="AM23" i="9"/>
  <c r="AN23" i="9"/>
  <c r="AO23" i="9"/>
  <c r="AP23" i="9"/>
  <c r="AQ23" i="9"/>
  <c r="AR23" i="9"/>
  <c r="AS23" i="9"/>
  <c r="AT23" i="9"/>
  <c r="AU23" i="9"/>
  <c r="AV23" i="9"/>
  <c r="AW23" i="9"/>
  <c r="AX23" i="9"/>
  <c r="AY23" i="9"/>
  <c r="AZ23" i="9"/>
  <c r="BA23" i="9"/>
  <c r="BB23" i="9"/>
  <c r="BC23" i="9"/>
  <c r="BD23" i="9"/>
  <c r="BE23" i="9"/>
  <c r="BF23" i="9"/>
  <c r="BG23" i="9"/>
  <c r="BH23" i="9"/>
  <c r="BI23" i="9"/>
  <c r="BJ23" i="9"/>
  <c r="BK23" i="9"/>
  <c r="BL23" i="9"/>
  <c r="BM23" i="9"/>
  <c r="BN23" i="9"/>
  <c r="BO23" i="9"/>
  <c r="BP23" i="9"/>
  <c r="BQ23" i="9"/>
  <c r="H24" i="9"/>
  <c r="I24" i="9"/>
  <c r="J24" i="9"/>
  <c r="K24" i="9"/>
  <c r="L24" i="9"/>
  <c r="M24" i="9"/>
  <c r="N24" i="9"/>
  <c r="O24" i="9"/>
  <c r="P24" i="9"/>
  <c r="Q24" i="9"/>
  <c r="R24" i="9"/>
  <c r="S24" i="9"/>
  <c r="T24" i="9"/>
  <c r="U24" i="9"/>
  <c r="V24" i="9"/>
  <c r="W24" i="9"/>
  <c r="X24" i="9"/>
  <c r="Y24" i="9"/>
  <c r="Z24" i="9"/>
  <c r="AB24" i="9"/>
  <c r="AC24" i="9"/>
  <c r="AD24" i="9"/>
  <c r="AE24" i="9"/>
  <c r="AF24" i="9"/>
  <c r="AG24" i="9"/>
  <c r="AH24" i="9"/>
  <c r="AI24" i="9"/>
  <c r="AJ24" i="9"/>
  <c r="AK24" i="9"/>
  <c r="AL24" i="9"/>
  <c r="AM24" i="9"/>
  <c r="AN24" i="9"/>
  <c r="AO24" i="9"/>
  <c r="AP24" i="9"/>
  <c r="AQ24" i="9"/>
  <c r="AR24" i="9"/>
  <c r="AS24" i="9"/>
  <c r="AT24" i="9"/>
  <c r="AU24" i="9"/>
  <c r="AV24" i="9"/>
  <c r="AW24" i="9"/>
  <c r="AX24" i="9"/>
  <c r="AY24" i="9"/>
  <c r="AZ24" i="9"/>
  <c r="BA24" i="9"/>
  <c r="BB24" i="9"/>
  <c r="BC24" i="9"/>
  <c r="BD24" i="9"/>
  <c r="BE24" i="9"/>
  <c r="BF24" i="9"/>
  <c r="BG24" i="9"/>
  <c r="BH24" i="9"/>
  <c r="BI24" i="9"/>
  <c r="BJ24" i="9"/>
  <c r="BK24" i="9"/>
  <c r="BL24" i="9"/>
  <c r="BM24" i="9"/>
  <c r="BN24" i="9"/>
  <c r="BO24" i="9"/>
  <c r="BP24" i="9"/>
  <c r="BQ24" i="9"/>
  <c r="H25" i="9"/>
  <c r="I25" i="9"/>
  <c r="J25" i="9"/>
  <c r="K25" i="9"/>
  <c r="L25" i="9"/>
  <c r="M25" i="9"/>
  <c r="N25" i="9"/>
  <c r="O25" i="9"/>
  <c r="P25" i="9"/>
  <c r="Q25" i="9"/>
  <c r="R25" i="9"/>
  <c r="S25" i="9"/>
  <c r="T25" i="9"/>
  <c r="U25" i="9"/>
  <c r="V25" i="9"/>
  <c r="W25" i="9"/>
  <c r="X25" i="9"/>
  <c r="Y25" i="9"/>
  <c r="Z25" i="9"/>
  <c r="AB25" i="9"/>
  <c r="AC25" i="9"/>
  <c r="AD25" i="9"/>
  <c r="AE25" i="9"/>
  <c r="AF25" i="9"/>
  <c r="AG25" i="9"/>
  <c r="AH25" i="9"/>
  <c r="AI25" i="9"/>
  <c r="AJ25" i="9"/>
  <c r="AK25" i="9"/>
  <c r="AL25" i="9"/>
  <c r="AM25" i="9"/>
  <c r="AN25" i="9"/>
  <c r="AO25" i="9"/>
  <c r="AP25" i="9"/>
  <c r="AQ25" i="9"/>
  <c r="AR25" i="9"/>
  <c r="AS25" i="9"/>
  <c r="AT25" i="9"/>
  <c r="AU25" i="9"/>
  <c r="AV25" i="9"/>
  <c r="AW25" i="9"/>
  <c r="AX25" i="9"/>
  <c r="AY25" i="9"/>
  <c r="AZ25" i="9"/>
  <c r="BA25" i="9"/>
  <c r="BB25" i="9"/>
  <c r="BC25" i="9"/>
  <c r="BD25" i="9"/>
  <c r="BE25" i="9"/>
  <c r="BF25" i="9"/>
  <c r="BG25" i="9"/>
  <c r="BH25" i="9"/>
  <c r="BI25" i="9"/>
  <c r="BJ25" i="9"/>
  <c r="BK25" i="9"/>
  <c r="BL25" i="9"/>
  <c r="BM25" i="9"/>
  <c r="BN25" i="9"/>
  <c r="BO25" i="9"/>
  <c r="BP25" i="9"/>
  <c r="BQ25" i="9"/>
  <c r="H26" i="9"/>
  <c r="I26" i="9"/>
  <c r="J26" i="9"/>
  <c r="K26" i="9"/>
  <c r="L26" i="9"/>
  <c r="M26" i="9"/>
  <c r="N26" i="9"/>
  <c r="O26" i="9"/>
  <c r="P26" i="9"/>
  <c r="Q26" i="9"/>
  <c r="R26" i="9"/>
  <c r="S26" i="9"/>
  <c r="T26" i="9"/>
  <c r="U26" i="9"/>
  <c r="V26" i="9"/>
  <c r="W26" i="9"/>
  <c r="X26" i="9"/>
  <c r="Y26" i="9"/>
  <c r="Z26" i="9"/>
  <c r="AB26" i="9"/>
  <c r="AC26" i="9"/>
  <c r="AD26" i="9"/>
  <c r="AE26" i="9"/>
  <c r="AF26" i="9"/>
  <c r="AG26" i="9"/>
  <c r="AH26" i="9"/>
  <c r="AI26" i="9"/>
  <c r="AJ26" i="9"/>
  <c r="AK26" i="9"/>
  <c r="AL26" i="9"/>
  <c r="AM26" i="9"/>
  <c r="AN26" i="9"/>
  <c r="AO26" i="9"/>
  <c r="AP26" i="9"/>
  <c r="AQ26" i="9"/>
  <c r="AR26" i="9"/>
  <c r="AS26" i="9"/>
  <c r="AT26" i="9"/>
  <c r="AU26" i="9"/>
  <c r="AV26" i="9"/>
  <c r="AW26" i="9"/>
  <c r="AX26" i="9"/>
  <c r="AY26" i="9"/>
  <c r="AZ26" i="9"/>
  <c r="BA26" i="9"/>
  <c r="BB26" i="9"/>
  <c r="BC26" i="9"/>
  <c r="BD26" i="9"/>
  <c r="BE26" i="9"/>
  <c r="BF26" i="9"/>
  <c r="BG26" i="9"/>
  <c r="BH26" i="9"/>
  <c r="BI26" i="9"/>
  <c r="BJ26" i="9"/>
  <c r="BK26" i="9"/>
  <c r="BL26" i="9"/>
  <c r="BM26" i="9"/>
  <c r="BN26" i="9"/>
  <c r="BO26" i="9"/>
  <c r="BP26" i="9"/>
  <c r="BQ26" i="9"/>
  <c r="H27" i="9"/>
  <c r="I27" i="9"/>
  <c r="J27" i="9"/>
  <c r="K27" i="9"/>
  <c r="L27" i="9"/>
  <c r="M27" i="9"/>
  <c r="N27" i="9"/>
  <c r="O27" i="9"/>
  <c r="P27" i="9"/>
  <c r="Q27" i="9"/>
  <c r="R27" i="9"/>
  <c r="S27" i="9"/>
  <c r="T27" i="9"/>
  <c r="U27" i="9"/>
  <c r="V27" i="9"/>
  <c r="W27" i="9"/>
  <c r="X27" i="9"/>
  <c r="Y27" i="9"/>
  <c r="Z27" i="9"/>
  <c r="AB27" i="9"/>
  <c r="AC27" i="9"/>
  <c r="AD27" i="9"/>
  <c r="AE27" i="9"/>
  <c r="AF27" i="9"/>
  <c r="AG27" i="9"/>
  <c r="AH27" i="9"/>
  <c r="AI27" i="9"/>
  <c r="AJ27" i="9"/>
  <c r="AK27" i="9"/>
  <c r="AL27" i="9"/>
  <c r="AM27" i="9"/>
  <c r="AN27" i="9"/>
  <c r="AO27" i="9"/>
  <c r="AP27" i="9"/>
  <c r="AQ27" i="9"/>
  <c r="AR27" i="9"/>
  <c r="AS27" i="9"/>
  <c r="AT27" i="9"/>
  <c r="AU27" i="9"/>
  <c r="AV27" i="9"/>
  <c r="AW27" i="9"/>
  <c r="AX27" i="9"/>
  <c r="AY27" i="9"/>
  <c r="AZ27" i="9"/>
  <c r="BA27" i="9"/>
  <c r="BB27" i="9"/>
  <c r="BC27" i="9"/>
  <c r="BD27" i="9"/>
  <c r="BE27" i="9"/>
  <c r="BF27" i="9"/>
  <c r="BG27" i="9"/>
  <c r="BH27" i="9"/>
  <c r="BI27" i="9"/>
  <c r="BJ27" i="9"/>
  <c r="BK27" i="9"/>
  <c r="BL27" i="9"/>
  <c r="BM27" i="9"/>
  <c r="BN27" i="9"/>
  <c r="BO27" i="9"/>
  <c r="BP27" i="9"/>
  <c r="BQ27" i="9"/>
  <c r="H28" i="9"/>
  <c r="I28" i="9"/>
  <c r="J28" i="9"/>
  <c r="K28" i="9"/>
  <c r="L28" i="9"/>
  <c r="M28" i="9"/>
  <c r="N28" i="9"/>
  <c r="O28" i="9"/>
  <c r="P28" i="9"/>
  <c r="Q28" i="9"/>
  <c r="R28" i="9"/>
  <c r="S28" i="9"/>
  <c r="T28" i="9"/>
  <c r="U28" i="9"/>
  <c r="V28" i="9"/>
  <c r="W28" i="9"/>
  <c r="X28" i="9"/>
  <c r="Y28" i="9"/>
  <c r="Z28" i="9"/>
  <c r="AB28" i="9"/>
  <c r="AC28" i="9"/>
  <c r="AD28" i="9"/>
  <c r="AE28" i="9"/>
  <c r="AF28" i="9"/>
  <c r="AG28" i="9"/>
  <c r="AH28" i="9"/>
  <c r="AI28" i="9"/>
  <c r="AJ28" i="9"/>
  <c r="AK28" i="9"/>
  <c r="AL28" i="9"/>
  <c r="AM28" i="9"/>
  <c r="AN28" i="9"/>
  <c r="AO28" i="9"/>
  <c r="AP28" i="9"/>
  <c r="AQ28" i="9"/>
  <c r="AR28" i="9"/>
  <c r="AS28" i="9"/>
  <c r="AT28" i="9"/>
  <c r="AU28" i="9"/>
  <c r="AV28" i="9"/>
  <c r="AW28" i="9"/>
  <c r="AX28" i="9"/>
  <c r="AY28" i="9"/>
  <c r="AZ28" i="9"/>
  <c r="BA28" i="9"/>
  <c r="BB28" i="9"/>
  <c r="BC28" i="9"/>
  <c r="BD28" i="9"/>
  <c r="BE28" i="9"/>
  <c r="BF28" i="9"/>
  <c r="BG28" i="9"/>
  <c r="BH28" i="9"/>
  <c r="BI28" i="9"/>
  <c r="BJ28" i="9"/>
  <c r="BK28" i="9"/>
  <c r="BL28" i="9"/>
  <c r="BM28" i="9"/>
  <c r="BN28" i="9"/>
  <c r="BO28" i="9"/>
  <c r="BP28" i="9"/>
  <c r="BQ28" i="9"/>
  <c r="H29" i="9"/>
  <c r="I29" i="9"/>
  <c r="J29" i="9"/>
  <c r="K29" i="9"/>
  <c r="L29" i="9"/>
  <c r="M29" i="9"/>
  <c r="N29" i="9"/>
  <c r="O29" i="9"/>
  <c r="P29" i="9"/>
  <c r="Q29" i="9"/>
  <c r="R29" i="9"/>
  <c r="S29" i="9"/>
  <c r="T29" i="9"/>
  <c r="U29" i="9"/>
  <c r="V29" i="9"/>
  <c r="W29" i="9"/>
  <c r="X29" i="9"/>
  <c r="Y29" i="9"/>
  <c r="Z29" i="9"/>
  <c r="AB29" i="9"/>
  <c r="AC29" i="9"/>
  <c r="AD29" i="9"/>
  <c r="AE29" i="9"/>
  <c r="AF29" i="9"/>
  <c r="AG29" i="9"/>
  <c r="AH29" i="9"/>
  <c r="AI29" i="9"/>
  <c r="AJ29" i="9"/>
  <c r="AK29" i="9"/>
  <c r="AL29" i="9"/>
  <c r="AM29" i="9"/>
  <c r="AN29" i="9"/>
  <c r="AO29" i="9"/>
  <c r="AP29" i="9"/>
  <c r="AQ29" i="9"/>
  <c r="AR29" i="9"/>
  <c r="AS29" i="9"/>
  <c r="AT29" i="9"/>
  <c r="AU29" i="9"/>
  <c r="AV29" i="9"/>
  <c r="AW29" i="9"/>
  <c r="AX29" i="9"/>
  <c r="AY29" i="9"/>
  <c r="AZ29" i="9"/>
  <c r="BA29" i="9"/>
  <c r="BB29" i="9"/>
  <c r="BC29" i="9"/>
  <c r="BD29" i="9"/>
  <c r="BE29" i="9"/>
  <c r="BF29" i="9"/>
  <c r="BG29" i="9"/>
  <c r="BH29" i="9"/>
  <c r="BI29" i="9"/>
  <c r="BJ29" i="9"/>
  <c r="BK29" i="9"/>
  <c r="BL29" i="9"/>
  <c r="BM29" i="9"/>
  <c r="BN29" i="9"/>
  <c r="BO29" i="9"/>
  <c r="BP29" i="9"/>
  <c r="BQ29" i="9"/>
  <c r="H30" i="9"/>
  <c r="I30" i="9"/>
  <c r="J30" i="9"/>
  <c r="K30" i="9"/>
  <c r="L30" i="9"/>
  <c r="M30" i="9"/>
  <c r="N30" i="9"/>
  <c r="O30" i="9"/>
  <c r="P30" i="9"/>
  <c r="Q30" i="9"/>
  <c r="R30" i="9"/>
  <c r="S30" i="9"/>
  <c r="T30" i="9"/>
  <c r="U30" i="9"/>
  <c r="V30" i="9"/>
  <c r="W30" i="9"/>
  <c r="X30" i="9"/>
  <c r="Y30" i="9"/>
  <c r="Z30" i="9"/>
  <c r="AB30" i="9"/>
  <c r="AC30" i="9"/>
  <c r="AD30" i="9"/>
  <c r="AE30" i="9"/>
  <c r="AF30" i="9"/>
  <c r="AG30" i="9"/>
  <c r="AH30" i="9"/>
  <c r="AI30" i="9"/>
  <c r="AJ30" i="9"/>
  <c r="AK30" i="9"/>
  <c r="AL30" i="9"/>
  <c r="AM30" i="9"/>
  <c r="AN30" i="9"/>
  <c r="AO30" i="9"/>
  <c r="AP30" i="9"/>
  <c r="AQ30" i="9"/>
  <c r="AR30" i="9"/>
  <c r="AS30" i="9"/>
  <c r="AT30" i="9"/>
  <c r="AU30" i="9"/>
  <c r="AV30" i="9"/>
  <c r="AW30" i="9"/>
  <c r="AX30" i="9"/>
  <c r="AY30" i="9"/>
  <c r="AZ30" i="9"/>
  <c r="BA30" i="9"/>
  <c r="BB30" i="9"/>
  <c r="BC30" i="9"/>
  <c r="BD30" i="9"/>
  <c r="BE30" i="9"/>
  <c r="BF30" i="9"/>
  <c r="BG30" i="9"/>
  <c r="BH30" i="9"/>
  <c r="BI30" i="9"/>
  <c r="BJ30" i="9"/>
  <c r="BK30" i="9"/>
  <c r="BL30" i="9"/>
  <c r="BM30" i="9"/>
  <c r="BN30" i="9"/>
  <c r="BO30" i="9"/>
  <c r="BP30" i="9"/>
  <c r="BQ30" i="9"/>
  <c r="H31" i="9"/>
  <c r="I31" i="9"/>
  <c r="J31" i="9"/>
  <c r="K31" i="9"/>
  <c r="L31" i="9"/>
  <c r="M31" i="9"/>
  <c r="N31" i="9"/>
  <c r="O31" i="9"/>
  <c r="P31" i="9"/>
  <c r="Q31" i="9"/>
  <c r="R31" i="9"/>
  <c r="S31" i="9"/>
  <c r="T31" i="9"/>
  <c r="U31" i="9"/>
  <c r="V31" i="9"/>
  <c r="W31" i="9"/>
  <c r="X31" i="9"/>
  <c r="Y31" i="9"/>
  <c r="Z31" i="9"/>
  <c r="AB31" i="9"/>
  <c r="AC31" i="9"/>
  <c r="AD31" i="9"/>
  <c r="AE31" i="9"/>
  <c r="AF31" i="9"/>
  <c r="AG31" i="9"/>
  <c r="AH31" i="9"/>
  <c r="AI31" i="9"/>
  <c r="AJ31" i="9"/>
  <c r="AK31" i="9"/>
  <c r="AL31" i="9"/>
  <c r="AM31" i="9"/>
  <c r="AN31" i="9"/>
  <c r="AO31" i="9"/>
  <c r="AP31" i="9"/>
  <c r="AQ31" i="9"/>
  <c r="AR31" i="9"/>
  <c r="AS31" i="9"/>
  <c r="AT31" i="9"/>
  <c r="AU31" i="9"/>
  <c r="AV31" i="9"/>
  <c r="AW31" i="9"/>
  <c r="AX31" i="9"/>
  <c r="AY31" i="9"/>
  <c r="AZ31" i="9"/>
  <c r="BA31" i="9"/>
  <c r="BB31" i="9"/>
  <c r="BC31" i="9"/>
  <c r="BD31" i="9"/>
  <c r="BE31" i="9"/>
  <c r="BF31" i="9"/>
  <c r="BG31" i="9"/>
  <c r="BH31" i="9"/>
  <c r="BI31" i="9"/>
  <c r="BJ31" i="9"/>
  <c r="BK31" i="9"/>
  <c r="BL31" i="9"/>
  <c r="BM31" i="9"/>
  <c r="BN31" i="9"/>
  <c r="BO31" i="9"/>
  <c r="BP31" i="9"/>
  <c r="BQ31" i="9"/>
  <c r="H32" i="9"/>
  <c r="I32" i="9"/>
  <c r="J32" i="9"/>
  <c r="K32" i="9"/>
  <c r="L32" i="9"/>
  <c r="M32" i="9"/>
  <c r="N32" i="9"/>
  <c r="O32" i="9"/>
  <c r="P32" i="9"/>
  <c r="Q32" i="9"/>
  <c r="R32" i="9"/>
  <c r="S32" i="9"/>
  <c r="T32" i="9"/>
  <c r="U32" i="9"/>
  <c r="V32" i="9"/>
  <c r="W32" i="9"/>
  <c r="X32" i="9"/>
  <c r="Y32" i="9"/>
  <c r="Z32" i="9"/>
  <c r="AB32" i="9"/>
  <c r="AC32" i="9"/>
  <c r="AD32" i="9"/>
  <c r="AE32" i="9"/>
  <c r="AF32" i="9"/>
  <c r="AG32" i="9"/>
  <c r="AH32" i="9"/>
  <c r="AI32" i="9"/>
  <c r="AJ32" i="9"/>
  <c r="AK32" i="9"/>
  <c r="AL32" i="9"/>
  <c r="AM32" i="9"/>
  <c r="AN32" i="9"/>
  <c r="AO32" i="9"/>
  <c r="AP32" i="9"/>
  <c r="AQ32" i="9"/>
  <c r="AR32" i="9"/>
  <c r="AS32" i="9"/>
  <c r="AT32" i="9"/>
  <c r="AU32" i="9"/>
  <c r="AV32" i="9"/>
  <c r="AW32" i="9"/>
  <c r="AX32" i="9"/>
  <c r="AY32" i="9"/>
  <c r="AZ32" i="9"/>
  <c r="BA32" i="9"/>
  <c r="BB32" i="9"/>
  <c r="BC32" i="9"/>
  <c r="BD32" i="9"/>
  <c r="BE32" i="9"/>
  <c r="BF32" i="9"/>
  <c r="BG32" i="9"/>
  <c r="BH32" i="9"/>
  <c r="BI32" i="9"/>
  <c r="BJ32" i="9"/>
  <c r="BK32" i="9"/>
  <c r="BL32" i="9"/>
  <c r="BM32" i="9"/>
  <c r="BN32" i="9"/>
  <c r="BO32" i="9"/>
  <c r="BP32" i="9"/>
  <c r="BQ32" i="9"/>
  <c r="BQ8" i="9"/>
  <c r="BP8" i="9"/>
  <c r="BO8" i="9"/>
  <c r="BN8" i="9"/>
  <c r="BM8" i="9"/>
  <c r="BL8" i="9"/>
  <c r="BK8" i="9"/>
  <c r="BI8" i="9"/>
  <c r="BG8" i="9"/>
  <c r="BE8" i="9"/>
  <c r="BJ8" i="9"/>
  <c r="BH8" i="9"/>
  <c r="BF8" i="9"/>
  <c r="BD8" i="9"/>
  <c r="BC8" i="9"/>
  <c r="BB8" i="9"/>
  <c r="BA8" i="9"/>
  <c r="AZ8" i="9"/>
  <c r="AY8" i="9"/>
  <c r="AX8" i="9"/>
  <c r="AW8" i="9"/>
  <c r="AV8" i="9"/>
  <c r="AU8" i="9"/>
  <c r="AT8" i="9"/>
  <c r="AS8" i="9"/>
  <c r="AR8" i="9"/>
  <c r="AQ8" i="9"/>
  <c r="AP8" i="9"/>
  <c r="AO8" i="9"/>
  <c r="AN8" i="9"/>
  <c r="AM8" i="9"/>
  <c r="AL8" i="9"/>
  <c r="AK8" i="9"/>
  <c r="AJ8" i="9"/>
  <c r="AI8" i="9"/>
  <c r="AH8" i="9"/>
  <c r="AG8" i="9"/>
  <c r="AF8" i="9"/>
  <c r="AE8" i="9"/>
  <c r="AD8" i="9"/>
  <c r="AC8" i="9"/>
  <c r="AB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ZH9" i="9"/>
  <c r="ZH10" i="9"/>
  <c r="ZH11" i="9"/>
  <c r="ZH12" i="9"/>
  <c r="ZH13" i="9"/>
  <c r="ZH14" i="9"/>
  <c r="ZH15" i="9"/>
  <c r="ZH16" i="9"/>
  <c r="ZH17" i="9"/>
  <c r="ZH18" i="9"/>
  <c r="ZH19" i="9"/>
  <c r="ZH20" i="9"/>
  <c r="ZH21" i="9"/>
  <c r="ZH22" i="9"/>
  <c r="ZH23" i="9"/>
  <c r="ZH24" i="9"/>
  <c r="ZH25" i="9"/>
  <c r="ZH26" i="9"/>
  <c r="ZH27" i="9"/>
  <c r="ZH28" i="9"/>
  <c r="ZH29" i="9"/>
  <c r="ZH30" i="9"/>
  <c r="ZH31" i="9"/>
  <c r="ZH32" i="9"/>
  <c r="ZH8" i="9"/>
  <c r="VT7" i="9" l="1"/>
  <c r="VL7" i="9"/>
  <c r="VD7" i="9"/>
  <c r="SN32" i="9"/>
  <c r="SN30" i="9"/>
  <c r="SN28" i="9"/>
  <c r="SN26" i="9"/>
  <c r="SN24" i="9"/>
  <c r="SN22" i="9"/>
  <c r="SN20" i="9"/>
  <c r="SN18" i="9"/>
  <c r="SN16" i="9"/>
  <c r="SN14" i="9"/>
  <c r="SN12" i="9"/>
  <c r="SN10" i="9"/>
  <c r="SN31" i="9"/>
  <c r="SN29" i="9"/>
  <c r="SN27" i="9"/>
  <c r="SN25" i="9"/>
  <c r="SN23" i="9"/>
  <c r="SN21" i="9"/>
  <c r="SN19" i="9"/>
  <c r="SN17" i="9"/>
  <c r="SN15" i="9"/>
  <c r="SN13" i="9"/>
  <c r="SN11" i="9"/>
  <c r="SN9" i="9"/>
  <c r="VF7" i="9"/>
  <c r="VN7" i="9"/>
  <c r="VV7" i="9"/>
  <c r="WD7" i="9"/>
  <c r="WL7" i="9"/>
  <c r="WT7" i="9"/>
  <c r="XB7" i="9"/>
  <c r="VH7" i="9"/>
  <c r="VP7" i="9"/>
  <c r="VX7" i="9"/>
  <c r="WF7" i="9"/>
  <c r="WN7" i="9"/>
  <c r="WV7" i="9"/>
  <c r="XD7" i="9"/>
  <c r="VK7" i="9"/>
  <c r="VS7" i="9"/>
  <c r="WA7" i="9"/>
  <c r="WI7" i="9"/>
  <c r="WQ7" i="9"/>
  <c r="VJ7" i="9"/>
  <c r="VR7" i="9"/>
  <c r="VZ7" i="9"/>
  <c r="WH7" i="9"/>
  <c r="WP7" i="9"/>
  <c r="WX7" i="9"/>
  <c r="XF7" i="9"/>
  <c r="SO11" i="9"/>
  <c r="SO9" i="9"/>
  <c r="SO32" i="9"/>
  <c r="SO30" i="9"/>
  <c r="SO28" i="9"/>
  <c r="SO26" i="9"/>
  <c r="SO24" i="9"/>
  <c r="SO22" i="9"/>
  <c r="SO20" i="9"/>
  <c r="SO18" i="9"/>
  <c r="SO16" i="9"/>
  <c r="SO14" i="9"/>
  <c r="SO12" i="9"/>
  <c r="SO10" i="9"/>
  <c r="UX31" i="9"/>
  <c r="UX29" i="9"/>
  <c r="UX27" i="9"/>
  <c r="UX25" i="9"/>
  <c r="UX23" i="9"/>
  <c r="UX21" i="9"/>
  <c r="UX19" i="9"/>
  <c r="UX17" i="9"/>
  <c r="UX15" i="9"/>
  <c r="UX13" i="9"/>
  <c r="UX11" i="9"/>
  <c r="UX9" i="9"/>
  <c r="UY32" i="9"/>
  <c r="UY31" i="9"/>
  <c r="UY30" i="9"/>
  <c r="UY29" i="9"/>
  <c r="UY28" i="9"/>
  <c r="UY27" i="9"/>
  <c r="UY26" i="9"/>
  <c r="UY25" i="9"/>
  <c r="UY24" i="9"/>
  <c r="UY23" i="9"/>
  <c r="UY22" i="9"/>
  <c r="UY21" i="9"/>
  <c r="UY20" i="9"/>
  <c r="UY19" i="9"/>
  <c r="UY18" i="9"/>
  <c r="UY17" i="9"/>
  <c r="UY16" i="9"/>
  <c r="UY15" i="9"/>
  <c r="UY14" i="9"/>
  <c r="UY13" i="9"/>
  <c r="UY12" i="9"/>
  <c r="UY11" i="9"/>
  <c r="UY10" i="9"/>
  <c r="UY9" i="9"/>
  <c r="UX32" i="9"/>
  <c r="UX30" i="9"/>
  <c r="UX28" i="9"/>
  <c r="UX26" i="9"/>
  <c r="UX24" i="9"/>
  <c r="UX22" i="9"/>
  <c r="UX20" i="9"/>
  <c r="UX18" i="9"/>
  <c r="UX16" i="9"/>
  <c r="UX14" i="9"/>
  <c r="UX12" i="9"/>
  <c r="SO31" i="9"/>
  <c r="SO29" i="9"/>
  <c r="SO27" i="9"/>
  <c r="SO25" i="9"/>
  <c r="SO23" i="9"/>
  <c r="SO21" i="9"/>
  <c r="SO19" i="9"/>
  <c r="SO17" i="9"/>
  <c r="SO15" i="9"/>
  <c r="SO13" i="9"/>
  <c r="UX10" i="9"/>
  <c r="VI7" i="9"/>
  <c r="VQ7" i="9"/>
  <c r="VY7" i="9"/>
  <c r="WG7" i="9"/>
  <c r="WO7" i="9"/>
  <c r="WW7" i="9"/>
  <c r="XE7" i="9"/>
  <c r="WY7" i="9"/>
  <c r="XG7" i="9"/>
  <c r="WB7" i="9"/>
  <c r="WJ7" i="9"/>
  <c r="WR7" i="9"/>
  <c r="WZ7" i="9"/>
  <c r="XH7" i="9"/>
  <c r="VE7" i="9"/>
  <c r="VM7" i="9"/>
  <c r="VU7" i="9"/>
  <c r="WC7" i="9"/>
  <c r="WK7" i="9"/>
  <c r="WS7" i="9"/>
  <c r="XA7" i="9"/>
  <c r="XI7" i="9"/>
  <c r="VG7" i="9"/>
  <c r="VO7" i="9"/>
  <c r="VW7" i="9"/>
  <c r="WE7" i="9"/>
  <c r="WM7" i="9"/>
  <c r="WU7" i="9"/>
  <c r="XC7" i="9"/>
  <c r="F9" i="9"/>
  <c r="G8" i="9"/>
  <c r="F11" i="9"/>
  <c r="BR11" i="9"/>
  <c r="XR7" i="9"/>
  <c r="XZ7" i="9"/>
  <c r="YH7" i="9"/>
  <c r="YP7" i="9"/>
  <c r="YX7" i="9"/>
  <c r="ZF7" i="9"/>
  <c r="ZN7" i="9"/>
  <c r="XN7" i="9"/>
  <c r="XV7" i="9"/>
  <c r="YD7" i="9"/>
  <c r="YL7" i="9"/>
  <c r="YT7" i="9"/>
  <c r="ZB7" i="9"/>
  <c r="ZJ7" i="9"/>
  <c r="ZR7" i="9"/>
  <c r="XO7" i="9"/>
  <c r="XW7" i="9"/>
  <c r="YE7" i="9"/>
  <c r="YM7" i="9"/>
  <c r="YU7" i="9"/>
  <c r="ZC7" i="9"/>
  <c r="ZK7" i="9"/>
  <c r="ZS7" i="9"/>
  <c r="XM7" i="9"/>
  <c r="XU7" i="9"/>
  <c r="YC7" i="9"/>
  <c r="YK7" i="9"/>
  <c r="YS7" i="9"/>
  <c r="ZA7" i="9"/>
  <c r="ZI7" i="9"/>
  <c r="ZQ7" i="9"/>
  <c r="XP7" i="9"/>
  <c r="XX7" i="9"/>
  <c r="YF7" i="9"/>
  <c r="YN7" i="9"/>
  <c r="YV7" i="9"/>
  <c r="ZD7" i="9"/>
  <c r="ZL7" i="9"/>
  <c r="XQ7" i="9"/>
  <c r="XY7" i="9"/>
  <c r="YG7" i="9"/>
  <c r="YO7" i="9"/>
  <c r="YW7" i="9"/>
  <c r="ZE7" i="9"/>
  <c r="ZM7" i="9"/>
  <c r="XS7" i="9"/>
  <c r="YA7" i="9"/>
  <c r="YI7" i="9"/>
  <c r="YQ7" i="9"/>
  <c r="YY7" i="9"/>
  <c r="ZG7" i="9"/>
  <c r="ZO7" i="9"/>
  <c r="XT7" i="9"/>
  <c r="YB7" i="9"/>
  <c r="YJ7" i="9"/>
  <c r="YR7" i="9"/>
  <c r="YZ7" i="9"/>
  <c r="ZH7" i="9"/>
  <c r="ZP7" i="9"/>
  <c r="XJ8" i="9"/>
  <c r="XL7" i="9"/>
  <c r="DY8" i="9"/>
  <c r="BS8" i="9"/>
  <c r="GJ9" i="9"/>
  <c r="GJ11" i="9"/>
  <c r="GK12" i="9"/>
  <c r="GJ14" i="9"/>
  <c r="GJ10" i="9"/>
  <c r="GJ15" i="9"/>
  <c r="GK16" i="9"/>
  <c r="GK28" i="9"/>
  <c r="GK24" i="9"/>
  <c r="GK20" i="9"/>
  <c r="G31" i="9"/>
  <c r="G27" i="9"/>
  <c r="G23" i="9"/>
  <c r="G19" i="9"/>
  <c r="G15" i="9"/>
  <c r="G11" i="9"/>
  <c r="DY31" i="9"/>
  <c r="BS31" i="9"/>
  <c r="DY27" i="9"/>
  <c r="BS27" i="9"/>
  <c r="DY23" i="9"/>
  <c r="BS23" i="9"/>
  <c r="DY19" i="9"/>
  <c r="BS19" i="9"/>
  <c r="DY15" i="9"/>
  <c r="BS15" i="9"/>
  <c r="DY11" i="9"/>
  <c r="BS11" i="9"/>
  <c r="BS10" i="9"/>
  <c r="F31" i="9"/>
  <c r="F27" i="9"/>
  <c r="F23" i="9"/>
  <c r="F19" i="9"/>
  <c r="F15" i="9"/>
  <c r="DX31" i="9"/>
  <c r="BR31" i="9"/>
  <c r="DX27" i="9"/>
  <c r="BR27" i="9"/>
  <c r="DX23" i="9"/>
  <c r="BR23" i="9"/>
  <c r="DX19" i="9"/>
  <c r="BR19" i="9"/>
  <c r="DX15" i="9"/>
  <c r="BR15" i="9"/>
  <c r="DX11" i="9"/>
  <c r="G26" i="9"/>
  <c r="G22" i="9"/>
  <c r="G18" i="9"/>
  <c r="G14" i="9"/>
  <c r="G10" i="9"/>
  <c r="DY32" i="9"/>
  <c r="BS32" i="9"/>
  <c r="DY28" i="9"/>
  <c r="BS28" i="9"/>
  <c r="DY24" i="9"/>
  <c r="BS24" i="9"/>
  <c r="DY20" i="9"/>
  <c r="BS20" i="9"/>
  <c r="DY16" i="9"/>
  <c r="BS16" i="9"/>
  <c r="DY12" i="9"/>
  <c r="BS12" i="9"/>
  <c r="F30" i="9"/>
  <c r="F14" i="9"/>
  <c r="F10" i="9"/>
  <c r="DX32" i="9"/>
  <c r="BR32" i="9"/>
  <c r="DX28" i="9"/>
  <c r="BR28" i="9"/>
  <c r="DX24" i="9"/>
  <c r="BR24" i="9"/>
  <c r="DX20" i="9"/>
  <c r="BR20" i="9"/>
  <c r="DX16" i="9"/>
  <c r="BR16" i="9"/>
  <c r="BR13" i="9"/>
  <c r="DX12" i="9"/>
  <c r="BR12" i="9"/>
  <c r="DX10" i="9"/>
  <c r="BR9" i="9"/>
  <c r="GJ25" i="9"/>
  <c r="GJ21" i="9"/>
  <c r="GJ18" i="9"/>
  <c r="GJ17" i="9"/>
  <c r="GJ16" i="9"/>
  <c r="GJ13" i="9"/>
  <c r="GJ12" i="9"/>
  <c r="F22" i="9"/>
  <c r="F18" i="9"/>
  <c r="G29" i="9"/>
  <c r="G25" i="9"/>
  <c r="G21" i="9"/>
  <c r="G17" i="9"/>
  <c r="G13" i="9"/>
  <c r="G9" i="9"/>
  <c r="DY29" i="9"/>
  <c r="BS29" i="9"/>
  <c r="DY25" i="9"/>
  <c r="BS25" i="9"/>
  <c r="DY21" i="9"/>
  <c r="BS21" i="9"/>
  <c r="DY17" i="9"/>
  <c r="BS17" i="9"/>
  <c r="DY13" i="9"/>
  <c r="BS13" i="9"/>
  <c r="DY9" i="9"/>
  <c r="BS9" i="9"/>
  <c r="G30" i="9"/>
  <c r="F29" i="9"/>
  <c r="F25" i="9"/>
  <c r="F21" i="9"/>
  <c r="F17" i="9"/>
  <c r="F13" i="9"/>
  <c r="DX29" i="9"/>
  <c r="BR29" i="9"/>
  <c r="DX25" i="9"/>
  <c r="BR25" i="9"/>
  <c r="DX21" i="9"/>
  <c r="BR21" i="9"/>
  <c r="DX17" i="9"/>
  <c r="BR17" i="9"/>
  <c r="DX14" i="9"/>
  <c r="DX13" i="9"/>
  <c r="BR10" i="9"/>
  <c r="DX9" i="9"/>
  <c r="GJ29" i="9"/>
  <c r="F26" i="9"/>
  <c r="G32" i="9"/>
  <c r="G28" i="9"/>
  <c r="G24" i="9"/>
  <c r="G20" i="9"/>
  <c r="G16" i="9"/>
  <c r="G12" i="9"/>
  <c r="DY30" i="9"/>
  <c r="BS30" i="9"/>
  <c r="DY26" i="9"/>
  <c r="BS26" i="9"/>
  <c r="DY22" i="9"/>
  <c r="BS22" i="9"/>
  <c r="DY18" i="9"/>
  <c r="BS18" i="9"/>
  <c r="DY14" i="9"/>
  <c r="BS14" i="9"/>
  <c r="DY10" i="9"/>
  <c r="BR8" i="9"/>
  <c r="F32" i="9"/>
  <c r="F28" i="9"/>
  <c r="F24" i="9"/>
  <c r="F20" i="9"/>
  <c r="F16" i="9"/>
  <c r="F12" i="9"/>
  <c r="DX30" i="9"/>
  <c r="BR30" i="9"/>
  <c r="DX26" i="9"/>
  <c r="BR26" i="9"/>
  <c r="DX22" i="9"/>
  <c r="BR22" i="9"/>
  <c r="DX18" i="9"/>
  <c r="BR18" i="9"/>
  <c r="BR14" i="9"/>
  <c r="GK32" i="9"/>
  <c r="GK31" i="9"/>
  <c r="GK30" i="9"/>
  <c r="GK29" i="9"/>
  <c r="GK27" i="9"/>
  <c r="GK26" i="9"/>
  <c r="GK25" i="9"/>
  <c r="GK23" i="9"/>
  <c r="GK22" i="9"/>
  <c r="GK21" i="9"/>
  <c r="GK19" i="9"/>
  <c r="GK18" i="9"/>
  <c r="GK17" i="9"/>
  <c r="GK15" i="9"/>
  <c r="GK14" i="9"/>
  <c r="GK13" i="9"/>
  <c r="GK11" i="9"/>
  <c r="GK10" i="9"/>
  <c r="GK9" i="9"/>
  <c r="GJ32" i="9"/>
  <c r="GJ31" i="9"/>
  <c r="GJ30" i="9"/>
  <c r="GJ28" i="9"/>
  <c r="GJ27" i="9"/>
  <c r="GJ26" i="9"/>
  <c r="GJ24" i="9"/>
  <c r="GJ23" i="9"/>
  <c r="GJ22" i="9"/>
  <c r="GJ20" i="9"/>
  <c r="GJ19" i="9"/>
  <c r="FO7" i="9"/>
  <c r="FW7" i="9"/>
  <c r="GH7" i="9"/>
  <c r="GF7" i="9"/>
  <c r="FZ7" i="9"/>
  <c r="FT7" i="9"/>
  <c r="GE7" i="9"/>
  <c r="FM7" i="9"/>
  <c r="FU7" i="9"/>
  <c r="FY7" i="9"/>
  <c r="FR7" i="9"/>
  <c r="GA7" i="9"/>
  <c r="FQ7" i="9"/>
  <c r="FS7" i="9"/>
  <c r="GD7" i="9"/>
  <c r="FN7" i="9"/>
  <c r="FV7" i="9"/>
  <c r="GG7" i="9"/>
  <c r="FP7" i="9"/>
  <c r="FX7" i="9"/>
  <c r="GI7" i="9"/>
  <c r="GV7" i="9"/>
  <c r="HD7" i="9"/>
  <c r="HL7" i="9"/>
  <c r="HT7" i="9"/>
  <c r="IB7" i="9"/>
  <c r="IJ7" i="9"/>
  <c r="IR7" i="9"/>
  <c r="GU7" i="9"/>
  <c r="HC7" i="9"/>
  <c r="HK7" i="9"/>
  <c r="HS7" i="9"/>
  <c r="IA7" i="9"/>
  <c r="II7" i="9"/>
  <c r="IQ7" i="9"/>
  <c r="GO7" i="9"/>
  <c r="GW7" i="9"/>
  <c r="HE7" i="9"/>
  <c r="HM7" i="9"/>
  <c r="HU7" i="9"/>
  <c r="IC7" i="9"/>
  <c r="IK7" i="9"/>
  <c r="IS7" i="9"/>
  <c r="GP7" i="9"/>
  <c r="GX7" i="9"/>
  <c r="HF7" i="9"/>
  <c r="HN7" i="9"/>
  <c r="HV7" i="9"/>
  <c r="ID7" i="9"/>
  <c r="IL7" i="9"/>
  <c r="GB7" i="9"/>
  <c r="GQ7" i="9"/>
  <c r="GY7" i="9"/>
  <c r="HG7" i="9"/>
  <c r="HO7" i="9"/>
  <c r="HW7" i="9"/>
  <c r="IE7" i="9"/>
  <c r="IM7" i="9"/>
  <c r="GC7" i="9"/>
  <c r="GR7" i="9"/>
  <c r="HP7" i="9"/>
  <c r="HX7" i="9"/>
  <c r="IF7" i="9"/>
  <c r="IN7" i="9"/>
  <c r="GM7" i="9"/>
  <c r="HH7" i="9"/>
  <c r="GS7" i="9"/>
  <c r="HA7" i="9"/>
  <c r="HI7" i="9"/>
  <c r="HQ7" i="9"/>
  <c r="HY7" i="9"/>
  <c r="IG7" i="9"/>
  <c r="IO7" i="9"/>
  <c r="GN7" i="9"/>
  <c r="GZ7" i="9"/>
  <c r="GT7" i="9"/>
  <c r="HB7" i="9"/>
  <c r="HJ7" i="9"/>
  <c r="HR7" i="9"/>
  <c r="HZ7" i="9"/>
  <c r="IH7" i="9"/>
  <c r="IP7" i="9"/>
  <c r="GL7" i="9"/>
  <c r="DY7" i="9" l="1"/>
  <c r="BS7" i="9"/>
  <c r="G7" i="9"/>
  <c r="F8" i="9"/>
  <c r="H7" i="9" l="1"/>
  <c r="I7" i="9"/>
  <c r="Q7" i="9"/>
  <c r="S7" i="9"/>
  <c r="U7" i="9"/>
  <c r="W7" i="9"/>
  <c r="Y7" i="9"/>
  <c r="AA7" i="9"/>
  <c r="AC7" i="9"/>
  <c r="AE7" i="9"/>
  <c r="AG7" i="9"/>
  <c r="AI7" i="9"/>
  <c r="AK7" i="9"/>
  <c r="AM7" i="9"/>
  <c r="AO7" i="9"/>
  <c r="AQ7" i="9"/>
  <c r="AS7" i="9"/>
  <c r="AU7" i="9"/>
  <c r="AW7" i="9"/>
  <c r="AY7" i="9"/>
  <c r="BA7" i="9"/>
  <c r="BC7" i="9"/>
  <c r="BE7" i="9"/>
  <c r="BG7" i="9"/>
  <c r="BM7" i="9"/>
  <c r="BO7" i="9"/>
  <c r="BQ7" i="9"/>
  <c r="C2" i="9"/>
  <c r="XJ10" i="9" l="1"/>
  <c r="XK8" i="9"/>
  <c r="TL7" i="9"/>
  <c r="SV7" i="9"/>
  <c r="UF7" i="9"/>
  <c r="TJ7" i="9"/>
  <c r="UD7" i="9"/>
  <c r="UT7" i="9"/>
  <c r="TS7" i="9"/>
  <c r="UI7" i="9"/>
  <c r="TC7" i="9"/>
  <c r="VC7" i="9"/>
  <c r="SU7" i="9"/>
  <c r="UQ7" i="9"/>
  <c r="TK7" i="9"/>
  <c r="UA7" i="9"/>
  <c r="ZU8" i="9"/>
  <c r="TE7" i="9"/>
  <c r="TU7" i="9"/>
  <c r="UK7" i="9"/>
  <c r="TG7" i="9"/>
  <c r="UM7" i="9"/>
  <c r="TW7" i="9"/>
  <c r="SN8" i="9"/>
  <c r="TB7" i="9"/>
  <c r="TF7" i="9"/>
  <c r="TZ7" i="9"/>
  <c r="UP7" i="9"/>
  <c r="SY7" i="9"/>
  <c r="TO7" i="9"/>
  <c r="UE7" i="9"/>
  <c r="UU7" i="9"/>
  <c r="ZU30" i="9"/>
  <c r="ZU26" i="9"/>
  <c r="ZU22" i="9"/>
  <c r="ZU18" i="9"/>
  <c r="ZU14" i="9"/>
  <c r="ZU10" i="9"/>
  <c r="TN7" i="9"/>
  <c r="TR7" i="9"/>
  <c r="TV7" i="9"/>
  <c r="TH7" i="9"/>
  <c r="UB7" i="9"/>
  <c r="UR7" i="9"/>
  <c r="TA7" i="9"/>
  <c r="TQ7" i="9"/>
  <c r="UG7" i="9"/>
  <c r="UW7" i="9"/>
  <c r="XK32" i="9"/>
  <c r="XK30" i="9"/>
  <c r="XK28" i="9"/>
  <c r="XK26" i="9"/>
  <c r="XK24" i="9"/>
  <c r="XK22" i="9"/>
  <c r="XK20" i="9"/>
  <c r="XK18" i="9"/>
  <c r="XK16" i="9"/>
  <c r="XK14" i="9"/>
  <c r="XK12" i="9"/>
  <c r="XK10" i="9"/>
  <c r="ZT30" i="9"/>
  <c r="ZT26" i="9"/>
  <c r="ZT22" i="9"/>
  <c r="ZT18" i="9"/>
  <c r="ZT14" i="9"/>
  <c r="ZT10" i="9"/>
  <c r="UV7" i="9"/>
  <c r="XJ32" i="9"/>
  <c r="XJ28" i="9"/>
  <c r="XJ24" i="9"/>
  <c r="XJ20" i="9"/>
  <c r="XJ16" i="9"/>
  <c r="XJ12" i="9"/>
  <c r="ZT8" i="9"/>
  <c r="ZU31" i="9"/>
  <c r="ZU27" i="9"/>
  <c r="ZU23" i="9"/>
  <c r="ZU19" i="9"/>
  <c r="ZU15" i="9"/>
  <c r="ZU11" i="9"/>
  <c r="ZT31" i="9"/>
  <c r="ZT27" i="9"/>
  <c r="ZT23" i="9"/>
  <c r="ZT19" i="9"/>
  <c r="ZT15" i="9"/>
  <c r="ZT11" i="9"/>
  <c r="SR7" i="9"/>
  <c r="SO8" i="9"/>
  <c r="XJ30" i="9"/>
  <c r="XJ26" i="9"/>
  <c r="XJ22" i="9"/>
  <c r="XJ19" i="9"/>
  <c r="XJ18" i="9"/>
  <c r="XJ15" i="9"/>
  <c r="XJ14" i="9"/>
  <c r="XJ11" i="9"/>
  <c r="ZU32" i="9"/>
  <c r="ZU28" i="9"/>
  <c r="ZU24" i="9"/>
  <c r="ZU20" i="9"/>
  <c r="ZU16" i="9"/>
  <c r="ZU12" i="9"/>
  <c r="UH7" i="9"/>
  <c r="SZ7" i="9"/>
  <c r="TP7" i="9"/>
  <c r="ST7" i="9"/>
  <c r="UJ7" i="9"/>
  <c r="SS7" i="9"/>
  <c r="TI7" i="9"/>
  <c r="TY7" i="9"/>
  <c r="UO7" i="9"/>
  <c r="VB7" i="9"/>
  <c r="XK31" i="9"/>
  <c r="XK29" i="9"/>
  <c r="XK27" i="9"/>
  <c r="XK25" i="9"/>
  <c r="XK23" i="9"/>
  <c r="XK21" i="9"/>
  <c r="XK19" i="9"/>
  <c r="XK17" i="9"/>
  <c r="XK15" i="9"/>
  <c r="XK13" i="9"/>
  <c r="XK11" i="9"/>
  <c r="XK9" i="9"/>
  <c r="ZT32" i="9"/>
  <c r="ZT28" i="9"/>
  <c r="ZT24" i="9"/>
  <c r="ZT20" i="9"/>
  <c r="ZT16" i="9"/>
  <c r="ZT12" i="9"/>
  <c r="XJ31" i="9"/>
  <c r="XJ29" i="9"/>
  <c r="XJ27" i="9"/>
  <c r="XJ25" i="9"/>
  <c r="XJ23" i="9"/>
  <c r="XJ21" i="9"/>
  <c r="XJ17" i="9"/>
  <c r="XJ13" i="9"/>
  <c r="XJ9" i="9"/>
  <c r="ZU29" i="9"/>
  <c r="ZU25" i="9"/>
  <c r="ZU21" i="9"/>
  <c r="ZU17" i="9"/>
  <c r="ZU13" i="9"/>
  <c r="ZU9" i="9"/>
  <c r="SX7" i="9"/>
  <c r="UL7" i="9"/>
  <c r="TD7" i="9"/>
  <c r="TT7" i="9"/>
  <c r="TX7" i="9"/>
  <c r="UN7" i="9"/>
  <c r="SW7" i="9"/>
  <c r="TM7" i="9"/>
  <c r="UC7" i="9"/>
  <c r="US7" i="9"/>
  <c r="ZT29" i="9"/>
  <c r="ZT25" i="9"/>
  <c r="ZT21" i="9"/>
  <c r="ZT17" i="9"/>
  <c r="ZT13" i="9"/>
  <c r="ZT9" i="9"/>
  <c r="LF13" i="9"/>
  <c r="NP11" i="9"/>
  <c r="LF9" i="9"/>
  <c r="UY8" i="9"/>
  <c r="SQ7" i="9"/>
  <c r="ZX7" i="9"/>
  <c r="AAF7" i="9"/>
  <c r="AAN7" i="9"/>
  <c r="AAV7" i="9"/>
  <c r="ABD7" i="9"/>
  <c r="ABL7" i="9"/>
  <c r="ABT7" i="9"/>
  <c r="ACB7" i="9"/>
  <c r="LG16" i="9"/>
  <c r="NQ14" i="9"/>
  <c r="LG12" i="9"/>
  <c r="NQ10" i="9"/>
  <c r="UX8" i="9"/>
  <c r="SP7" i="9"/>
  <c r="LF12" i="9"/>
  <c r="NP10" i="9"/>
  <c r="VA7" i="9"/>
  <c r="ZZ7" i="9"/>
  <c r="AAH7" i="9"/>
  <c r="AAP7" i="9"/>
  <c r="AAX7" i="9"/>
  <c r="ABF7" i="9"/>
  <c r="ABN7" i="9"/>
  <c r="ABV7" i="9"/>
  <c r="ACD7" i="9"/>
  <c r="LG15" i="9"/>
  <c r="NQ13" i="9"/>
  <c r="LG11" i="9"/>
  <c r="NQ9" i="9"/>
  <c r="UZ7" i="9"/>
  <c r="NP13" i="9"/>
  <c r="LF11" i="9"/>
  <c r="NP9" i="9"/>
  <c r="AAB7" i="9"/>
  <c r="AAJ7" i="9"/>
  <c r="AAR7" i="9"/>
  <c r="AAZ7" i="9"/>
  <c r="ABH7" i="9"/>
  <c r="ABP7" i="9"/>
  <c r="ABX7" i="9"/>
  <c r="NQ16" i="9"/>
  <c r="LG14" i="9"/>
  <c r="NQ12" i="9"/>
  <c r="LG10" i="9"/>
  <c r="LF14" i="9"/>
  <c r="NP12" i="9"/>
  <c r="LF10" i="9"/>
  <c r="ZV7" i="9"/>
  <c r="AAD7" i="9"/>
  <c r="AAL7" i="9"/>
  <c r="AAT7" i="9"/>
  <c r="ABB7" i="9"/>
  <c r="ABJ7" i="9"/>
  <c r="ABR7" i="9"/>
  <c r="ABZ7" i="9"/>
  <c r="NQ15" i="9"/>
  <c r="LG13" i="9"/>
  <c r="NQ11" i="9"/>
  <c r="LG9" i="9"/>
  <c r="AAC7" i="9"/>
  <c r="AAK7" i="9"/>
  <c r="AAS7" i="9"/>
  <c r="ABA7" i="9"/>
  <c r="ABI7" i="9"/>
  <c r="ABQ7" i="9"/>
  <c r="ABY7" i="9"/>
  <c r="ZW7" i="9"/>
  <c r="AAE7" i="9"/>
  <c r="AAM7" i="9"/>
  <c r="AAU7" i="9"/>
  <c r="ABC7" i="9"/>
  <c r="ABK7" i="9"/>
  <c r="ABS7" i="9"/>
  <c r="ACA7" i="9"/>
  <c r="ZY7" i="9"/>
  <c r="AAG7" i="9"/>
  <c r="AAO7" i="9"/>
  <c r="AAW7" i="9"/>
  <c r="ABE7" i="9"/>
  <c r="ABM7" i="9"/>
  <c r="ABU7" i="9"/>
  <c r="ACC7" i="9"/>
  <c r="AAA7" i="9"/>
  <c r="AAI7" i="9"/>
  <c r="AAQ7" i="9"/>
  <c r="AAY7" i="9"/>
  <c r="ABG7" i="9"/>
  <c r="ABO7" i="9"/>
  <c r="ABW7" i="9"/>
  <c r="ACE7" i="9"/>
  <c r="LG32" i="9"/>
  <c r="IU31" i="9"/>
  <c r="NQ30" i="9"/>
  <c r="LG28" i="9"/>
  <c r="IU28" i="9"/>
  <c r="QC27" i="9"/>
  <c r="NQ26" i="9"/>
  <c r="LG24" i="9"/>
  <c r="IU23" i="9"/>
  <c r="NQ22" i="9"/>
  <c r="LG20" i="9"/>
  <c r="IU20" i="9"/>
  <c r="QC19" i="9"/>
  <c r="NQ18" i="9"/>
  <c r="QB30" i="9"/>
  <c r="NP30" i="9"/>
  <c r="LF28" i="9"/>
  <c r="QB27" i="9"/>
  <c r="NP26" i="9"/>
  <c r="IT25" i="9"/>
  <c r="QB24" i="9"/>
  <c r="LF24" i="9"/>
  <c r="IT23" i="9"/>
  <c r="QB22" i="9"/>
  <c r="NP22" i="9"/>
  <c r="LF20" i="9"/>
  <c r="QB19" i="9"/>
  <c r="NP18" i="9"/>
  <c r="IT17" i="9"/>
  <c r="QB16" i="9"/>
  <c r="LF16" i="9"/>
  <c r="IT15" i="9"/>
  <c r="NP14" i="9"/>
  <c r="LG31" i="9"/>
  <c r="QC30" i="9"/>
  <c r="IU30" i="9"/>
  <c r="NQ29" i="9"/>
  <c r="LG27" i="9"/>
  <c r="IU27" i="9"/>
  <c r="NQ25" i="9"/>
  <c r="IU25" i="9"/>
  <c r="QC24" i="9"/>
  <c r="LG23" i="9"/>
  <c r="QC22" i="9"/>
  <c r="IU22" i="9"/>
  <c r="NQ21" i="9"/>
  <c r="LG19" i="9"/>
  <c r="IU19" i="9"/>
  <c r="NQ17" i="9"/>
  <c r="LF31" i="9"/>
  <c r="IT30" i="9"/>
  <c r="NP29" i="9"/>
  <c r="LF27" i="9"/>
  <c r="IT27" i="9"/>
  <c r="QB26" i="9"/>
  <c r="NP25" i="9"/>
  <c r="LF23" i="9"/>
  <c r="IT22" i="9"/>
  <c r="NP21" i="9"/>
  <c r="LF19" i="9"/>
  <c r="IT19" i="9"/>
  <c r="QB18" i="9"/>
  <c r="NP17" i="9"/>
  <c r="IT16" i="9"/>
  <c r="LF15" i="9"/>
  <c r="IT31" i="9"/>
  <c r="NP8" i="9"/>
  <c r="NQ32" i="9"/>
  <c r="LG30" i="9"/>
  <c r="QC29" i="9"/>
  <c r="IU29" i="9"/>
  <c r="NQ28" i="9"/>
  <c r="QC26" i="9"/>
  <c r="LG26" i="9"/>
  <c r="NQ24" i="9"/>
  <c r="LG22" i="9"/>
  <c r="QC21" i="9"/>
  <c r="IU21" i="9"/>
  <c r="NQ20" i="9"/>
  <c r="QC18" i="9"/>
  <c r="LG18" i="9"/>
  <c r="QB32" i="9"/>
  <c r="LF32" i="9"/>
  <c r="NQ8" i="9"/>
  <c r="NP32" i="9"/>
  <c r="IT32" i="9"/>
  <c r="QB31" i="9"/>
  <c r="LF30" i="9"/>
  <c r="QB29" i="9"/>
  <c r="IT29" i="9"/>
  <c r="NP28" i="9"/>
  <c r="LF26" i="9"/>
  <c r="IT26" i="9"/>
  <c r="NP24" i="9"/>
  <c r="IT24" i="9"/>
  <c r="QB23" i="9"/>
  <c r="LF22" i="9"/>
  <c r="QB21" i="9"/>
  <c r="IT21" i="9"/>
  <c r="NP20" i="9"/>
  <c r="LF18" i="9"/>
  <c r="NP16" i="9"/>
  <c r="QB8" i="9"/>
  <c r="IU32" i="9"/>
  <c r="QC31" i="9"/>
  <c r="NQ31" i="9"/>
  <c r="LG29" i="9"/>
  <c r="QC28" i="9"/>
  <c r="NQ27" i="9"/>
  <c r="IU26" i="9"/>
  <c r="QC25" i="9"/>
  <c r="LG25" i="9"/>
  <c r="IU24" i="9"/>
  <c r="QC23" i="9"/>
  <c r="NQ23" i="9"/>
  <c r="LG21" i="9"/>
  <c r="QC20" i="9"/>
  <c r="NQ19" i="9"/>
  <c r="IU18" i="9"/>
  <c r="LG17" i="9"/>
  <c r="QC32" i="9"/>
  <c r="NP31" i="9"/>
  <c r="LF29" i="9"/>
  <c r="QB28" i="9"/>
  <c r="IT28" i="9"/>
  <c r="NP27" i="9"/>
  <c r="QB25" i="9"/>
  <c r="LF25" i="9"/>
  <c r="NP23" i="9"/>
  <c r="LF21" i="9"/>
  <c r="QB20" i="9"/>
  <c r="IT20" i="9"/>
  <c r="NP19" i="9"/>
  <c r="QB17" i="9"/>
  <c r="LF17" i="9"/>
  <c r="NP15" i="9"/>
  <c r="IT14" i="9"/>
  <c r="IT11" i="9"/>
  <c r="QB10" i="9"/>
  <c r="QC15" i="9"/>
  <c r="QC13" i="9"/>
  <c r="IU13" i="9"/>
  <c r="QC10" i="9"/>
  <c r="IT18" i="9"/>
  <c r="QB15" i="9"/>
  <c r="QB13" i="9"/>
  <c r="IT13" i="9"/>
  <c r="QB12" i="9"/>
  <c r="IT10" i="9"/>
  <c r="QC17" i="9"/>
  <c r="IU16" i="9"/>
  <c r="QC12" i="9"/>
  <c r="IU10" i="9"/>
  <c r="QC9" i="9"/>
  <c r="QB14" i="9"/>
  <c r="IT12" i="9"/>
  <c r="QB9" i="9"/>
  <c r="IU17" i="9"/>
  <c r="IU15" i="9"/>
  <c r="IU12" i="9"/>
  <c r="QC11" i="9"/>
  <c r="IU9" i="9"/>
  <c r="QB11" i="9"/>
  <c r="IT9" i="9"/>
  <c r="QC8" i="9"/>
  <c r="QC16" i="9"/>
  <c r="QC14" i="9"/>
  <c r="IU14" i="9"/>
  <c r="IU11" i="9"/>
  <c r="CI7" i="9"/>
  <c r="CY7" i="9"/>
  <c r="CQ7" i="9"/>
  <c r="CA7" i="9"/>
  <c r="DS7" i="9"/>
  <c r="DK7" i="9"/>
  <c r="DC7" i="9"/>
  <c r="CU7" i="9"/>
  <c r="CM7" i="9"/>
  <c r="CE7" i="9"/>
  <c r="BW7" i="9"/>
  <c r="DQ7" i="9"/>
  <c r="DI7" i="9"/>
  <c r="DA7" i="9"/>
  <c r="CS7" i="9"/>
  <c r="CK7" i="9"/>
  <c r="CC7" i="9"/>
  <c r="BU7" i="9"/>
  <c r="QJ7" i="9"/>
  <c r="SB7" i="9"/>
  <c r="RT7" i="9"/>
  <c r="RB7" i="9"/>
  <c r="RR7" i="9"/>
  <c r="QV7" i="9"/>
  <c r="QN7" i="9"/>
  <c r="RV7" i="9"/>
  <c r="QX7" i="9"/>
  <c r="QG7" i="9"/>
  <c r="RD7" i="9"/>
  <c r="QL7" i="9"/>
  <c r="QD7" i="9"/>
  <c r="SH7" i="9"/>
  <c r="QZ7" i="9"/>
  <c r="RP7" i="9"/>
  <c r="SJ7" i="9"/>
  <c r="RH7" i="9"/>
  <c r="RZ7" i="9"/>
  <c r="QH7" i="9"/>
  <c r="RJ7" i="9"/>
  <c r="RL7" i="9"/>
  <c r="SD7" i="9"/>
  <c r="QT7" i="9"/>
  <c r="RN7" i="9"/>
  <c r="SF7" i="9"/>
  <c r="QF7" i="9"/>
  <c r="DW7" i="9"/>
  <c r="DO7" i="9"/>
  <c r="DG7" i="9"/>
  <c r="RX7" i="9"/>
  <c r="IV7" i="9"/>
  <c r="QR7" i="9"/>
  <c r="QP7" i="9"/>
  <c r="RF7" i="9"/>
  <c r="SL7" i="9"/>
  <c r="DU7" i="9"/>
  <c r="DM7" i="9"/>
  <c r="DE7" i="9"/>
  <c r="CW7" i="9"/>
  <c r="CO7" i="9"/>
  <c r="CG7" i="9"/>
  <c r="BY7" i="9"/>
  <c r="SC7" i="9"/>
  <c r="PZ7" i="9"/>
  <c r="PR7" i="9"/>
  <c r="PJ7" i="9"/>
  <c r="PB7" i="9"/>
  <c r="OT7" i="9"/>
  <c r="OL7" i="9"/>
  <c r="OD7" i="9"/>
  <c r="NV7" i="9"/>
  <c r="RA7" i="9"/>
  <c r="PT7" i="9"/>
  <c r="PL7" i="9"/>
  <c r="PD7" i="9"/>
  <c r="OV7" i="9"/>
  <c r="ON7" i="9"/>
  <c r="OF7" i="9"/>
  <c r="NX7" i="9"/>
  <c r="PY7" i="9"/>
  <c r="PQ7" i="9"/>
  <c r="PI7" i="9"/>
  <c r="PA7" i="9"/>
  <c r="OS7" i="9"/>
  <c r="OK7" i="9"/>
  <c r="OC7" i="9"/>
  <c r="PX7" i="9"/>
  <c r="PP7" i="9"/>
  <c r="PH7" i="9"/>
  <c r="OZ7" i="9"/>
  <c r="OR7" i="9"/>
  <c r="OJ7" i="9"/>
  <c r="OB7" i="9"/>
  <c r="PV7" i="9"/>
  <c r="PN7" i="9"/>
  <c r="PF7" i="9"/>
  <c r="OX7" i="9"/>
  <c r="OP7" i="9"/>
  <c r="OH7" i="9"/>
  <c r="NZ7" i="9"/>
  <c r="SG7" i="9"/>
  <c r="SA7" i="9"/>
  <c r="DP7" i="9"/>
  <c r="DH7" i="9"/>
  <c r="CZ7" i="9"/>
  <c r="CR7" i="9"/>
  <c r="CJ7" i="9"/>
  <c r="CB7" i="9"/>
  <c r="BT7" i="9"/>
  <c r="RW7" i="9"/>
  <c r="DV7" i="9"/>
  <c r="DN7" i="9"/>
  <c r="DF7" i="9"/>
  <c r="CX7" i="9"/>
  <c r="CP7" i="9"/>
  <c r="CH7" i="9"/>
  <c r="BZ7" i="9"/>
  <c r="PW7" i="9"/>
  <c r="PO7" i="9"/>
  <c r="PG7" i="9"/>
  <c r="OY7" i="9"/>
  <c r="OQ7" i="9"/>
  <c r="OI7" i="9"/>
  <c r="OA7" i="9"/>
  <c r="RY7" i="9"/>
  <c r="RQ7" i="9"/>
  <c r="DT7" i="9"/>
  <c r="DL7" i="9"/>
  <c r="DD7" i="9"/>
  <c r="CV7" i="9"/>
  <c r="CN7" i="9"/>
  <c r="CF7" i="9"/>
  <c r="BX7" i="9"/>
  <c r="PU7" i="9"/>
  <c r="PM7" i="9"/>
  <c r="PE7" i="9"/>
  <c r="OW7" i="9"/>
  <c r="OO7" i="9"/>
  <c r="OG7" i="9"/>
  <c r="NY7" i="9"/>
  <c r="SE7" i="9"/>
  <c r="DR7" i="9"/>
  <c r="DJ7" i="9"/>
  <c r="DB7" i="9"/>
  <c r="CT7" i="9"/>
  <c r="CL7" i="9"/>
  <c r="CD7" i="9"/>
  <c r="BV7" i="9"/>
  <c r="QA7" i="9"/>
  <c r="PS7" i="9"/>
  <c r="PK7" i="9"/>
  <c r="PC7" i="9"/>
  <c r="OU7" i="9"/>
  <c r="OM7" i="9"/>
  <c r="OE7" i="9"/>
  <c r="NW7" i="9"/>
  <c r="RM7" i="9"/>
  <c r="RG7" i="9"/>
  <c r="RU7" i="9"/>
  <c r="RS7" i="9"/>
  <c r="RO7" i="9"/>
  <c r="QY7" i="9"/>
  <c r="RK7" i="9"/>
  <c r="RE7" i="9"/>
  <c r="RI7" i="9"/>
  <c r="NR7" i="9"/>
  <c r="NI7" i="9"/>
  <c r="NH7" i="9"/>
  <c r="LJ7" i="9"/>
  <c r="LK7" i="9"/>
  <c r="LL7" i="9"/>
  <c r="LM7" i="9"/>
  <c r="LN7" i="9"/>
  <c r="LO7" i="9"/>
  <c r="LP7" i="9"/>
  <c r="LQ7" i="9"/>
  <c r="LR7" i="9"/>
  <c r="LS7" i="9"/>
  <c r="LT7" i="9"/>
  <c r="LU7" i="9"/>
  <c r="LV7" i="9"/>
  <c r="LW7" i="9"/>
  <c r="LX7" i="9"/>
  <c r="LY7" i="9"/>
  <c r="LZ7" i="9"/>
  <c r="MA7" i="9"/>
  <c r="MB7" i="9"/>
  <c r="MC7" i="9"/>
  <c r="MD7" i="9"/>
  <c r="ME7" i="9"/>
  <c r="MF7" i="9"/>
  <c r="MG7" i="9"/>
  <c r="MH7" i="9"/>
  <c r="MI7" i="9"/>
  <c r="MJ7" i="9"/>
  <c r="MK7" i="9"/>
  <c r="ML7" i="9"/>
  <c r="MM7" i="9"/>
  <c r="MN7" i="9"/>
  <c r="MO7" i="9"/>
  <c r="MP7" i="9"/>
  <c r="MQ7" i="9"/>
  <c r="MR7" i="9"/>
  <c r="MS7" i="9"/>
  <c r="MT7" i="9"/>
  <c r="MU7" i="9"/>
  <c r="MV7" i="9"/>
  <c r="MW7" i="9"/>
  <c r="MX7" i="9"/>
  <c r="MY7" i="9"/>
  <c r="MZ7" i="9"/>
  <c r="NA7" i="9"/>
  <c r="NB7" i="9"/>
  <c r="NC7" i="9"/>
  <c r="ND7" i="9"/>
  <c r="NE7" i="9"/>
  <c r="NF7" i="9"/>
  <c r="NG7" i="9"/>
  <c r="NJ7" i="9"/>
  <c r="NK7" i="9"/>
  <c r="NL7" i="9"/>
  <c r="NM7" i="9"/>
  <c r="NN7" i="9"/>
  <c r="NO7" i="9"/>
  <c r="LE7" i="9"/>
  <c r="LD7" i="9"/>
  <c r="KN7" i="9"/>
  <c r="KO7" i="9"/>
  <c r="KP7" i="9"/>
  <c r="KQ7" i="9"/>
  <c r="KR7" i="9"/>
  <c r="KS7" i="9"/>
  <c r="KT7" i="9"/>
  <c r="KU7" i="9"/>
  <c r="KV7" i="9"/>
  <c r="KW7" i="9"/>
  <c r="KX7" i="9"/>
  <c r="KY7" i="9"/>
  <c r="KZ7" i="9"/>
  <c r="LA7" i="9"/>
  <c r="LB7" i="9"/>
  <c r="LC7" i="9"/>
  <c r="KI7" i="9"/>
  <c r="KL7" i="9"/>
  <c r="KM7" i="9"/>
  <c r="KK7" i="9"/>
  <c r="KJ7" i="9"/>
  <c r="KH7" i="9"/>
  <c r="KG7" i="9"/>
  <c r="KF7" i="9"/>
  <c r="KE7" i="9"/>
  <c r="KD7" i="9"/>
  <c r="KC7" i="9"/>
  <c r="KB7" i="9"/>
  <c r="KA7" i="9"/>
  <c r="JZ7" i="9"/>
  <c r="E26" i="9" l="1"/>
  <c r="E14" i="9"/>
  <c r="E12" i="9"/>
  <c r="D18" i="9"/>
  <c r="E32" i="9"/>
  <c r="D16" i="9"/>
  <c r="E19" i="9"/>
  <c r="E16" i="9"/>
  <c r="D24" i="9"/>
  <c r="D10" i="9"/>
  <c r="D9" i="9"/>
  <c r="D12" i="9"/>
  <c r="E9" i="9"/>
  <c r="E15" i="9"/>
  <c r="E18" i="9"/>
  <c r="E29" i="9"/>
  <c r="E27" i="9"/>
  <c r="D23" i="9"/>
  <c r="E17" i="9"/>
  <c r="E13" i="9"/>
  <c r="D32" i="9"/>
  <c r="E21" i="9"/>
  <c r="D27" i="9"/>
  <c r="D28" i="9"/>
  <c r="D26" i="9"/>
  <c r="D19" i="9"/>
  <c r="E22" i="9"/>
  <c r="D17" i="9"/>
  <c r="E28" i="9"/>
  <c r="D20" i="9"/>
  <c r="E30" i="9"/>
  <c r="D25" i="9"/>
  <c r="E20" i="9"/>
  <c r="D15" i="9"/>
  <c r="D13" i="9"/>
  <c r="D21" i="9"/>
  <c r="D30" i="9"/>
  <c r="D11" i="9"/>
  <c r="D29" i="9"/>
  <c r="D31" i="9"/>
  <c r="D22" i="9"/>
  <c r="E31" i="9"/>
  <c r="E11" i="9"/>
  <c r="E10" i="9"/>
  <c r="D14" i="9"/>
  <c r="E24" i="9"/>
  <c r="E25" i="9"/>
  <c r="E23" i="9"/>
  <c r="XJ7" i="9"/>
  <c r="ZT7" i="9"/>
  <c r="XK7" i="9"/>
  <c r="ZU7" i="9"/>
  <c r="NQ7" i="9"/>
  <c r="UY7" i="9"/>
  <c r="UX7" i="9"/>
  <c r="LH7" i="9"/>
  <c r="LF8" i="9"/>
  <c r="LF7" i="9" s="1"/>
  <c r="LG8" i="9"/>
  <c r="LG7" i="9" s="1"/>
  <c r="QM7" i="9"/>
  <c r="QQ7" i="9"/>
  <c r="SM7" i="9"/>
  <c r="SK7" i="9"/>
  <c r="QS7" i="9"/>
  <c r="QK7" i="9"/>
  <c r="QU7" i="9"/>
  <c r="BR7" i="9"/>
  <c r="LI7" i="9"/>
  <c r="RC7" i="9"/>
  <c r="SI7" i="9"/>
  <c r="QO7" i="9"/>
  <c r="QB7" i="9"/>
  <c r="C29" i="9" l="1"/>
  <c r="C32" i="9"/>
  <c r="C13" i="9"/>
  <c r="C26" i="9"/>
  <c r="C10" i="9"/>
  <c r="C15" i="9"/>
  <c r="C14" i="9"/>
  <c r="C30" i="9"/>
  <c r="C16" i="9"/>
  <c r="C18" i="9"/>
  <c r="C9" i="9"/>
  <c r="C12" i="9"/>
  <c r="C21" i="9"/>
  <c r="C19" i="9"/>
  <c r="C20" i="9"/>
  <c r="C24" i="9"/>
  <c r="C31" i="9"/>
  <c r="C23" i="9"/>
  <c r="C27" i="9"/>
  <c r="C17" i="9"/>
  <c r="C25" i="9"/>
  <c r="C11" i="9"/>
  <c r="C28" i="9"/>
  <c r="C22" i="9"/>
  <c r="QI7" i="9"/>
  <c r="JY7" i="9"/>
  <c r="JW7" i="9"/>
  <c r="JU7" i="9"/>
  <c r="JS7" i="9"/>
  <c r="JQ7" i="9"/>
  <c r="JO7" i="9"/>
  <c r="JM7" i="9"/>
  <c r="JK7" i="9"/>
  <c r="JI7" i="9"/>
  <c r="JG7" i="9"/>
  <c r="JE7" i="9"/>
  <c r="JC7" i="9"/>
  <c r="IY7" i="9"/>
  <c r="JX7" i="9"/>
  <c r="JV7" i="9"/>
  <c r="JT7" i="9"/>
  <c r="JR7" i="9"/>
  <c r="JP7" i="9"/>
  <c r="JN7" i="9"/>
  <c r="JL7" i="9"/>
  <c r="JJ7" i="9"/>
  <c r="JH7" i="9"/>
  <c r="JF7" i="9"/>
  <c r="JB7" i="9"/>
  <c r="JA7" i="9"/>
  <c r="JD7" i="9"/>
  <c r="IZ7" i="9"/>
  <c r="IX7" i="9" l="1"/>
  <c r="IT8" i="9"/>
  <c r="IT7" i="9" s="1"/>
  <c r="IW7" i="9"/>
  <c r="IU8" i="9"/>
  <c r="IU7" i="9" s="1"/>
  <c r="DZ7" i="9" l="1"/>
  <c r="GJ8" i="9"/>
  <c r="GJ7" i="9" s="1"/>
  <c r="QE7" i="9"/>
  <c r="GK8" i="9"/>
  <c r="E8" i="9" s="1"/>
  <c r="E7" i="9" s="1"/>
  <c r="GK7" i="9" l="1"/>
  <c r="EM7" i="9" l="1"/>
  <c r="EK7" i="9"/>
  <c r="FK7" i="9"/>
  <c r="FI7" i="9"/>
  <c r="FG7" i="9"/>
  <c r="FE7" i="9"/>
  <c r="FC7" i="9"/>
  <c r="FA7" i="9"/>
  <c r="EY7" i="9"/>
  <c r="EW7" i="9"/>
  <c r="EU7" i="9"/>
  <c r="ES7" i="9"/>
  <c r="EQ7" i="9"/>
  <c r="EO7" i="9"/>
  <c r="EI7" i="9"/>
  <c r="EG7" i="9"/>
  <c r="EE7" i="9"/>
  <c r="EC7" i="9"/>
  <c r="EA7" i="9" l="1"/>
  <c r="FL7" i="9" l="1"/>
  <c r="FJ7" i="9"/>
  <c r="FH7" i="9"/>
  <c r="FF7" i="9"/>
  <c r="FD7" i="9"/>
  <c r="FB7" i="9"/>
  <c r="EZ7" i="9"/>
  <c r="EX7" i="9"/>
  <c r="EV7" i="9"/>
  <c r="ET7" i="9"/>
  <c r="ER7" i="9"/>
  <c r="EP7" i="9"/>
  <c r="EN7" i="9"/>
  <c r="EL7" i="9"/>
  <c r="EJ7" i="9"/>
  <c r="EH7" i="9"/>
  <c r="EF7" i="9"/>
  <c r="ED7" i="9"/>
  <c r="BP7" i="9"/>
  <c r="EB7" i="9" l="1"/>
  <c r="DX8" i="9"/>
  <c r="BL7" i="9"/>
  <c r="D8" i="9" l="1"/>
  <c r="D7" i="9" s="1"/>
  <c r="SO7" i="9"/>
  <c r="DX7" i="9"/>
  <c r="BN7" i="9"/>
  <c r="C8" i="9" l="1"/>
  <c r="C7" i="9" s="1"/>
  <c r="BF7" i="9"/>
  <c r="BD7" i="9" l="1"/>
  <c r="BB7" i="9"/>
  <c r="AZ7" i="9"/>
  <c r="AX7" i="9"/>
  <c r="AV7" i="9"/>
  <c r="AT7" i="9"/>
  <c r="AR7" i="9"/>
  <c r="AP7" i="9"/>
  <c r="AN7" i="9"/>
  <c r="AL7" i="9"/>
  <c r="AJ7" i="9"/>
  <c r="AH7" i="9"/>
  <c r="AF7" i="9"/>
  <c r="AD7" i="9"/>
  <c r="AB7" i="9"/>
  <c r="Z7" i="9"/>
  <c r="X7" i="9"/>
  <c r="V7" i="9"/>
  <c r="T7" i="9"/>
  <c r="P7" i="9"/>
  <c r="L7" i="9" l="1"/>
  <c r="N7" i="9"/>
  <c r="R7" i="9"/>
  <c r="J7" i="9"/>
  <c r="QW7" i="9"/>
  <c r="F7" i="9" l="1"/>
  <c r="O7" i="9"/>
  <c r="M7" i="9"/>
  <c r="K7" i="9" l="1"/>
  <c r="QC7" i="9"/>
  <c r="NT7" i="9" l="1"/>
  <c r="NS7" i="9"/>
  <c r="NU7" i="9"/>
  <c r="NP7" i="9" l="1"/>
  <c r="SN7" i="9" l="1"/>
</calcChain>
</file>

<file path=xl/sharedStrings.xml><?xml version="1.0" encoding="utf-8"?>
<sst xmlns="http://schemas.openxmlformats.org/spreadsheetml/2006/main" count="800" uniqueCount="45">
  <si>
    <t>Декрет масаласи</t>
  </si>
  <si>
    <t>Ғазначилик масаласи</t>
  </si>
  <si>
    <t>Ташаббусли бюджет масаласи</t>
  </si>
  <si>
    <t>Кадастр масаласи</t>
  </si>
  <si>
    <t>Давлат займи</t>
  </si>
  <si>
    <t>Уй-жой сотиб олиш учун субсидия</t>
  </si>
  <si>
    <t>Девонхона</t>
  </si>
  <si>
    <t>Болалар нафақаси</t>
  </si>
  <si>
    <t>Рахбар қабули</t>
  </si>
  <si>
    <t>Давлат харидлари бўйича</t>
  </si>
  <si>
    <t>Давлат хусусий шерикчилик</t>
  </si>
  <si>
    <t xml:space="preserve">Банк кредит масаласи </t>
  </si>
  <si>
    <t>Бухгалтерия СММ сертификат олиш</t>
  </si>
  <si>
    <t>иш ҳаққи масаласи</t>
  </si>
  <si>
    <t>Пенсия ва моддий ёрдам</t>
  </si>
  <si>
    <t>Солиқ масаласи</t>
  </si>
  <si>
    <t>Етказилган зарар қоплаш CНОС</t>
  </si>
  <si>
    <t>Ижтимоий соҳа ва фанни молиялаштириш масалалари</t>
  </si>
  <si>
    <t>Агросаноат мажмуини  молиялаштириш масалалари</t>
  </si>
  <si>
    <t>Капитал қурилишни молиялаштириш масалалари</t>
  </si>
  <si>
    <t>Масалалар кесимида</t>
  </si>
  <si>
    <t>ЖАМИ ҳолати</t>
  </si>
  <si>
    <t>Алиев</t>
  </si>
  <si>
    <t xml:space="preserve">Шундан кунлик ҳолати </t>
  </si>
  <si>
    <t>Шундан кунлар кесимида</t>
  </si>
  <si>
    <t>Тадбиркорлик фаолиятига оид масалалар</t>
  </si>
  <si>
    <t>Март</t>
  </si>
  <si>
    <t>бошқа масалалар</t>
  </si>
  <si>
    <t>суғурта масаласи</t>
  </si>
  <si>
    <t>назорат тафтиш масаласида</t>
  </si>
  <si>
    <t>Апрел</t>
  </si>
  <si>
    <t>Май</t>
  </si>
  <si>
    <t>таълим кредит</t>
  </si>
  <si>
    <t>УМУМИЙ</t>
  </si>
  <si>
    <t>Август</t>
  </si>
  <si>
    <t>Июн</t>
  </si>
  <si>
    <t>Феврал</t>
  </si>
  <si>
    <t>Июл</t>
  </si>
  <si>
    <t>Сентябр</t>
  </si>
  <si>
    <t>Октябр</t>
  </si>
  <si>
    <t>Ноябр</t>
  </si>
  <si>
    <t>Декабр</t>
  </si>
  <si>
    <t>Январ</t>
  </si>
  <si>
    <t>Бекдурдиев</t>
  </si>
  <si>
    <t xml:space="preserve">   Иқтисодиёт ва молия вазирлигига "Ишонч телефони" орқали келиб тушган кўнғироқлар тўғрисида  маълумоти 2026 йил  ҳолатига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</si>
</sst>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theme="1"/>
      <name val="Arial"/>
      <family val="2"/>
      <charset val="204"/>
    </font>
    <font>
      <b/>
      <sz val="14"/>
      <color rgb="FF000000"/>
      <name val="Arial"/>
      <family val="2"/>
      <charset val="204"/>
    </font>
    <font>
      <b/>
      <sz val="14"/>
      <name val="Arial"/>
      <family val="2"/>
      <charset val="204"/>
    </font>
    <font>
      <b/>
      <i/>
      <sz val="12"/>
      <color rgb="FFFF0000"/>
      <name val="Calibri"/>
      <family val="2"/>
      <charset val="204"/>
      <scheme val="minor"/>
    </font>
    <font>
      <b/>
      <sz val="12"/>
      <color theme="0"/>
      <name val="Arial"/>
      <family val="2"/>
      <charset val="204"/>
    </font>
    <font>
      <b/>
      <sz val="12"/>
      <color rgb="FFFF0000"/>
      <name val="Arial"/>
      <family val="2"/>
      <charset val="204"/>
    </font>
    <font>
      <b/>
      <i/>
      <sz val="12"/>
      <color theme="1"/>
      <name val="Calibri"/>
      <family val="2"/>
      <charset val="204"/>
      <scheme val="minor"/>
    </font>
    <font>
      <b/>
      <sz val="12"/>
      <color rgb="FF0000CC"/>
      <name val="Arial"/>
      <family val="2"/>
      <charset val="204"/>
    </font>
    <font>
      <b/>
      <sz val="11"/>
      <color rgb="FFFF0000"/>
      <name val="Calibri"/>
      <family val="2"/>
      <charset val="204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 wrapText="1"/>
    </xf>
    <xf numFmtId="0" fontId="3" fillId="13" borderId="1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7" fillId="12" borderId="1" xfId="0" applyFont="1" applyFill="1" applyBorder="1" applyAlignment="1">
      <alignment horizontal="center" vertical="center"/>
    </xf>
    <xf numFmtId="0" fontId="6" fillId="0" borderId="2" xfId="0" applyFont="1" applyBorder="1"/>
    <xf numFmtId="1" fontId="8" fillId="0" borderId="1" xfId="0" applyNumberFormat="1" applyFont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0" fontId="3" fillId="15" borderId="1" xfId="0" applyFont="1" applyFill="1" applyBorder="1" applyAlignment="1">
      <alignment horizontal="center" vertical="center"/>
    </xf>
    <xf numFmtId="0" fontId="3" fillId="15" borderId="1" xfId="0" applyFont="1" applyFill="1" applyBorder="1" applyAlignment="1">
      <alignment horizontal="center" vertical="center" wrapText="1"/>
    </xf>
    <xf numFmtId="0" fontId="0" fillId="4" borderId="0" xfId="0" applyFill="1"/>
    <xf numFmtId="0" fontId="0" fillId="5" borderId="0" xfId="0" applyFill="1"/>
    <xf numFmtId="0" fontId="2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textRotation="90"/>
    </xf>
    <xf numFmtId="0" fontId="8" fillId="2" borderId="1" xfId="0" applyFont="1" applyFill="1" applyBorder="1" applyAlignment="1">
      <alignment horizontal="center" vertical="center" textRotation="90"/>
    </xf>
    <xf numFmtId="1" fontId="7" fillId="12" borderId="1" xfId="0" applyNumberFormat="1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15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/>
    </xf>
    <xf numFmtId="14" fontId="3" fillId="15" borderId="1" xfId="0" applyNumberFormat="1" applyFont="1" applyFill="1" applyBorder="1" applyAlignment="1">
      <alignment horizontal="center" vertical="center"/>
    </xf>
    <xf numFmtId="0" fontId="3" fillId="15" borderId="1" xfId="0" applyFont="1" applyFill="1" applyBorder="1" applyAlignment="1">
      <alignment horizontal="center" vertical="center"/>
    </xf>
    <xf numFmtId="14" fontId="3" fillId="10" borderId="1" xfId="0" applyNumberFormat="1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4" fontId="3" fillId="2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textRotation="90"/>
    </xf>
    <xf numFmtId="0" fontId="8" fillId="2" borderId="1" xfId="0" applyFont="1" applyFill="1" applyBorder="1" applyAlignment="1">
      <alignment horizontal="center" vertical="center" textRotation="90"/>
    </xf>
    <xf numFmtId="0" fontId="3" fillId="4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14" fontId="3" fillId="8" borderId="1" xfId="0" applyNumberFormat="1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14" fontId="3" fillId="13" borderId="1" xfId="0" applyNumberFormat="1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14" fontId="3" fillId="9" borderId="1" xfId="0" applyNumberFormat="1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/>
    </xf>
    <xf numFmtId="14" fontId="3" fillId="11" borderId="1" xfId="0" applyNumberFormat="1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/>
    </xf>
    <xf numFmtId="0" fontId="11" fillId="14" borderId="2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000000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39997558519241921"/>
  </sheetPr>
  <dimension ref="A1:ACF9235"/>
  <sheetViews>
    <sheetView showZeros="0" tabSelected="1" zoomScale="85" zoomScaleNormal="85" zoomScaleSheetLayoutView="100" workbookViewId="0">
      <pane ySplit="6" topLeftCell="A7" activePane="bottomLeft" state="frozen"/>
      <selection pane="bottomLeft" activeCell="F3" sqref="F3:G4"/>
    </sheetView>
  </sheetViews>
  <sheetFormatPr defaultRowHeight="15" outlineLevelCol="1" x14ac:dyDescent="0.25"/>
  <cols>
    <col min="1" max="1" width="4.7109375" bestFit="1" customWidth="1"/>
    <col min="2" max="2" width="35.5703125" customWidth="1"/>
    <col min="3" max="3" width="7.5703125" bestFit="1" customWidth="1"/>
    <col min="4" max="4" width="8.42578125" bestFit="1" customWidth="1"/>
    <col min="5" max="5" width="11" bestFit="1" customWidth="1"/>
    <col min="6" max="6" width="10.28515625" customWidth="1"/>
    <col min="7" max="7" width="11" bestFit="1" customWidth="1"/>
    <col min="8" max="25" width="12.7109375" hidden="1" customWidth="1" outlineLevel="1"/>
    <col min="26" max="68" width="9.140625" hidden="1" customWidth="1" outlineLevel="1"/>
    <col min="69" max="69" width="10.28515625" hidden="1" customWidth="1" outlineLevel="1"/>
    <col min="70" max="70" width="9.140625" customWidth="1" collapsed="1"/>
    <col min="71" max="71" width="11" customWidth="1"/>
    <col min="72" max="127" width="9.140625" hidden="1" customWidth="1" outlineLevel="1"/>
    <col min="128" max="128" width="9.140625" customWidth="1" collapsed="1"/>
    <col min="129" max="129" width="11" customWidth="1"/>
    <col min="130" max="191" width="9.140625" hidden="1" customWidth="1" outlineLevel="1"/>
    <col min="192" max="192" width="9.140625" customWidth="1" collapsed="1"/>
    <col min="193" max="193" width="11" customWidth="1"/>
    <col min="194" max="194" width="9.140625" hidden="1" customWidth="1" outlineLevel="1"/>
    <col min="195" max="195" width="11" hidden="1" customWidth="1" outlineLevel="1"/>
    <col min="196" max="196" width="9.140625" hidden="1" customWidth="1" outlineLevel="1"/>
    <col min="197" max="197" width="11" hidden="1" customWidth="1" outlineLevel="1"/>
    <col min="198" max="198" width="9.140625" hidden="1" customWidth="1" outlineLevel="1"/>
    <col min="199" max="199" width="11" hidden="1" customWidth="1" outlineLevel="1"/>
    <col min="200" max="200" width="9.140625" hidden="1" customWidth="1" outlineLevel="1"/>
    <col min="201" max="201" width="11" hidden="1" customWidth="1" outlineLevel="1"/>
    <col min="202" max="202" width="9.140625" hidden="1" customWidth="1" outlineLevel="1"/>
    <col min="203" max="203" width="11" hidden="1" customWidth="1" outlineLevel="1"/>
    <col min="204" max="204" width="9.140625" hidden="1" customWidth="1" outlineLevel="1"/>
    <col min="205" max="205" width="11" hidden="1" customWidth="1" outlineLevel="1"/>
    <col min="206" max="206" width="9.140625" hidden="1" customWidth="1" outlineLevel="1"/>
    <col min="207" max="207" width="11" hidden="1" customWidth="1" outlineLevel="1"/>
    <col min="208" max="208" width="9.140625" hidden="1" customWidth="1" outlineLevel="1"/>
    <col min="209" max="209" width="11" hidden="1" customWidth="1" outlineLevel="1"/>
    <col min="210" max="210" width="9.140625" hidden="1" customWidth="1" outlineLevel="1"/>
    <col min="211" max="211" width="11" hidden="1" customWidth="1" outlineLevel="1"/>
    <col min="212" max="212" width="9.140625" hidden="1" customWidth="1" outlineLevel="1"/>
    <col min="213" max="213" width="11" hidden="1" customWidth="1" outlineLevel="1"/>
    <col min="214" max="214" width="9.140625" hidden="1" customWidth="1" outlineLevel="1"/>
    <col min="215" max="215" width="11" hidden="1" customWidth="1" outlineLevel="1"/>
    <col min="216" max="216" width="9.140625" hidden="1" customWidth="1" outlineLevel="1"/>
    <col min="217" max="217" width="11" hidden="1" customWidth="1" outlineLevel="1"/>
    <col min="218" max="218" width="9.140625" hidden="1" customWidth="1" outlineLevel="1"/>
    <col min="219" max="219" width="11" hidden="1" customWidth="1" outlineLevel="1"/>
    <col min="220" max="220" width="9.140625" hidden="1" customWidth="1" outlineLevel="1"/>
    <col min="221" max="221" width="11" hidden="1" customWidth="1" outlineLevel="1"/>
    <col min="222" max="222" width="9.140625" hidden="1" customWidth="1" outlineLevel="1"/>
    <col min="223" max="223" width="11" hidden="1" customWidth="1" outlineLevel="1"/>
    <col min="224" max="224" width="9.140625" hidden="1" customWidth="1" outlineLevel="1"/>
    <col min="225" max="225" width="11" hidden="1" customWidth="1" outlineLevel="1"/>
    <col min="226" max="226" width="9.140625" hidden="1" customWidth="1" outlineLevel="1"/>
    <col min="227" max="227" width="11" hidden="1" customWidth="1" outlineLevel="1"/>
    <col min="228" max="228" width="9.140625" hidden="1" customWidth="1" outlineLevel="1"/>
    <col min="229" max="229" width="11" hidden="1" customWidth="1" outlineLevel="1"/>
    <col min="230" max="230" width="9.140625" hidden="1" customWidth="1" outlineLevel="1"/>
    <col min="231" max="231" width="11" hidden="1" customWidth="1" outlineLevel="1"/>
    <col min="232" max="232" width="9.140625" hidden="1" customWidth="1" outlineLevel="1"/>
    <col min="233" max="233" width="11" hidden="1" customWidth="1" outlineLevel="1"/>
    <col min="234" max="234" width="9.140625" hidden="1" customWidth="1" outlineLevel="1"/>
    <col min="235" max="235" width="11" hidden="1" customWidth="1" outlineLevel="1"/>
    <col min="236" max="236" width="9.140625" hidden="1" customWidth="1" outlineLevel="1"/>
    <col min="237" max="237" width="11" hidden="1" customWidth="1" outlineLevel="1"/>
    <col min="238" max="238" width="9.140625" hidden="1" customWidth="1" outlineLevel="1"/>
    <col min="239" max="239" width="11" hidden="1" customWidth="1" outlineLevel="1"/>
    <col min="240" max="240" width="9.140625" hidden="1" customWidth="1" outlineLevel="1"/>
    <col min="241" max="241" width="11" hidden="1" customWidth="1" outlineLevel="1"/>
    <col min="242" max="242" width="9.140625" hidden="1" customWidth="1" outlineLevel="1"/>
    <col min="243" max="243" width="11" hidden="1" customWidth="1" outlineLevel="1"/>
    <col min="244" max="244" width="9.140625" hidden="1" customWidth="1" outlineLevel="1"/>
    <col min="245" max="245" width="11" hidden="1" customWidth="1" outlineLevel="1"/>
    <col min="246" max="246" width="9.140625" hidden="1" customWidth="1" outlineLevel="1"/>
    <col min="247" max="247" width="11" hidden="1" customWidth="1" outlineLevel="1"/>
    <col min="248" max="248" width="9.140625" hidden="1" customWidth="1" outlineLevel="1"/>
    <col min="249" max="249" width="11" hidden="1" customWidth="1" outlineLevel="1"/>
    <col min="250" max="250" width="9.140625" hidden="1" customWidth="1" outlineLevel="1"/>
    <col min="251" max="251" width="11" hidden="1" customWidth="1" outlineLevel="1"/>
    <col min="252" max="252" width="9.140625" hidden="1" customWidth="1" outlineLevel="1"/>
    <col min="253" max="253" width="11" hidden="1" customWidth="1" outlineLevel="1"/>
    <col min="254" max="254" width="9.140625" customWidth="1" collapsed="1"/>
    <col min="255" max="255" width="11" customWidth="1"/>
    <col min="256" max="256" width="9.140625" hidden="1" customWidth="1" outlineLevel="1"/>
    <col min="257" max="257" width="11" hidden="1" customWidth="1" outlineLevel="1"/>
    <col min="258" max="258" width="9.140625" hidden="1" customWidth="1" outlineLevel="1"/>
    <col min="259" max="259" width="11" hidden="1" customWidth="1" outlineLevel="1"/>
    <col min="260" max="260" width="9.140625" hidden="1" customWidth="1" outlineLevel="1"/>
    <col min="261" max="261" width="11" hidden="1" customWidth="1" outlineLevel="1"/>
    <col min="262" max="262" width="9.140625" hidden="1" customWidth="1" outlineLevel="1"/>
    <col min="263" max="263" width="11" hidden="1" customWidth="1" outlineLevel="1"/>
    <col min="264" max="264" width="9.140625" hidden="1" customWidth="1" outlineLevel="1"/>
    <col min="265" max="265" width="11" hidden="1" customWidth="1" outlineLevel="1"/>
    <col min="266" max="266" width="9.140625" hidden="1" customWidth="1" outlineLevel="1"/>
    <col min="267" max="267" width="11" hidden="1" customWidth="1" outlineLevel="1"/>
    <col min="268" max="268" width="9.140625" hidden="1" customWidth="1" outlineLevel="1"/>
    <col min="269" max="269" width="11" hidden="1" customWidth="1" outlineLevel="1"/>
    <col min="270" max="270" width="9.140625" hidden="1" customWidth="1" outlineLevel="1"/>
    <col min="271" max="271" width="11" hidden="1" customWidth="1" outlineLevel="1"/>
    <col min="272" max="272" width="9.140625" hidden="1" customWidth="1" outlineLevel="1"/>
    <col min="273" max="273" width="11" hidden="1" customWidth="1" outlineLevel="1"/>
    <col min="274" max="274" width="9.140625" hidden="1" customWidth="1" outlineLevel="1"/>
    <col min="275" max="275" width="11" hidden="1" customWidth="1" outlineLevel="1"/>
    <col min="276" max="276" width="9.140625" hidden="1" customWidth="1" outlineLevel="1"/>
    <col min="277" max="277" width="11" hidden="1" customWidth="1" outlineLevel="1"/>
    <col min="278" max="278" width="9.140625" hidden="1" customWidth="1" outlineLevel="1"/>
    <col min="279" max="279" width="11" hidden="1" customWidth="1" outlineLevel="1"/>
    <col min="280" max="280" width="9.140625" hidden="1" customWidth="1" outlineLevel="1"/>
    <col min="281" max="281" width="11" hidden="1" customWidth="1" outlineLevel="1"/>
    <col min="282" max="282" width="9.140625" hidden="1" customWidth="1" outlineLevel="1"/>
    <col min="283" max="283" width="11" hidden="1" customWidth="1" outlineLevel="1"/>
    <col min="284" max="284" width="9.140625" hidden="1" customWidth="1" outlineLevel="1"/>
    <col min="285" max="285" width="11" hidden="1" customWidth="1" outlineLevel="1"/>
    <col min="286" max="286" width="9.140625" hidden="1" customWidth="1" outlineLevel="1"/>
    <col min="287" max="287" width="11" hidden="1" customWidth="1" outlineLevel="1"/>
    <col min="288" max="317" width="9.140625" hidden="1" customWidth="1" outlineLevel="1"/>
    <col min="318" max="318" width="9.140625" customWidth="1" collapsed="1"/>
    <col min="319" max="319" width="11.42578125" customWidth="1"/>
    <col min="320" max="379" width="9.140625" hidden="1" customWidth="1" outlineLevel="1"/>
    <col min="380" max="380" width="9.140625" customWidth="1" collapsed="1"/>
    <col min="381" max="381" width="11.42578125" customWidth="1"/>
    <col min="382" max="443" width="9.140625" hidden="1" customWidth="1" outlineLevel="1"/>
    <col min="444" max="444" width="9.140625" customWidth="1" collapsed="1"/>
    <col min="445" max="445" width="11" customWidth="1"/>
    <col min="446" max="507" width="9.140625" hidden="1" customWidth="1" outlineLevel="1"/>
    <col min="508" max="508" width="9.140625" customWidth="1" collapsed="1"/>
    <col min="509" max="509" width="10.85546875" customWidth="1"/>
    <col min="510" max="569" width="9.140625" hidden="1" customWidth="1" outlineLevel="1"/>
    <col min="570" max="570" width="9.140625" customWidth="1" collapsed="1"/>
    <col min="571" max="571" width="10.7109375" customWidth="1"/>
    <col min="572" max="633" width="9.140625" hidden="1" customWidth="1" outlineLevel="1"/>
    <col min="634" max="634" width="9.140625" customWidth="1" collapsed="1"/>
    <col min="635" max="635" width="9.140625" customWidth="1"/>
    <col min="636" max="695" width="9.140625" hidden="1" customWidth="1" outlineLevel="1"/>
    <col min="696" max="696" width="9.140625" customWidth="1" collapsed="1"/>
    <col min="697" max="697" width="9.140625" customWidth="1"/>
    <col min="698" max="759" width="9.140625" hidden="1" customWidth="1" outlineLevel="1"/>
    <col min="760" max="760" width="9.140625" collapsed="1"/>
  </cols>
  <sheetData>
    <row r="1" spans="1:759" ht="82.5" customHeight="1" x14ac:dyDescent="0.25">
      <c r="A1" s="55" t="s">
        <v>44</v>
      </c>
      <c r="B1" s="55"/>
      <c r="C1" s="55"/>
      <c r="D1" s="55"/>
      <c r="E1" s="55"/>
      <c r="F1" s="55"/>
      <c r="G1" s="55"/>
      <c r="H1" s="55"/>
      <c r="I1" s="55"/>
      <c r="BR1" s="51"/>
      <c r="BS1" s="51"/>
      <c r="BT1" s="51"/>
      <c r="BU1" s="51"/>
      <c r="BV1" s="51"/>
      <c r="BW1" s="51"/>
      <c r="BX1" s="51"/>
      <c r="BY1" s="51"/>
      <c r="BZ1" s="51"/>
      <c r="CA1" s="51"/>
      <c r="CB1" s="51"/>
      <c r="CC1" s="51"/>
      <c r="CD1" s="51"/>
      <c r="CE1" s="51"/>
      <c r="CF1" s="51"/>
      <c r="CG1" s="51"/>
      <c r="CH1" s="51"/>
      <c r="CI1" s="51"/>
      <c r="CJ1" s="51"/>
      <c r="CK1" s="51"/>
      <c r="CL1" s="51"/>
      <c r="CM1" s="51"/>
      <c r="CN1" s="51"/>
      <c r="CO1" s="51"/>
      <c r="CP1" s="51"/>
      <c r="CQ1" s="51"/>
      <c r="CR1" s="51"/>
      <c r="CS1" s="51"/>
      <c r="CT1" s="51"/>
      <c r="CU1" s="51"/>
      <c r="CV1" s="51"/>
      <c r="CW1" s="51"/>
      <c r="CX1" s="51"/>
      <c r="CY1" s="51"/>
      <c r="CZ1" s="51"/>
      <c r="DA1" s="51"/>
      <c r="DB1" s="51"/>
      <c r="DC1" s="51"/>
      <c r="DD1" s="51"/>
      <c r="DE1" s="51"/>
      <c r="DF1" s="51"/>
      <c r="DG1" s="51"/>
      <c r="DH1" s="51"/>
      <c r="DI1" s="51"/>
      <c r="DJ1" s="51"/>
      <c r="DK1" s="51"/>
      <c r="DL1" s="51"/>
      <c r="DM1" s="51"/>
      <c r="DN1" s="51"/>
      <c r="DO1" s="51"/>
      <c r="DP1" s="51"/>
      <c r="DQ1" s="51"/>
      <c r="DR1" s="51"/>
      <c r="DS1" s="51"/>
      <c r="DT1" s="51"/>
      <c r="DU1" s="51"/>
      <c r="DV1" s="51"/>
      <c r="DW1" s="51"/>
      <c r="DX1" s="51"/>
      <c r="DY1" s="51"/>
    </row>
    <row r="2" spans="1:759" ht="15.75" x14ac:dyDescent="0.25">
      <c r="C2" s="71" t="e">
        <f>#REF!</f>
        <v>#REF!</v>
      </c>
      <c r="D2" s="71"/>
      <c r="E2" s="71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</row>
    <row r="3" spans="1:759" ht="30" customHeight="1" x14ac:dyDescent="0.25">
      <c r="A3" s="44"/>
      <c r="B3" s="58" t="s">
        <v>20</v>
      </c>
      <c r="C3" s="59" t="s">
        <v>33</v>
      </c>
      <c r="D3" s="60" t="s">
        <v>22</v>
      </c>
      <c r="E3" s="60" t="s">
        <v>43</v>
      </c>
      <c r="F3" s="56" t="s">
        <v>42</v>
      </c>
      <c r="G3" s="56"/>
      <c r="H3" s="45" t="s">
        <v>23</v>
      </c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  <c r="AX3" s="45"/>
      <c r="AY3" s="45"/>
      <c r="AZ3" s="45"/>
      <c r="BA3" s="45"/>
      <c r="BB3" s="45"/>
      <c r="BC3" s="45"/>
      <c r="BD3" s="45"/>
      <c r="BE3" s="45"/>
      <c r="BF3" s="45"/>
      <c r="BG3" s="45"/>
      <c r="BH3" s="45"/>
      <c r="BI3" s="45"/>
      <c r="BJ3" s="45"/>
      <c r="BK3" s="45"/>
      <c r="BL3" s="45"/>
      <c r="BM3" s="45"/>
      <c r="BN3" s="45"/>
      <c r="BO3" s="45"/>
      <c r="BP3" s="45"/>
      <c r="BQ3" s="45"/>
      <c r="BR3" s="61" t="s">
        <v>36</v>
      </c>
      <c r="BS3" s="61"/>
      <c r="BT3" s="54" t="s">
        <v>24</v>
      </c>
      <c r="BU3" s="54"/>
      <c r="BV3" s="54"/>
      <c r="BW3" s="54"/>
      <c r="BX3" s="54"/>
      <c r="BY3" s="54"/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/>
      <c r="CO3" s="54"/>
      <c r="CP3" s="54"/>
      <c r="CQ3" s="54"/>
      <c r="CR3" s="54"/>
      <c r="CS3" s="54"/>
      <c r="CT3" s="54"/>
      <c r="CU3" s="54"/>
      <c r="CV3" s="54"/>
      <c r="CW3" s="54"/>
      <c r="CX3" s="54"/>
      <c r="CY3" s="54"/>
      <c r="CZ3" s="54"/>
      <c r="DA3" s="54"/>
      <c r="DB3" s="54"/>
      <c r="DC3" s="54"/>
      <c r="DD3" s="54"/>
      <c r="DE3" s="54"/>
      <c r="DF3" s="54"/>
      <c r="DG3" s="54"/>
      <c r="DH3" s="54"/>
      <c r="DI3" s="54"/>
      <c r="DJ3" s="54"/>
      <c r="DK3" s="54"/>
      <c r="DL3" s="54"/>
      <c r="DM3" s="54"/>
      <c r="DN3" s="54"/>
      <c r="DO3" s="54"/>
      <c r="DP3" s="54"/>
      <c r="DQ3" s="54"/>
      <c r="DR3" s="54"/>
      <c r="DS3" s="54"/>
      <c r="DT3" s="54"/>
      <c r="DU3" s="54"/>
      <c r="DV3" s="54"/>
      <c r="DW3" s="54"/>
      <c r="DX3" s="53" t="s">
        <v>26</v>
      </c>
      <c r="DY3" s="53"/>
      <c r="DZ3" s="54" t="s">
        <v>24</v>
      </c>
      <c r="EA3" s="54"/>
      <c r="EB3" s="54"/>
      <c r="EC3" s="54"/>
      <c r="ED3" s="54"/>
      <c r="EE3" s="54"/>
      <c r="EF3" s="54"/>
      <c r="EG3" s="54"/>
      <c r="EH3" s="54"/>
      <c r="EI3" s="54"/>
      <c r="EJ3" s="54"/>
      <c r="EK3" s="54"/>
      <c r="EL3" s="54"/>
      <c r="EM3" s="54"/>
      <c r="EN3" s="54"/>
      <c r="EO3" s="54"/>
      <c r="EP3" s="54"/>
      <c r="EQ3" s="54"/>
      <c r="ER3" s="54"/>
      <c r="ES3" s="54"/>
      <c r="ET3" s="54"/>
      <c r="EU3" s="54"/>
      <c r="EV3" s="54"/>
      <c r="EW3" s="54"/>
      <c r="EX3" s="54"/>
      <c r="EY3" s="54"/>
      <c r="EZ3" s="54"/>
      <c r="FA3" s="54"/>
      <c r="FB3" s="54"/>
      <c r="FC3" s="54"/>
      <c r="FD3" s="54"/>
      <c r="FE3" s="54"/>
      <c r="FF3" s="54"/>
      <c r="FG3" s="54"/>
      <c r="FH3" s="54"/>
      <c r="FI3" s="54"/>
      <c r="FJ3" s="54"/>
      <c r="FK3" s="54"/>
      <c r="FL3" s="54"/>
      <c r="FM3" s="54"/>
      <c r="FN3" s="54"/>
      <c r="FO3" s="54"/>
      <c r="FP3" s="54"/>
      <c r="FQ3" s="54"/>
      <c r="FR3" s="54"/>
      <c r="FS3" s="54"/>
      <c r="FT3" s="54"/>
      <c r="FU3" s="54"/>
      <c r="FV3" s="54"/>
      <c r="FW3" s="54"/>
      <c r="FX3" s="54"/>
      <c r="FY3" s="54"/>
      <c r="FZ3" s="54"/>
      <c r="GA3" s="54"/>
      <c r="GB3" s="54"/>
      <c r="GC3" s="54"/>
      <c r="GD3" s="54"/>
      <c r="GE3" s="54"/>
      <c r="GF3" s="54"/>
      <c r="GG3" s="54"/>
      <c r="GH3" s="54"/>
      <c r="GI3" s="54"/>
      <c r="GJ3" s="62" t="s">
        <v>30</v>
      </c>
      <c r="GK3" s="62"/>
      <c r="GL3" s="46">
        <v>46113</v>
      </c>
      <c r="GM3" s="44"/>
      <c r="GN3" s="46">
        <v>46114</v>
      </c>
      <c r="GO3" s="44"/>
      <c r="GP3" s="46">
        <v>46115</v>
      </c>
      <c r="GQ3" s="44"/>
      <c r="GR3" s="46">
        <v>46116</v>
      </c>
      <c r="GS3" s="44"/>
      <c r="GT3" s="46">
        <v>46117</v>
      </c>
      <c r="GU3" s="44"/>
      <c r="GV3" s="46">
        <v>46118</v>
      </c>
      <c r="GW3" s="44"/>
      <c r="GX3" s="46">
        <v>46119</v>
      </c>
      <c r="GY3" s="44"/>
      <c r="GZ3" s="46">
        <v>46120</v>
      </c>
      <c r="HA3" s="44"/>
      <c r="HB3" s="46">
        <v>46121</v>
      </c>
      <c r="HC3" s="44"/>
      <c r="HD3" s="46">
        <v>46122</v>
      </c>
      <c r="HE3" s="44"/>
      <c r="HF3" s="46">
        <v>46123</v>
      </c>
      <c r="HG3" s="44"/>
      <c r="HH3" s="46">
        <v>46124</v>
      </c>
      <c r="HI3" s="44"/>
      <c r="HJ3" s="46">
        <v>46125</v>
      </c>
      <c r="HK3" s="44"/>
      <c r="HL3" s="46">
        <v>46126</v>
      </c>
      <c r="HM3" s="44"/>
      <c r="HN3" s="46">
        <v>46127</v>
      </c>
      <c r="HO3" s="44"/>
      <c r="HP3" s="46">
        <v>46128</v>
      </c>
      <c r="HQ3" s="44"/>
      <c r="HR3" s="46">
        <v>46129</v>
      </c>
      <c r="HS3" s="44"/>
      <c r="HT3" s="46">
        <v>46130</v>
      </c>
      <c r="HU3" s="44"/>
      <c r="HV3" s="46">
        <v>46131</v>
      </c>
      <c r="HW3" s="44"/>
      <c r="HX3" s="46">
        <v>46132</v>
      </c>
      <c r="HY3" s="44"/>
      <c r="HZ3" s="46">
        <v>46133</v>
      </c>
      <c r="IA3" s="44"/>
      <c r="IB3" s="46">
        <v>46134</v>
      </c>
      <c r="IC3" s="44"/>
      <c r="ID3" s="46">
        <v>46135</v>
      </c>
      <c r="IE3" s="44"/>
      <c r="IF3" s="46">
        <v>46136</v>
      </c>
      <c r="IG3" s="44"/>
      <c r="IH3" s="46">
        <v>46137</v>
      </c>
      <c r="II3" s="44"/>
      <c r="IJ3" s="46">
        <v>46138</v>
      </c>
      <c r="IK3" s="44"/>
      <c r="IL3" s="46">
        <v>46139</v>
      </c>
      <c r="IM3" s="44"/>
      <c r="IN3" s="46">
        <v>46140</v>
      </c>
      <c r="IO3" s="44"/>
      <c r="IP3" s="46">
        <v>46141</v>
      </c>
      <c r="IQ3" s="44"/>
      <c r="IR3" s="46">
        <v>46142</v>
      </c>
      <c r="IS3" s="44"/>
      <c r="IT3" s="63" t="s">
        <v>31</v>
      </c>
      <c r="IU3" s="64"/>
      <c r="IV3" s="46">
        <v>46143</v>
      </c>
      <c r="IW3" s="44"/>
      <c r="IX3" s="46">
        <v>46144</v>
      </c>
      <c r="IY3" s="44"/>
      <c r="IZ3" s="46">
        <v>46145</v>
      </c>
      <c r="JA3" s="44"/>
      <c r="JB3" s="46">
        <v>46146</v>
      </c>
      <c r="JC3" s="44"/>
      <c r="JD3" s="46">
        <v>46147</v>
      </c>
      <c r="JE3" s="44"/>
      <c r="JF3" s="46">
        <v>46148</v>
      </c>
      <c r="JG3" s="44"/>
      <c r="JH3" s="46">
        <v>46149</v>
      </c>
      <c r="JI3" s="44"/>
      <c r="JJ3" s="46">
        <v>46150</v>
      </c>
      <c r="JK3" s="44"/>
      <c r="JL3" s="46">
        <v>46151</v>
      </c>
      <c r="JM3" s="44"/>
      <c r="JN3" s="46">
        <v>46152</v>
      </c>
      <c r="JO3" s="44"/>
      <c r="JP3" s="46">
        <v>46153</v>
      </c>
      <c r="JQ3" s="44"/>
      <c r="JR3" s="46">
        <v>46154</v>
      </c>
      <c r="JS3" s="44"/>
      <c r="JT3" s="46">
        <v>46155</v>
      </c>
      <c r="JU3" s="44"/>
      <c r="JV3" s="46">
        <v>46156</v>
      </c>
      <c r="JW3" s="44"/>
      <c r="JX3" s="46">
        <v>46157</v>
      </c>
      <c r="JY3" s="44"/>
      <c r="JZ3" s="46">
        <v>46158</v>
      </c>
      <c r="KA3" s="44"/>
      <c r="KB3" s="46">
        <v>46159</v>
      </c>
      <c r="KC3" s="44"/>
      <c r="KD3" s="46">
        <v>46160</v>
      </c>
      <c r="KE3" s="44"/>
      <c r="KF3" s="46">
        <v>46161</v>
      </c>
      <c r="KG3" s="44"/>
      <c r="KH3" s="46">
        <v>46162</v>
      </c>
      <c r="KI3" s="44"/>
      <c r="KJ3" s="46">
        <v>46163</v>
      </c>
      <c r="KK3" s="44"/>
      <c r="KL3" s="46">
        <v>46164</v>
      </c>
      <c r="KM3" s="44"/>
      <c r="KN3" s="46">
        <v>46165</v>
      </c>
      <c r="KO3" s="44"/>
      <c r="KP3" s="46">
        <v>46166</v>
      </c>
      <c r="KQ3" s="44"/>
      <c r="KR3" s="46">
        <v>46167</v>
      </c>
      <c r="KS3" s="44"/>
      <c r="KT3" s="46">
        <v>46168</v>
      </c>
      <c r="KU3" s="44"/>
      <c r="KV3" s="46">
        <v>46169</v>
      </c>
      <c r="KW3" s="44"/>
      <c r="KX3" s="46">
        <v>46170</v>
      </c>
      <c r="KY3" s="44"/>
      <c r="KZ3" s="46">
        <v>46171</v>
      </c>
      <c r="LA3" s="44"/>
      <c r="LB3" s="46">
        <v>46172</v>
      </c>
      <c r="LC3" s="44"/>
      <c r="LD3" s="46">
        <v>46173</v>
      </c>
      <c r="LE3" s="44"/>
      <c r="LF3" s="49" t="s">
        <v>35</v>
      </c>
      <c r="LG3" s="50"/>
      <c r="LH3" s="46">
        <v>46174</v>
      </c>
      <c r="LI3" s="44"/>
      <c r="LJ3" s="46">
        <v>46175</v>
      </c>
      <c r="LK3" s="44"/>
      <c r="LL3" s="46">
        <v>46176</v>
      </c>
      <c r="LM3" s="44"/>
      <c r="LN3" s="46">
        <v>46177</v>
      </c>
      <c r="LO3" s="44"/>
      <c r="LP3" s="46">
        <v>46178</v>
      </c>
      <c r="LQ3" s="44"/>
      <c r="LR3" s="46">
        <v>46179</v>
      </c>
      <c r="LS3" s="44"/>
      <c r="LT3" s="46">
        <v>46180</v>
      </c>
      <c r="LU3" s="44"/>
      <c r="LV3" s="46">
        <v>46181</v>
      </c>
      <c r="LW3" s="44"/>
      <c r="LX3" s="46">
        <v>46182</v>
      </c>
      <c r="LY3" s="44"/>
      <c r="LZ3" s="46">
        <v>46183</v>
      </c>
      <c r="MA3" s="44"/>
      <c r="MB3" s="46">
        <v>46184</v>
      </c>
      <c r="MC3" s="44"/>
      <c r="MD3" s="46">
        <v>46185</v>
      </c>
      <c r="ME3" s="44"/>
      <c r="MF3" s="46">
        <v>46186</v>
      </c>
      <c r="MG3" s="44"/>
      <c r="MH3" s="46">
        <v>46187</v>
      </c>
      <c r="MI3" s="44"/>
      <c r="MJ3" s="46">
        <v>46188</v>
      </c>
      <c r="MK3" s="44"/>
      <c r="ML3" s="46">
        <v>46189</v>
      </c>
      <c r="MM3" s="44"/>
      <c r="MN3" s="46">
        <v>46190</v>
      </c>
      <c r="MO3" s="44"/>
      <c r="MP3" s="46">
        <v>46191</v>
      </c>
      <c r="MQ3" s="44"/>
      <c r="MR3" s="46">
        <v>46192</v>
      </c>
      <c r="MS3" s="44"/>
      <c r="MT3" s="46">
        <v>46193</v>
      </c>
      <c r="MU3" s="44"/>
      <c r="MV3" s="46">
        <v>46194</v>
      </c>
      <c r="MW3" s="44"/>
      <c r="MX3" s="46">
        <v>46195</v>
      </c>
      <c r="MY3" s="44"/>
      <c r="MZ3" s="46">
        <v>46196</v>
      </c>
      <c r="NA3" s="44"/>
      <c r="NB3" s="46">
        <v>46197</v>
      </c>
      <c r="NC3" s="44"/>
      <c r="ND3" s="46">
        <v>46198</v>
      </c>
      <c r="NE3" s="44"/>
      <c r="NF3" s="46">
        <v>46199</v>
      </c>
      <c r="NG3" s="44"/>
      <c r="NH3" s="46">
        <v>46200</v>
      </c>
      <c r="NI3" s="44"/>
      <c r="NJ3" s="46">
        <v>46201</v>
      </c>
      <c r="NK3" s="44"/>
      <c r="NL3" s="46">
        <v>46202</v>
      </c>
      <c r="NM3" s="44"/>
      <c r="NN3" s="46">
        <v>46203</v>
      </c>
      <c r="NO3" s="44"/>
      <c r="NP3" s="65" t="s">
        <v>37</v>
      </c>
      <c r="NQ3" s="66"/>
      <c r="NR3" s="46">
        <v>46204</v>
      </c>
      <c r="NS3" s="44"/>
      <c r="NT3" s="46">
        <v>46205</v>
      </c>
      <c r="NU3" s="44"/>
      <c r="NV3" s="46">
        <v>46206</v>
      </c>
      <c r="NW3" s="44"/>
      <c r="NX3" s="46">
        <v>46207</v>
      </c>
      <c r="NY3" s="44"/>
      <c r="NZ3" s="46">
        <v>46208</v>
      </c>
      <c r="OA3" s="44"/>
      <c r="OB3" s="46">
        <v>46209</v>
      </c>
      <c r="OC3" s="44"/>
      <c r="OD3" s="46">
        <v>46210</v>
      </c>
      <c r="OE3" s="44"/>
      <c r="OF3" s="46">
        <v>46211</v>
      </c>
      <c r="OG3" s="44"/>
      <c r="OH3" s="46">
        <v>46212</v>
      </c>
      <c r="OI3" s="44"/>
      <c r="OJ3" s="46">
        <v>46213</v>
      </c>
      <c r="OK3" s="44"/>
      <c r="OL3" s="46">
        <v>46214</v>
      </c>
      <c r="OM3" s="44"/>
      <c r="ON3" s="46">
        <v>46215</v>
      </c>
      <c r="OO3" s="44"/>
      <c r="OP3" s="46">
        <v>46216</v>
      </c>
      <c r="OQ3" s="44"/>
      <c r="OR3" s="46">
        <v>46217</v>
      </c>
      <c r="OS3" s="44"/>
      <c r="OT3" s="46">
        <v>46218</v>
      </c>
      <c r="OU3" s="44"/>
      <c r="OV3" s="46">
        <v>46219</v>
      </c>
      <c r="OW3" s="44"/>
      <c r="OX3" s="46">
        <v>46220</v>
      </c>
      <c r="OY3" s="44"/>
      <c r="OZ3" s="46">
        <v>46221</v>
      </c>
      <c r="PA3" s="44"/>
      <c r="PB3" s="46">
        <v>46222</v>
      </c>
      <c r="PC3" s="44"/>
      <c r="PD3" s="46">
        <v>46223</v>
      </c>
      <c r="PE3" s="44"/>
      <c r="PF3" s="46">
        <v>46224</v>
      </c>
      <c r="PG3" s="44"/>
      <c r="PH3" s="46">
        <v>46225</v>
      </c>
      <c r="PI3" s="44"/>
      <c r="PJ3" s="46">
        <v>46226</v>
      </c>
      <c r="PK3" s="44"/>
      <c r="PL3" s="46">
        <v>46227</v>
      </c>
      <c r="PM3" s="44"/>
      <c r="PN3" s="46">
        <v>46228</v>
      </c>
      <c r="PO3" s="44"/>
      <c r="PP3" s="46">
        <v>46229</v>
      </c>
      <c r="PQ3" s="44"/>
      <c r="PR3" s="46">
        <v>46230</v>
      </c>
      <c r="PS3" s="44"/>
      <c r="PT3" s="46">
        <v>46231</v>
      </c>
      <c r="PU3" s="44"/>
      <c r="PV3" s="46">
        <v>46232</v>
      </c>
      <c r="PW3" s="44"/>
      <c r="PX3" s="46">
        <v>46233</v>
      </c>
      <c r="PY3" s="44"/>
      <c r="PZ3" s="46">
        <v>46234</v>
      </c>
      <c r="QA3" s="44"/>
      <c r="QB3" s="67" t="s">
        <v>34</v>
      </c>
      <c r="QC3" s="68"/>
      <c r="QD3" s="46">
        <v>46235</v>
      </c>
      <c r="QE3" s="44"/>
      <c r="QF3" s="46">
        <v>46236</v>
      </c>
      <c r="QG3" s="44"/>
      <c r="QH3" s="46">
        <v>46237</v>
      </c>
      <c r="QI3" s="44"/>
      <c r="QJ3" s="46">
        <v>46238</v>
      </c>
      <c r="QK3" s="44"/>
      <c r="QL3" s="46">
        <v>46239</v>
      </c>
      <c r="QM3" s="44"/>
      <c r="QN3" s="46">
        <v>46240</v>
      </c>
      <c r="QO3" s="44"/>
      <c r="QP3" s="46">
        <v>46241</v>
      </c>
      <c r="QQ3" s="44"/>
      <c r="QR3" s="46">
        <v>46242</v>
      </c>
      <c r="QS3" s="44"/>
      <c r="QT3" s="46">
        <v>46243</v>
      </c>
      <c r="QU3" s="44"/>
      <c r="QV3" s="46">
        <v>46244</v>
      </c>
      <c r="QW3" s="44"/>
      <c r="QX3" s="46">
        <v>46245</v>
      </c>
      <c r="QY3" s="44"/>
      <c r="QZ3" s="46">
        <v>46246</v>
      </c>
      <c r="RA3" s="44"/>
      <c r="RB3" s="46">
        <v>46247</v>
      </c>
      <c r="RC3" s="44"/>
      <c r="RD3" s="46">
        <v>46248</v>
      </c>
      <c r="RE3" s="44"/>
      <c r="RF3" s="46">
        <v>46249</v>
      </c>
      <c r="RG3" s="44"/>
      <c r="RH3" s="46">
        <v>46250</v>
      </c>
      <c r="RI3" s="44"/>
      <c r="RJ3" s="46">
        <v>46251</v>
      </c>
      <c r="RK3" s="44"/>
      <c r="RL3" s="46">
        <v>46252</v>
      </c>
      <c r="RM3" s="44"/>
      <c r="RN3" s="46">
        <v>46253</v>
      </c>
      <c r="RO3" s="44"/>
      <c r="RP3" s="46">
        <v>46254</v>
      </c>
      <c r="RQ3" s="44"/>
      <c r="RR3" s="46">
        <v>46255</v>
      </c>
      <c r="RS3" s="44"/>
      <c r="RT3" s="46">
        <v>46256</v>
      </c>
      <c r="RU3" s="44"/>
      <c r="RV3" s="46">
        <v>46257</v>
      </c>
      <c r="RW3" s="44"/>
      <c r="RX3" s="46">
        <v>46258</v>
      </c>
      <c r="RY3" s="44"/>
      <c r="RZ3" s="46">
        <v>46259</v>
      </c>
      <c r="SA3" s="44"/>
      <c r="SB3" s="46">
        <v>46260</v>
      </c>
      <c r="SC3" s="44"/>
      <c r="SD3" s="46">
        <v>46261</v>
      </c>
      <c r="SE3" s="44"/>
      <c r="SF3" s="46">
        <v>46262</v>
      </c>
      <c r="SG3" s="44"/>
      <c r="SH3" s="46">
        <v>46263</v>
      </c>
      <c r="SI3" s="44"/>
      <c r="SJ3" s="46">
        <v>46264</v>
      </c>
      <c r="SK3" s="44"/>
      <c r="SL3" s="46">
        <v>46265</v>
      </c>
      <c r="SM3" s="44"/>
      <c r="SN3" s="69" t="s">
        <v>38</v>
      </c>
      <c r="SO3" s="70"/>
      <c r="SP3" s="46">
        <v>46266</v>
      </c>
      <c r="SQ3" s="44"/>
      <c r="SR3" s="46">
        <v>46267</v>
      </c>
      <c r="SS3" s="44"/>
      <c r="ST3" s="46">
        <v>46268</v>
      </c>
      <c r="SU3" s="44"/>
      <c r="SV3" s="46">
        <v>46269</v>
      </c>
      <c r="SW3" s="44"/>
      <c r="SX3" s="46">
        <v>46270</v>
      </c>
      <c r="SY3" s="44"/>
      <c r="SZ3" s="46">
        <v>46271</v>
      </c>
      <c r="TA3" s="44"/>
      <c r="TB3" s="46">
        <v>46272</v>
      </c>
      <c r="TC3" s="44"/>
      <c r="TD3" s="46">
        <v>46273</v>
      </c>
      <c r="TE3" s="44"/>
      <c r="TF3" s="46">
        <v>46274</v>
      </c>
      <c r="TG3" s="44"/>
      <c r="TH3" s="46">
        <v>46275</v>
      </c>
      <c r="TI3" s="44"/>
      <c r="TJ3" s="46">
        <v>46276</v>
      </c>
      <c r="TK3" s="44"/>
      <c r="TL3" s="46">
        <v>46277</v>
      </c>
      <c r="TM3" s="44"/>
      <c r="TN3" s="46">
        <v>46278</v>
      </c>
      <c r="TO3" s="44"/>
      <c r="TP3" s="46">
        <v>46279</v>
      </c>
      <c r="TQ3" s="44"/>
      <c r="TR3" s="46">
        <v>46280</v>
      </c>
      <c r="TS3" s="44"/>
      <c r="TT3" s="46">
        <v>46281</v>
      </c>
      <c r="TU3" s="44"/>
      <c r="TV3" s="46">
        <v>46282</v>
      </c>
      <c r="TW3" s="44"/>
      <c r="TX3" s="46">
        <v>46283</v>
      </c>
      <c r="TY3" s="44"/>
      <c r="TZ3" s="46">
        <v>46284</v>
      </c>
      <c r="UA3" s="44"/>
      <c r="UB3" s="46">
        <v>46285</v>
      </c>
      <c r="UC3" s="44"/>
      <c r="UD3" s="46">
        <v>46286</v>
      </c>
      <c r="UE3" s="44"/>
      <c r="UF3" s="46">
        <v>46287</v>
      </c>
      <c r="UG3" s="44"/>
      <c r="UH3" s="46">
        <v>46288</v>
      </c>
      <c r="UI3" s="44"/>
      <c r="UJ3" s="46">
        <v>46289</v>
      </c>
      <c r="UK3" s="44"/>
      <c r="UL3" s="46">
        <v>46290</v>
      </c>
      <c r="UM3" s="44"/>
      <c r="UN3" s="46">
        <v>46291</v>
      </c>
      <c r="UO3" s="44"/>
      <c r="UP3" s="46">
        <v>46292</v>
      </c>
      <c r="UQ3" s="44"/>
      <c r="UR3" s="46">
        <v>46293</v>
      </c>
      <c r="US3" s="44"/>
      <c r="UT3" s="46">
        <v>46294</v>
      </c>
      <c r="UU3" s="44"/>
      <c r="UV3" s="46">
        <v>46295</v>
      </c>
      <c r="UW3" s="44"/>
      <c r="UX3" s="63" t="s">
        <v>39</v>
      </c>
      <c r="UY3" s="64"/>
      <c r="UZ3" s="46">
        <v>46296</v>
      </c>
      <c r="VA3" s="44"/>
      <c r="VB3" s="46">
        <v>46297</v>
      </c>
      <c r="VC3" s="44"/>
      <c r="VD3" s="46">
        <v>46298</v>
      </c>
      <c r="VE3" s="44"/>
      <c r="VF3" s="46">
        <v>46299</v>
      </c>
      <c r="VG3" s="44"/>
      <c r="VH3" s="46">
        <v>46300</v>
      </c>
      <c r="VI3" s="44"/>
      <c r="VJ3" s="46">
        <v>46301</v>
      </c>
      <c r="VK3" s="44"/>
      <c r="VL3" s="46">
        <v>46302</v>
      </c>
      <c r="VM3" s="44"/>
      <c r="VN3" s="46">
        <v>46303</v>
      </c>
      <c r="VO3" s="44"/>
      <c r="VP3" s="46">
        <v>46304</v>
      </c>
      <c r="VQ3" s="44"/>
      <c r="VR3" s="46">
        <v>46305</v>
      </c>
      <c r="VS3" s="44"/>
      <c r="VT3" s="46">
        <v>46306</v>
      </c>
      <c r="VU3" s="44"/>
      <c r="VV3" s="46">
        <v>46307</v>
      </c>
      <c r="VW3" s="44"/>
      <c r="VX3" s="46">
        <v>46308</v>
      </c>
      <c r="VY3" s="44"/>
      <c r="VZ3" s="46">
        <v>46309</v>
      </c>
      <c r="WA3" s="44"/>
      <c r="WB3" s="46">
        <v>46310</v>
      </c>
      <c r="WC3" s="44"/>
      <c r="WD3" s="46">
        <v>46311</v>
      </c>
      <c r="WE3" s="44"/>
      <c r="WF3" s="46">
        <v>46312</v>
      </c>
      <c r="WG3" s="44"/>
      <c r="WH3" s="46">
        <v>46313</v>
      </c>
      <c r="WI3" s="44"/>
      <c r="WJ3" s="46">
        <v>46314</v>
      </c>
      <c r="WK3" s="44"/>
      <c r="WL3" s="46">
        <v>46315</v>
      </c>
      <c r="WM3" s="44"/>
      <c r="WN3" s="46">
        <v>46316</v>
      </c>
      <c r="WO3" s="44"/>
      <c r="WP3" s="46">
        <v>46317</v>
      </c>
      <c r="WQ3" s="44"/>
      <c r="WR3" s="46">
        <v>46318</v>
      </c>
      <c r="WS3" s="44"/>
      <c r="WT3" s="46">
        <v>46319</v>
      </c>
      <c r="WU3" s="44"/>
      <c r="WV3" s="46">
        <v>46320</v>
      </c>
      <c r="WW3" s="44"/>
      <c r="WX3" s="46">
        <v>46321</v>
      </c>
      <c r="WY3" s="44"/>
      <c r="WZ3" s="46">
        <v>46322</v>
      </c>
      <c r="XA3" s="44"/>
      <c r="XB3" s="46">
        <v>46323</v>
      </c>
      <c r="XC3" s="44"/>
      <c r="XD3" s="46">
        <v>46324</v>
      </c>
      <c r="XE3" s="44"/>
      <c r="XF3" s="46">
        <v>46325</v>
      </c>
      <c r="XG3" s="44"/>
      <c r="XH3" s="46">
        <v>46326</v>
      </c>
      <c r="XI3" s="44"/>
      <c r="XJ3" s="49" t="s">
        <v>40</v>
      </c>
      <c r="XK3" s="50"/>
      <c r="XL3" s="46">
        <v>46327</v>
      </c>
      <c r="XM3" s="44"/>
      <c r="XN3" s="46">
        <v>46328</v>
      </c>
      <c r="XO3" s="44"/>
      <c r="XP3" s="46">
        <v>46329</v>
      </c>
      <c r="XQ3" s="44"/>
      <c r="XR3" s="46">
        <v>46330</v>
      </c>
      <c r="XS3" s="44"/>
      <c r="XT3" s="46">
        <v>46331</v>
      </c>
      <c r="XU3" s="44"/>
      <c r="XV3" s="46">
        <v>46332</v>
      </c>
      <c r="XW3" s="44"/>
      <c r="XX3" s="46">
        <v>46333</v>
      </c>
      <c r="XY3" s="44"/>
      <c r="XZ3" s="46">
        <v>46334</v>
      </c>
      <c r="YA3" s="44"/>
      <c r="YB3" s="46">
        <v>46335</v>
      </c>
      <c r="YC3" s="44"/>
      <c r="YD3" s="46">
        <v>46336</v>
      </c>
      <c r="YE3" s="44"/>
      <c r="YF3" s="46">
        <v>46337</v>
      </c>
      <c r="YG3" s="44"/>
      <c r="YH3" s="46">
        <v>46338</v>
      </c>
      <c r="YI3" s="44"/>
      <c r="YJ3" s="46">
        <v>46339</v>
      </c>
      <c r="YK3" s="44"/>
      <c r="YL3" s="46">
        <v>46340</v>
      </c>
      <c r="YM3" s="44"/>
      <c r="YN3" s="46">
        <v>46341</v>
      </c>
      <c r="YO3" s="44"/>
      <c r="YP3" s="46">
        <v>46342</v>
      </c>
      <c r="YQ3" s="44"/>
      <c r="YR3" s="46">
        <v>46343</v>
      </c>
      <c r="YS3" s="44"/>
      <c r="YT3" s="46">
        <v>46344</v>
      </c>
      <c r="YU3" s="44"/>
      <c r="YV3" s="46">
        <v>46345</v>
      </c>
      <c r="YW3" s="44"/>
      <c r="YX3" s="46">
        <v>46346</v>
      </c>
      <c r="YY3" s="44"/>
      <c r="YZ3" s="46">
        <v>46347</v>
      </c>
      <c r="ZA3" s="44"/>
      <c r="ZB3" s="46">
        <v>46348</v>
      </c>
      <c r="ZC3" s="44"/>
      <c r="ZD3" s="46">
        <v>46349</v>
      </c>
      <c r="ZE3" s="44"/>
      <c r="ZF3" s="46">
        <v>46350</v>
      </c>
      <c r="ZG3" s="44"/>
      <c r="ZH3" s="46">
        <v>46351</v>
      </c>
      <c r="ZI3" s="44"/>
      <c r="ZJ3" s="46">
        <v>46352</v>
      </c>
      <c r="ZK3" s="44"/>
      <c r="ZL3" s="46">
        <v>46353</v>
      </c>
      <c r="ZM3" s="44"/>
      <c r="ZN3" s="46">
        <v>46354</v>
      </c>
      <c r="ZO3" s="44"/>
      <c r="ZP3" s="46">
        <v>46355</v>
      </c>
      <c r="ZQ3" s="44"/>
      <c r="ZR3" s="46">
        <v>46356</v>
      </c>
      <c r="ZS3" s="44"/>
      <c r="ZT3" s="47" t="s">
        <v>41</v>
      </c>
      <c r="ZU3" s="48"/>
      <c r="ZV3" s="46">
        <v>46357</v>
      </c>
      <c r="ZW3" s="44"/>
      <c r="ZX3" s="46">
        <v>46358</v>
      </c>
      <c r="ZY3" s="44"/>
      <c r="ZZ3" s="46">
        <v>46359</v>
      </c>
      <c r="AAA3" s="44"/>
      <c r="AAB3" s="46">
        <v>46360</v>
      </c>
      <c r="AAC3" s="44"/>
      <c r="AAD3" s="46">
        <v>46361</v>
      </c>
      <c r="AAE3" s="44"/>
      <c r="AAF3" s="46">
        <v>46362</v>
      </c>
      <c r="AAG3" s="44"/>
      <c r="AAH3" s="46">
        <v>46363</v>
      </c>
      <c r="AAI3" s="44"/>
      <c r="AAJ3" s="46">
        <v>46364</v>
      </c>
      <c r="AAK3" s="44"/>
      <c r="AAL3" s="46">
        <v>46365</v>
      </c>
      <c r="AAM3" s="44"/>
      <c r="AAN3" s="46">
        <v>46366</v>
      </c>
      <c r="AAO3" s="44"/>
      <c r="AAP3" s="46">
        <v>46367</v>
      </c>
      <c r="AAQ3" s="44"/>
      <c r="AAR3" s="46">
        <v>46368</v>
      </c>
      <c r="AAS3" s="44"/>
      <c r="AAT3" s="46">
        <v>46369</v>
      </c>
      <c r="AAU3" s="44"/>
      <c r="AAV3" s="46">
        <v>46370</v>
      </c>
      <c r="AAW3" s="44"/>
      <c r="AAX3" s="46">
        <v>46371</v>
      </c>
      <c r="AAY3" s="44"/>
      <c r="AAZ3" s="46">
        <v>46372</v>
      </c>
      <c r="ABA3" s="44"/>
      <c r="ABB3" s="46">
        <v>46373</v>
      </c>
      <c r="ABC3" s="44"/>
      <c r="ABD3" s="46">
        <v>46374</v>
      </c>
      <c r="ABE3" s="44"/>
      <c r="ABF3" s="46">
        <v>46375</v>
      </c>
      <c r="ABG3" s="44"/>
      <c r="ABH3" s="46">
        <v>46376</v>
      </c>
      <c r="ABI3" s="44"/>
      <c r="ABJ3" s="46">
        <v>46377</v>
      </c>
      <c r="ABK3" s="44"/>
      <c r="ABL3" s="46">
        <v>46378</v>
      </c>
      <c r="ABM3" s="44"/>
      <c r="ABN3" s="46">
        <v>46379</v>
      </c>
      <c r="ABO3" s="44"/>
      <c r="ABP3" s="46">
        <v>46380</v>
      </c>
      <c r="ABQ3" s="44"/>
      <c r="ABR3" s="46">
        <v>46381</v>
      </c>
      <c r="ABS3" s="44"/>
      <c r="ABT3" s="46">
        <v>46382</v>
      </c>
      <c r="ABU3" s="44"/>
      <c r="ABV3" s="46">
        <v>46383</v>
      </c>
      <c r="ABW3" s="44"/>
      <c r="ABX3" s="46">
        <v>46384</v>
      </c>
      <c r="ABY3" s="44"/>
      <c r="ABZ3" s="46">
        <v>46385</v>
      </c>
      <c r="ACA3" s="44"/>
      <c r="ACB3" s="46">
        <v>46386</v>
      </c>
      <c r="ACC3" s="44"/>
      <c r="ACD3" s="46">
        <v>46387</v>
      </c>
      <c r="ACE3" s="44"/>
    </row>
    <row r="4" spans="1:759" ht="34.5" customHeight="1" x14ac:dyDescent="0.25">
      <c r="A4" s="44"/>
      <c r="B4" s="58"/>
      <c r="C4" s="59"/>
      <c r="D4" s="60"/>
      <c r="E4" s="60"/>
      <c r="F4" s="56"/>
      <c r="G4" s="56"/>
      <c r="H4" s="52">
        <v>46023</v>
      </c>
      <c r="I4" s="45"/>
      <c r="J4" s="52">
        <v>46024</v>
      </c>
      <c r="K4" s="45"/>
      <c r="L4" s="52">
        <v>46025</v>
      </c>
      <c r="M4" s="45"/>
      <c r="N4" s="52">
        <v>46026</v>
      </c>
      <c r="O4" s="45"/>
      <c r="P4" s="52">
        <v>46027</v>
      </c>
      <c r="Q4" s="45"/>
      <c r="R4" s="52">
        <v>46028</v>
      </c>
      <c r="S4" s="45"/>
      <c r="T4" s="52">
        <v>46029</v>
      </c>
      <c r="U4" s="45"/>
      <c r="V4" s="52">
        <v>46030</v>
      </c>
      <c r="W4" s="45"/>
      <c r="X4" s="52">
        <v>46031</v>
      </c>
      <c r="Y4" s="45"/>
      <c r="Z4" s="52">
        <v>46032</v>
      </c>
      <c r="AA4" s="45"/>
      <c r="AB4" s="52">
        <v>46033</v>
      </c>
      <c r="AC4" s="45"/>
      <c r="AD4" s="52">
        <v>46034</v>
      </c>
      <c r="AE4" s="45"/>
      <c r="AF4" s="52">
        <v>46035</v>
      </c>
      <c r="AG4" s="45"/>
      <c r="AH4" s="52">
        <v>46036</v>
      </c>
      <c r="AI4" s="45"/>
      <c r="AJ4" s="52">
        <v>46037</v>
      </c>
      <c r="AK4" s="45"/>
      <c r="AL4" s="52">
        <v>46038</v>
      </c>
      <c r="AM4" s="45"/>
      <c r="AN4" s="52">
        <v>46039</v>
      </c>
      <c r="AO4" s="45"/>
      <c r="AP4" s="52">
        <v>46040</v>
      </c>
      <c r="AQ4" s="45"/>
      <c r="AR4" s="52">
        <v>46041</v>
      </c>
      <c r="AS4" s="45"/>
      <c r="AT4" s="52">
        <v>46042</v>
      </c>
      <c r="AU4" s="45"/>
      <c r="AV4" s="52">
        <v>46043</v>
      </c>
      <c r="AW4" s="45"/>
      <c r="AX4" s="52">
        <v>46044</v>
      </c>
      <c r="AY4" s="45"/>
      <c r="AZ4" s="52">
        <v>46045</v>
      </c>
      <c r="BA4" s="45"/>
      <c r="BB4" s="52">
        <v>46046</v>
      </c>
      <c r="BC4" s="45"/>
      <c r="BD4" s="52">
        <v>46047</v>
      </c>
      <c r="BE4" s="45"/>
      <c r="BF4" s="52">
        <v>46048</v>
      </c>
      <c r="BG4" s="45"/>
      <c r="BH4" s="52">
        <v>46049</v>
      </c>
      <c r="BI4" s="45"/>
      <c r="BJ4" s="52">
        <v>46050</v>
      </c>
      <c r="BK4" s="45"/>
      <c r="BL4" s="52">
        <v>46051</v>
      </c>
      <c r="BM4" s="45"/>
      <c r="BN4" s="52">
        <v>46052</v>
      </c>
      <c r="BO4" s="45"/>
      <c r="BP4" s="52">
        <v>46053</v>
      </c>
      <c r="BQ4" s="45"/>
      <c r="BR4" s="61"/>
      <c r="BS4" s="61"/>
      <c r="BT4" s="52">
        <v>46054</v>
      </c>
      <c r="BU4" s="45"/>
      <c r="BV4" s="52">
        <v>46055</v>
      </c>
      <c r="BW4" s="45"/>
      <c r="BX4" s="52">
        <v>46056</v>
      </c>
      <c r="BY4" s="45"/>
      <c r="BZ4" s="52">
        <v>46057</v>
      </c>
      <c r="CA4" s="45"/>
      <c r="CB4" s="52">
        <v>46058</v>
      </c>
      <c r="CC4" s="45"/>
      <c r="CD4" s="52">
        <v>46059</v>
      </c>
      <c r="CE4" s="45"/>
      <c r="CF4" s="52">
        <v>46060</v>
      </c>
      <c r="CG4" s="45"/>
      <c r="CH4" s="52">
        <v>46061</v>
      </c>
      <c r="CI4" s="45"/>
      <c r="CJ4" s="52">
        <v>46062</v>
      </c>
      <c r="CK4" s="45"/>
      <c r="CL4" s="52">
        <v>46063</v>
      </c>
      <c r="CM4" s="45"/>
      <c r="CN4" s="52">
        <v>46064</v>
      </c>
      <c r="CO4" s="45"/>
      <c r="CP4" s="52">
        <v>46065</v>
      </c>
      <c r="CQ4" s="45"/>
      <c r="CR4" s="52">
        <v>46066</v>
      </c>
      <c r="CS4" s="45"/>
      <c r="CT4" s="52">
        <v>46067</v>
      </c>
      <c r="CU4" s="45"/>
      <c r="CV4" s="52">
        <v>46068</v>
      </c>
      <c r="CW4" s="45"/>
      <c r="CX4" s="52">
        <v>46069</v>
      </c>
      <c r="CY4" s="45"/>
      <c r="CZ4" s="52">
        <v>46070</v>
      </c>
      <c r="DA4" s="45"/>
      <c r="DB4" s="52">
        <v>46071</v>
      </c>
      <c r="DC4" s="45"/>
      <c r="DD4" s="52">
        <v>46072</v>
      </c>
      <c r="DE4" s="45"/>
      <c r="DF4" s="52">
        <v>46073</v>
      </c>
      <c r="DG4" s="45"/>
      <c r="DH4" s="52">
        <v>46074</v>
      </c>
      <c r="DI4" s="45"/>
      <c r="DJ4" s="52">
        <v>46075</v>
      </c>
      <c r="DK4" s="45"/>
      <c r="DL4" s="52">
        <v>46076</v>
      </c>
      <c r="DM4" s="45"/>
      <c r="DN4" s="52">
        <v>46077</v>
      </c>
      <c r="DO4" s="45"/>
      <c r="DP4" s="52">
        <v>46078</v>
      </c>
      <c r="DQ4" s="45"/>
      <c r="DR4" s="52">
        <v>46079</v>
      </c>
      <c r="DS4" s="45"/>
      <c r="DT4" s="52">
        <v>46080</v>
      </c>
      <c r="DU4" s="45"/>
      <c r="DV4" s="52">
        <v>46081</v>
      </c>
      <c r="DW4" s="45"/>
      <c r="DX4" s="53"/>
      <c r="DY4" s="53"/>
      <c r="DZ4" s="52">
        <v>46082</v>
      </c>
      <c r="EA4" s="45"/>
      <c r="EB4" s="52">
        <v>46083</v>
      </c>
      <c r="EC4" s="45"/>
      <c r="ED4" s="52">
        <v>46084</v>
      </c>
      <c r="EE4" s="45"/>
      <c r="EF4" s="52">
        <v>46085</v>
      </c>
      <c r="EG4" s="45"/>
      <c r="EH4" s="52">
        <v>46086</v>
      </c>
      <c r="EI4" s="45"/>
      <c r="EJ4" s="52">
        <v>46087</v>
      </c>
      <c r="EK4" s="45"/>
      <c r="EL4" s="52">
        <v>46088</v>
      </c>
      <c r="EM4" s="45"/>
      <c r="EN4" s="52">
        <v>46089</v>
      </c>
      <c r="EO4" s="45"/>
      <c r="EP4" s="52">
        <v>46090</v>
      </c>
      <c r="EQ4" s="45"/>
      <c r="ER4" s="52">
        <v>46091</v>
      </c>
      <c r="ES4" s="45"/>
      <c r="ET4" s="52">
        <v>46092</v>
      </c>
      <c r="EU4" s="45"/>
      <c r="EV4" s="52">
        <v>46093</v>
      </c>
      <c r="EW4" s="45"/>
      <c r="EX4" s="52">
        <v>46094</v>
      </c>
      <c r="EY4" s="45"/>
      <c r="EZ4" s="52">
        <v>46095</v>
      </c>
      <c r="FA4" s="45"/>
      <c r="FB4" s="52">
        <v>46096</v>
      </c>
      <c r="FC4" s="45"/>
      <c r="FD4" s="52">
        <v>46097</v>
      </c>
      <c r="FE4" s="45"/>
      <c r="FF4" s="52">
        <v>46098</v>
      </c>
      <c r="FG4" s="45"/>
      <c r="FH4" s="52">
        <v>46099</v>
      </c>
      <c r="FI4" s="45"/>
      <c r="FJ4" s="52">
        <v>46100</v>
      </c>
      <c r="FK4" s="45"/>
      <c r="FL4" s="52">
        <v>46101</v>
      </c>
      <c r="FM4" s="45"/>
      <c r="FN4" s="52">
        <v>46102</v>
      </c>
      <c r="FO4" s="45"/>
      <c r="FP4" s="52">
        <v>46103</v>
      </c>
      <c r="FQ4" s="45"/>
      <c r="FR4" s="52">
        <v>46104</v>
      </c>
      <c r="FS4" s="45"/>
      <c r="FT4" s="52">
        <v>46105</v>
      </c>
      <c r="FU4" s="45"/>
      <c r="FV4" s="52">
        <v>46106</v>
      </c>
      <c r="FW4" s="45"/>
      <c r="FX4" s="52">
        <v>46107</v>
      </c>
      <c r="FY4" s="45"/>
      <c r="FZ4" s="52">
        <v>46108</v>
      </c>
      <c r="GA4" s="45"/>
      <c r="GB4" s="52">
        <v>46109</v>
      </c>
      <c r="GC4" s="45"/>
      <c r="GD4" s="52">
        <v>46110</v>
      </c>
      <c r="GE4" s="45"/>
      <c r="GF4" s="52">
        <v>46111</v>
      </c>
      <c r="GG4" s="45"/>
      <c r="GH4" s="52">
        <v>46112</v>
      </c>
      <c r="GI4" s="45"/>
      <c r="GJ4" s="62"/>
      <c r="GK4" s="62"/>
      <c r="GL4" s="44"/>
      <c r="GM4" s="44"/>
      <c r="GN4" s="44"/>
      <c r="GO4" s="44"/>
      <c r="GP4" s="44"/>
      <c r="GQ4" s="44"/>
      <c r="GR4" s="44"/>
      <c r="GS4" s="44"/>
      <c r="GT4" s="44"/>
      <c r="GU4" s="44"/>
      <c r="GV4" s="44"/>
      <c r="GW4" s="44"/>
      <c r="GX4" s="44"/>
      <c r="GY4" s="44"/>
      <c r="GZ4" s="44"/>
      <c r="HA4" s="44"/>
      <c r="HB4" s="44"/>
      <c r="HC4" s="44"/>
      <c r="HD4" s="44"/>
      <c r="HE4" s="44"/>
      <c r="HF4" s="44"/>
      <c r="HG4" s="44"/>
      <c r="HH4" s="44"/>
      <c r="HI4" s="44"/>
      <c r="HJ4" s="44"/>
      <c r="HK4" s="44"/>
      <c r="HL4" s="44"/>
      <c r="HM4" s="44"/>
      <c r="HN4" s="44"/>
      <c r="HO4" s="44"/>
      <c r="HP4" s="44"/>
      <c r="HQ4" s="44"/>
      <c r="HR4" s="44"/>
      <c r="HS4" s="44"/>
      <c r="HT4" s="44"/>
      <c r="HU4" s="44"/>
      <c r="HV4" s="44"/>
      <c r="HW4" s="44"/>
      <c r="HX4" s="44"/>
      <c r="HY4" s="44"/>
      <c r="HZ4" s="44"/>
      <c r="IA4" s="44"/>
      <c r="IB4" s="44"/>
      <c r="IC4" s="44"/>
      <c r="ID4" s="44"/>
      <c r="IE4" s="44"/>
      <c r="IF4" s="44"/>
      <c r="IG4" s="44"/>
      <c r="IH4" s="44"/>
      <c r="II4" s="44"/>
      <c r="IJ4" s="44"/>
      <c r="IK4" s="44"/>
      <c r="IL4" s="44"/>
      <c r="IM4" s="44"/>
      <c r="IN4" s="44"/>
      <c r="IO4" s="44"/>
      <c r="IP4" s="44"/>
      <c r="IQ4" s="44"/>
      <c r="IR4" s="44"/>
      <c r="IS4" s="44"/>
      <c r="IT4" s="64"/>
      <c r="IU4" s="64"/>
      <c r="IV4" s="44"/>
      <c r="IW4" s="44"/>
      <c r="IX4" s="44"/>
      <c r="IY4" s="44"/>
      <c r="IZ4" s="44"/>
      <c r="JA4" s="44"/>
      <c r="JB4" s="44"/>
      <c r="JC4" s="44"/>
      <c r="JD4" s="44"/>
      <c r="JE4" s="44"/>
      <c r="JF4" s="44"/>
      <c r="JG4" s="44"/>
      <c r="JH4" s="44"/>
      <c r="JI4" s="44"/>
      <c r="JJ4" s="44"/>
      <c r="JK4" s="44"/>
      <c r="JL4" s="44"/>
      <c r="JM4" s="44"/>
      <c r="JN4" s="44"/>
      <c r="JO4" s="44"/>
      <c r="JP4" s="44"/>
      <c r="JQ4" s="44"/>
      <c r="JR4" s="44"/>
      <c r="JS4" s="44"/>
      <c r="JT4" s="44"/>
      <c r="JU4" s="44"/>
      <c r="JV4" s="44"/>
      <c r="JW4" s="44"/>
      <c r="JX4" s="44"/>
      <c r="JY4" s="44"/>
      <c r="JZ4" s="44"/>
      <c r="KA4" s="44"/>
      <c r="KB4" s="44"/>
      <c r="KC4" s="44"/>
      <c r="KD4" s="44"/>
      <c r="KE4" s="44"/>
      <c r="KF4" s="44"/>
      <c r="KG4" s="44"/>
      <c r="KH4" s="44"/>
      <c r="KI4" s="44"/>
      <c r="KJ4" s="44"/>
      <c r="KK4" s="44"/>
      <c r="KL4" s="44"/>
      <c r="KM4" s="44"/>
      <c r="KN4" s="44"/>
      <c r="KO4" s="44"/>
      <c r="KP4" s="44"/>
      <c r="KQ4" s="44"/>
      <c r="KR4" s="44"/>
      <c r="KS4" s="44"/>
      <c r="KT4" s="44"/>
      <c r="KU4" s="44"/>
      <c r="KV4" s="44"/>
      <c r="KW4" s="44"/>
      <c r="KX4" s="44"/>
      <c r="KY4" s="44"/>
      <c r="KZ4" s="44"/>
      <c r="LA4" s="44"/>
      <c r="LB4" s="44"/>
      <c r="LC4" s="44"/>
      <c r="LD4" s="44"/>
      <c r="LE4" s="44"/>
      <c r="LF4" s="50"/>
      <c r="LG4" s="50"/>
      <c r="LH4" s="44"/>
      <c r="LI4" s="44"/>
      <c r="LJ4" s="44"/>
      <c r="LK4" s="44"/>
      <c r="LL4" s="44"/>
      <c r="LM4" s="44"/>
      <c r="LN4" s="44"/>
      <c r="LO4" s="44"/>
      <c r="LP4" s="44"/>
      <c r="LQ4" s="44"/>
      <c r="LR4" s="44"/>
      <c r="LS4" s="44"/>
      <c r="LT4" s="44"/>
      <c r="LU4" s="44"/>
      <c r="LV4" s="44"/>
      <c r="LW4" s="44"/>
      <c r="LX4" s="44"/>
      <c r="LY4" s="44"/>
      <c r="LZ4" s="44"/>
      <c r="MA4" s="44"/>
      <c r="MB4" s="44"/>
      <c r="MC4" s="44"/>
      <c r="MD4" s="44"/>
      <c r="ME4" s="44"/>
      <c r="MF4" s="44"/>
      <c r="MG4" s="44"/>
      <c r="MH4" s="44"/>
      <c r="MI4" s="44"/>
      <c r="MJ4" s="44"/>
      <c r="MK4" s="44"/>
      <c r="ML4" s="44"/>
      <c r="MM4" s="44"/>
      <c r="MN4" s="44"/>
      <c r="MO4" s="44"/>
      <c r="MP4" s="44"/>
      <c r="MQ4" s="44"/>
      <c r="MR4" s="44"/>
      <c r="MS4" s="44"/>
      <c r="MT4" s="44"/>
      <c r="MU4" s="44"/>
      <c r="MV4" s="44"/>
      <c r="MW4" s="44"/>
      <c r="MX4" s="44"/>
      <c r="MY4" s="44"/>
      <c r="MZ4" s="44"/>
      <c r="NA4" s="44"/>
      <c r="NB4" s="44"/>
      <c r="NC4" s="44"/>
      <c r="ND4" s="44"/>
      <c r="NE4" s="44"/>
      <c r="NF4" s="44"/>
      <c r="NG4" s="44"/>
      <c r="NH4" s="44"/>
      <c r="NI4" s="44"/>
      <c r="NJ4" s="44"/>
      <c r="NK4" s="44"/>
      <c r="NL4" s="44"/>
      <c r="NM4" s="44"/>
      <c r="NN4" s="44"/>
      <c r="NO4" s="44"/>
      <c r="NP4" s="66"/>
      <c r="NQ4" s="66"/>
      <c r="NR4" s="44"/>
      <c r="NS4" s="44"/>
      <c r="NT4" s="44"/>
      <c r="NU4" s="44"/>
      <c r="NV4" s="44"/>
      <c r="NW4" s="44"/>
      <c r="NX4" s="44"/>
      <c r="NY4" s="44"/>
      <c r="NZ4" s="44"/>
      <c r="OA4" s="44"/>
      <c r="OB4" s="44"/>
      <c r="OC4" s="44"/>
      <c r="OD4" s="44"/>
      <c r="OE4" s="44"/>
      <c r="OF4" s="44"/>
      <c r="OG4" s="44"/>
      <c r="OH4" s="44"/>
      <c r="OI4" s="44"/>
      <c r="OJ4" s="44"/>
      <c r="OK4" s="44"/>
      <c r="OL4" s="44"/>
      <c r="OM4" s="44"/>
      <c r="ON4" s="44"/>
      <c r="OO4" s="44"/>
      <c r="OP4" s="44"/>
      <c r="OQ4" s="44"/>
      <c r="OR4" s="44"/>
      <c r="OS4" s="44"/>
      <c r="OT4" s="44"/>
      <c r="OU4" s="44"/>
      <c r="OV4" s="44"/>
      <c r="OW4" s="44"/>
      <c r="OX4" s="44"/>
      <c r="OY4" s="44"/>
      <c r="OZ4" s="44"/>
      <c r="PA4" s="44"/>
      <c r="PB4" s="44"/>
      <c r="PC4" s="44"/>
      <c r="PD4" s="44"/>
      <c r="PE4" s="44"/>
      <c r="PF4" s="44"/>
      <c r="PG4" s="44"/>
      <c r="PH4" s="44"/>
      <c r="PI4" s="44"/>
      <c r="PJ4" s="44"/>
      <c r="PK4" s="44"/>
      <c r="PL4" s="44"/>
      <c r="PM4" s="44"/>
      <c r="PN4" s="44"/>
      <c r="PO4" s="44"/>
      <c r="PP4" s="44"/>
      <c r="PQ4" s="44"/>
      <c r="PR4" s="44"/>
      <c r="PS4" s="44"/>
      <c r="PT4" s="44"/>
      <c r="PU4" s="44"/>
      <c r="PV4" s="44"/>
      <c r="PW4" s="44"/>
      <c r="PX4" s="44"/>
      <c r="PY4" s="44"/>
      <c r="PZ4" s="44"/>
      <c r="QA4" s="44"/>
      <c r="QB4" s="68"/>
      <c r="QC4" s="68"/>
      <c r="QD4" s="44"/>
      <c r="QE4" s="44"/>
      <c r="QF4" s="44"/>
      <c r="QG4" s="44"/>
      <c r="QH4" s="44"/>
      <c r="QI4" s="44"/>
      <c r="QJ4" s="44"/>
      <c r="QK4" s="44"/>
      <c r="QL4" s="44"/>
      <c r="QM4" s="44"/>
      <c r="QN4" s="44"/>
      <c r="QO4" s="44"/>
      <c r="QP4" s="44"/>
      <c r="QQ4" s="44"/>
      <c r="QR4" s="44"/>
      <c r="QS4" s="44"/>
      <c r="QT4" s="44"/>
      <c r="QU4" s="44"/>
      <c r="QV4" s="44"/>
      <c r="QW4" s="44"/>
      <c r="QX4" s="44"/>
      <c r="QY4" s="44"/>
      <c r="QZ4" s="44"/>
      <c r="RA4" s="44"/>
      <c r="RB4" s="44"/>
      <c r="RC4" s="44"/>
      <c r="RD4" s="44"/>
      <c r="RE4" s="44"/>
      <c r="RF4" s="44"/>
      <c r="RG4" s="44"/>
      <c r="RH4" s="44"/>
      <c r="RI4" s="44"/>
      <c r="RJ4" s="44"/>
      <c r="RK4" s="44"/>
      <c r="RL4" s="44"/>
      <c r="RM4" s="44"/>
      <c r="RN4" s="44"/>
      <c r="RO4" s="44"/>
      <c r="RP4" s="44"/>
      <c r="RQ4" s="44"/>
      <c r="RR4" s="44"/>
      <c r="RS4" s="44"/>
      <c r="RT4" s="44"/>
      <c r="RU4" s="44"/>
      <c r="RV4" s="44"/>
      <c r="RW4" s="44"/>
      <c r="RX4" s="44"/>
      <c r="RY4" s="44"/>
      <c r="RZ4" s="44"/>
      <c r="SA4" s="44"/>
      <c r="SB4" s="44"/>
      <c r="SC4" s="44"/>
      <c r="SD4" s="44"/>
      <c r="SE4" s="44"/>
      <c r="SF4" s="44"/>
      <c r="SG4" s="44"/>
      <c r="SH4" s="44"/>
      <c r="SI4" s="44"/>
      <c r="SJ4" s="44"/>
      <c r="SK4" s="44"/>
      <c r="SL4" s="44"/>
      <c r="SM4" s="44"/>
      <c r="SN4" s="70"/>
      <c r="SO4" s="70"/>
      <c r="SP4" s="44"/>
      <c r="SQ4" s="44"/>
      <c r="SR4" s="44"/>
      <c r="SS4" s="44"/>
      <c r="ST4" s="44"/>
      <c r="SU4" s="44"/>
      <c r="SV4" s="44"/>
      <c r="SW4" s="44"/>
      <c r="SX4" s="44"/>
      <c r="SY4" s="44"/>
      <c r="SZ4" s="44"/>
      <c r="TA4" s="44"/>
      <c r="TB4" s="44"/>
      <c r="TC4" s="44"/>
      <c r="TD4" s="44"/>
      <c r="TE4" s="44"/>
      <c r="TF4" s="44"/>
      <c r="TG4" s="44"/>
      <c r="TH4" s="44"/>
      <c r="TI4" s="44"/>
      <c r="TJ4" s="44"/>
      <c r="TK4" s="44"/>
      <c r="TL4" s="44"/>
      <c r="TM4" s="44"/>
      <c r="TN4" s="44"/>
      <c r="TO4" s="44"/>
      <c r="TP4" s="44"/>
      <c r="TQ4" s="44"/>
      <c r="TR4" s="44"/>
      <c r="TS4" s="44"/>
      <c r="TT4" s="44"/>
      <c r="TU4" s="44"/>
      <c r="TV4" s="44"/>
      <c r="TW4" s="44"/>
      <c r="TX4" s="44"/>
      <c r="TY4" s="44"/>
      <c r="TZ4" s="44"/>
      <c r="UA4" s="44"/>
      <c r="UB4" s="44"/>
      <c r="UC4" s="44"/>
      <c r="UD4" s="44"/>
      <c r="UE4" s="44"/>
      <c r="UF4" s="44"/>
      <c r="UG4" s="44"/>
      <c r="UH4" s="44"/>
      <c r="UI4" s="44"/>
      <c r="UJ4" s="44"/>
      <c r="UK4" s="44"/>
      <c r="UL4" s="44"/>
      <c r="UM4" s="44"/>
      <c r="UN4" s="44"/>
      <c r="UO4" s="44"/>
      <c r="UP4" s="44"/>
      <c r="UQ4" s="44"/>
      <c r="UR4" s="44"/>
      <c r="US4" s="44"/>
      <c r="UT4" s="44"/>
      <c r="UU4" s="44"/>
      <c r="UV4" s="44"/>
      <c r="UW4" s="44"/>
      <c r="UX4" s="64"/>
      <c r="UY4" s="64"/>
      <c r="UZ4" s="44"/>
      <c r="VA4" s="44"/>
      <c r="VB4" s="44"/>
      <c r="VC4" s="44"/>
      <c r="VD4" s="44"/>
      <c r="VE4" s="44"/>
      <c r="VF4" s="44"/>
      <c r="VG4" s="44"/>
      <c r="VH4" s="44"/>
      <c r="VI4" s="44"/>
      <c r="VJ4" s="44"/>
      <c r="VK4" s="44"/>
      <c r="VL4" s="44"/>
      <c r="VM4" s="44"/>
      <c r="VN4" s="44"/>
      <c r="VO4" s="44"/>
      <c r="VP4" s="44"/>
      <c r="VQ4" s="44"/>
      <c r="VR4" s="44"/>
      <c r="VS4" s="44"/>
      <c r="VT4" s="44"/>
      <c r="VU4" s="44"/>
      <c r="VV4" s="44"/>
      <c r="VW4" s="44"/>
      <c r="VX4" s="44"/>
      <c r="VY4" s="44"/>
      <c r="VZ4" s="44"/>
      <c r="WA4" s="44"/>
      <c r="WB4" s="44"/>
      <c r="WC4" s="44"/>
      <c r="WD4" s="44"/>
      <c r="WE4" s="44"/>
      <c r="WF4" s="44"/>
      <c r="WG4" s="44"/>
      <c r="WH4" s="44"/>
      <c r="WI4" s="44"/>
      <c r="WJ4" s="44"/>
      <c r="WK4" s="44"/>
      <c r="WL4" s="44"/>
      <c r="WM4" s="44"/>
      <c r="WN4" s="44"/>
      <c r="WO4" s="44"/>
      <c r="WP4" s="44"/>
      <c r="WQ4" s="44"/>
      <c r="WR4" s="44"/>
      <c r="WS4" s="44"/>
      <c r="WT4" s="44"/>
      <c r="WU4" s="44"/>
      <c r="WV4" s="44"/>
      <c r="WW4" s="44"/>
      <c r="WX4" s="44"/>
      <c r="WY4" s="44"/>
      <c r="WZ4" s="44"/>
      <c r="XA4" s="44"/>
      <c r="XB4" s="44"/>
      <c r="XC4" s="44"/>
      <c r="XD4" s="44"/>
      <c r="XE4" s="44"/>
      <c r="XF4" s="44"/>
      <c r="XG4" s="44"/>
      <c r="XH4" s="44"/>
      <c r="XI4" s="44"/>
      <c r="XJ4" s="50"/>
      <c r="XK4" s="50"/>
      <c r="XL4" s="44"/>
      <c r="XM4" s="44"/>
      <c r="XN4" s="44"/>
      <c r="XO4" s="44"/>
      <c r="XP4" s="44"/>
      <c r="XQ4" s="44"/>
      <c r="XR4" s="44"/>
      <c r="XS4" s="44"/>
      <c r="XT4" s="44"/>
      <c r="XU4" s="44"/>
      <c r="XV4" s="44"/>
      <c r="XW4" s="44"/>
      <c r="XX4" s="44"/>
      <c r="XY4" s="44"/>
      <c r="XZ4" s="44"/>
      <c r="YA4" s="44"/>
      <c r="YB4" s="44"/>
      <c r="YC4" s="44"/>
      <c r="YD4" s="44"/>
      <c r="YE4" s="44"/>
      <c r="YF4" s="44"/>
      <c r="YG4" s="44"/>
      <c r="YH4" s="44"/>
      <c r="YI4" s="44"/>
      <c r="YJ4" s="44"/>
      <c r="YK4" s="44"/>
      <c r="YL4" s="44"/>
      <c r="YM4" s="44"/>
      <c r="YN4" s="44"/>
      <c r="YO4" s="44"/>
      <c r="YP4" s="44"/>
      <c r="YQ4" s="44"/>
      <c r="YR4" s="44"/>
      <c r="YS4" s="44"/>
      <c r="YT4" s="44"/>
      <c r="YU4" s="44"/>
      <c r="YV4" s="44"/>
      <c r="YW4" s="44"/>
      <c r="YX4" s="44"/>
      <c r="YY4" s="44"/>
      <c r="YZ4" s="44"/>
      <c r="ZA4" s="44"/>
      <c r="ZB4" s="44"/>
      <c r="ZC4" s="44"/>
      <c r="ZD4" s="44"/>
      <c r="ZE4" s="44"/>
      <c r="ZF4" s="44"/>
      <c r="ZG4" s="44"/>
      <c r="ZH4" s="44"/>
      <c r="ZI4" s="44"/>
      <c r="ZJ4" s="44"/>
      <c r="ZK4" s="44"/>
      <c r="ZL4" s="44"/>
      <c r="ZM4" s="44"/>
      <c r="ZN4" s="44"/>
      <c r="ZO4" s="44"/>
      <c r="ZP4" s="44"/>
      <c r="ZQ4" s="44"/>
      <c r="ZR4" s="44"/>
      <c r="ZS4" s="44"/>
      <c r="ZT4" s="48"/>
      <c r="ZU4" s="48"/>
      <c r="ZV4" s="44"/>
      <c r="ZW4" s="44"/>
      <c r="ZX4" s="44"/>
      <c r="ZY4" s="44"/>
      <c r="ZZ4" s="44"/>
      <c r="AAA4" s="44"/>
      <c r="AAB4" s="44"/>
      <c r="AAC4" s="44"/>
      <c r="AAD4" s="44"/>
      <c r="AAE4" s="44"/>
      <c r="AAF4" s="44"/>
      <c r="AAG4" s="44"/>
      <c r="AAH4" s="44"/>
      <c r="AAI4" s="44"/>
      <c r="AAJ4" s="44"/>
      <c r="AAK4" s="44"/>
      <c r="AAL4" s="44"/>
      <c r="AAM4" s="44"/>
      <c r="AAN4" s="44"/>
      <c r="AAO4" s="44"/>
      <c r="AAP4" s="44"/>
      <c r="AAQ4" s="44"/>
      <c r="AAR4" s="44"/>
      <c r="AAS4" s="44"/>
      <c r="AAT4" s="44"/>
      <c r="AAU4" s="44"/>
      <c r="AAV4" s="44"/>
      <c r="AAW4" s="44"/>
      <c r="AAX4" s="44"/>
      <c r="AAY4" s="44"/>
      <c r="AAZ4" s="44"/>
      <c r="ABA4" s="44"/>
      <c r="ABB4" s="44"/>
      <c r="ABC4" s="44"/>
      <c r="ABD4" s="44"/>
      <c r="ABE4" s="44"/>
      <c r="ABF4" s="44"/>
      <c r="ABG4" s="44"/>
      <c r="ABH4" s="44"/>
      <c r="ABI4" s="44"/>
      <c r="ABJ4" s="44"/>
      <c r="ABK4" s="44"/>
      <c r="ABL4" s="44"/>
      <c r="ABM4" s="44"/>
      <c r="ABN4" s="44"/>
      <c r="ABO4" s="44"/>
      <c r="ABP4" s="44"/>
      <c r="ABQ4" s="44"/>
      <c r="ABR4" s="44"/>
      <c r="ABS4" s="44"/>
      <c r="ABT4" s="44"/>
      <c r="ABU4" s="44"/>
      <c r="ABV4" s="44"/>
      <c r="ABW4" s="44"/>
      <c r="ABX4" s="44"/>
      <c r="ABY4" s="44"/>
      <c r="ABZ4" s="44"/>
      <c r="ACA4" s="44"/>
      <c r="ACB4" s="44"/>
      <c r="ACC4" s="44"/>
      <c r="ACD4" s="44"/>
      <c r="ACE4" s="44"/>
    </row>
    <row r="5" spans="1:759" ht="46.5" customHeight="1" x14ac:dyDescent="0.25">
      <c r="A5" s="44"/>
      <c r="B5" s="58"/>
      <c r="C5" s="59"/>
      <c r="D5" s="60"/>
      <c r="E5" s="60"/>
      <c r="F5" s="10" t="s">
        <v>22</v>
      </c>
      <c r="G5" s="11" t="s">
        <v>43</v>
      </c>
      <c r="H5" s="9" t="s">
        <v>22</v>
      </c>
      <c r="I5" s="8" t="s">
        <v>43</v>
      </c>
      <c r="J5" s="9" t="s">
        <v>22</v>
      </c>
      <c r="K5" s="8" t="s">
        <v>43</v>
      </c>
      <c r="L5" s="9" t="s">
        <v>22</v>
      </c>
      <c r="M5" s="8" t="s">
        <v>43</v>
      </c>
      <c r="N5" s="9" t="s">
        <v>22</v>
      </c>
      <c r="O5" s="8" t="s">
        <v>43</v>
      </c>
      <c r="P5" s="9" t="s">
        <v>22</v>
      </c>
      <c r="Q5" s="8" t="s">
        <v>43</v>
      </c>
      <c r="R5" s="9" t="s">
        <v>22</v>
      </c>
      <c r="S5" s="8" t="s">
        <v>43</v>
      </c>
      <c r="T5" s="9" t="s">
        <v>22</v>
      </c>
      <c r="U5" s="8" t="s">
        <v>43</v>
      </c>
      <c r="V5" s="9" t="s">
        <v>22</v>
      </c>
      <c r="W5" s="8" t="s">
        <v>43</v>
      </c>
      <c r="X5" s="9" t="s">
        <v>22</v>
      </c>
      <c r="Y5" s="8" t="s">
        <v>43</v>
      </c>
      <c r="Z5" s="9" t="s">
        <v>22</v>
      </c>
      <c r="AA5" s="8" t="s">
        <v>43</v>
      </c>
      <c r="AB5" s="9" t="s">
        <v>22</v>
      </c>
      <c r="AC5" s="8" t="s">
        <v>43</v>
      </c>
      <c r="AD5" s="9" t="s">
        <v>22</v>
      </c>
      <c r="AE5" s="8" t="s">
        <v>43</v>
      </c>
      <c r="AF5" s="9" t="s">
        <v>22</v>
      </c>
      <c r="AG5" s="8" t="s">
        <v>43</v>
      </c>
      <c r="AH5" s="9" t="s">
        <v>22</v>
      </c>
      <c r="AI5" s="8" t="s">
        <v>43</v>
      </c>
      <c r="AJ5" s="9" t="s">
        <v>22</v>
      </c>
      <c r="AK5" s="8" t="s">
        <v>43</v>
      </c>
      <c r="AL5" s="9" t="s">
        <v>22</v>
      </c>
      <c r="AM5" s="8" t="s">
        <v>43</v>
      </c>
      <c r="AN5" s="9" t="s">
        <v>22</v>
      </c>
      <c r="AO5" s="8" t="s">
        <v>43</v>
      </c>
      <c r="AP5" s="9" t="s">
        <v>22</v>
      </c>
      <c r="AQ5" s="8" t="s">
        <v>43</v>
      </c>
      <c r="AR5" s="9" t="s">
        <v>22</v>
      </c>
      <c r="AS5" s="8" t="s">
        <v>43</v>
      </c>
      <c r="AT5" s="9" t="s">
        <v>22</v>
      </c>
      <c r="AU5" s="8" t="s">
        <v>43</v>
      </c>
      <c r="AV5" s="9" t="s">
        <v>22</v>
      </c>
      <c r="AW5" s="8" t="s">
        <v>43</v>
      </c>
      <c r="AX5" s="9" t="s">
        <v>22</v>
      </c>
      <c r="AY5" s="8" t="s">
        <v>43</v>
      </c>
      <c r="AZ5" s="9" t="s">
        <v>22</v>
      </c>
      <c r="BA5" s="8" t="s">
        <v>43</v>
      </c>
      <c r="BB5" s="9" t="s">
        <v>22</v>
      </c>
      <c r="BC5" s="8" t="s">
        <v>43</v>
      </c>
      <c r="BD5" s="9" t="s">
        <v>22</v>
      </c>
      <c r="BE5" s="8" t="s">
        <v>43</v>
      </c>
      <c r="BF5" s="9" t="s">
        <v>22</v>
      </c>
      <c r="BG5" s="8" t="s">
        <v>43</v>
      </c>
      <c r="BH5" s="9" t="s">
        <v>22</v>
      </c>
      <c r="BI5" s="8" t="s">
        <v>43</v>
      </c>
      <c r="BJ5" s="9" t="s">
        <v>22</v>
      </c>
      <c r="BK5" s="8" t="s">
        <v>43</v>
      </c>
      <c r="BL5" s="9" t="s">
        <v>22</v>
      </c>
      <c r="BM5" s="8" t="s">
        <v>43</v>
      </c>
      <c r="BN5" s="9" t="s">
        <v>22</v>
      </c>
      <c r="BO5" s="8" t="s">
        <v>43</v>
      </c>
      <c r="BP5" s="9" t="s">
        <v>22</v>
      </c>
      <c r="BQ5" s="8" t="s">
        <v>43</v>
      </c>
      <c r="BR5" s="12" t="s">
        <v>22</v>
      </c>
      <c r="BS5" s="13" t="s">
        <v>43</v>
      </c>
      <c r="BT5" s="9" t="s">
        <v>22</v>
      </c>
      <c r="BU5" s="8" t="s">
        <v>43</v>
      </c>
      <c r="BV5" s="9" t="s">
        <v>22</v>
      </c>
      <c r="BW5" s="8" t="s">
        <v>43</v>
      </c>
      <c r="BX5" s="9" t="s">
        <v>22</v>
      </c>
      <c r="BY5" s="8" t="s">
        <v>43</v>
      </c>
      <c r="BZ5" s="9" t="s">
        <v>22</v>
      </c>
      <c r="CA5" s="8" t="s">
        <v>43</v>
      </c>
      <c r="CB5" s="9" t="s">
        <v>22</v>
      </c>
      <c r="CC5" s="8" t="s">
        <v>43</v>
      </c>
      <c r="CD5" s="9" t="s">
        <v>22</v>
      </c>
      <c r="CE5" s="8" t="s">
        <v>43</v>
      </c>
      <c r="CF5" s="9" t="s">
        <v>22</v>
      </c>
      <c r="CG5" s="8" t="s">
        <v>43</v>
      </c>
      <c r="CH5" s="9" t="s">
        <v>22</v>
      </c>
      <c r="CI5" s="8" t="s">
        <v>43</v>
      </c>
      <c r="CJ5" s="9" t="s">
        <v>22</v>
      </c>
      <c r="CK5" s="8" t="s">
        <v>43</v>
      </c>
      <c r="CL5" s="9" t="s">
        <v>22</v>
      </c>
      <c r="CM5" s="8" t="s">
        <v>43</v>
      </c>
      <c r="CN5" s="9" t="s">
        <v>22</v>
      </c>
      <c r="CO5" s="8" t="s">
        <v>43</v>
      </c>
      <c r="CP5" s="9" t="s">
        <v>22</v>
      </c>
      <c r="CQ5" s="8" t="s">
        <v>43</v>
      </c>
      <c r="CR5" s="9" t="s">
        <v>22</v>
      </c>
      <c r="CS5" s="8" t="s">
        <v>43</v>
      </c>
      <c r="CT5" s="9" t="s">
        <v>22</v>
      </c>
      <c r="CU5" s="8" t="s">
        <v>43</v>
      </c>
      <c r="CV5" s="9" t="s">
        <v>22</v>
      </c>
      <c r="CW5" s="8" t="s">
        <v>43</v>
      </c>
      <c r="CX5" s="9" t="s">
        <v>22</v>
      </c>
      <c r="CY5" s="8" t="s">
        <v>43</v>
      </c>
      <c r="CZ5" s="9" t="s">
        <v>22</v>
      </c>
      <c r="DA5" s="8" t="s">
        <v>43</v>
      </c>
      <c r="DB5" s="9" t="s">
        <v>22</v>
      </c>
      <c r="DC5" s="8" t="s">
        <v>43</v>
      </c>
      <c r="DD5" s="9" t="s">
        <v>22</v>
      </c>
      <c r="DE5" s="8" t="s">
        <v>43</v>
      </c>
      <c r="DF5" s="9" t="s">
        <v>22</v>
      </c>
      <c r="DG5" s="8" t="s">
        <v>43</v>
      </c>
      <c r="DH5" s="9" t="s">
        <v>22</v>
      </c>
      <c r="DI5" s="8" t="s">
        <v>43</v>
      </c>
      <c r="DJ5" s="9" t="s">
        <v>22</v>
      </c>
      <c r="DK5" s="8" t="s">
        <v>43</v>
      </c>
      <c r="DL5" s="9" t="s">
        <v>22</v>
      </c>
      <c r="DM5" s="8" t="s">
        <v>43</v>
      </c>
      <c r="DN5" s="9" t="s">
        <v>22</v>
      </c>
      <c r="DO5" s="8" t="s">
        <v>43</v>
      </c>
      <c r="DP5" s="9" t="s">
        <v>22</v>
      </c>
      <c r="DQ5" s="8" t="s">
        <v>43</v>
      </c>
      <c r="DR5" s="9" t="s">
        <v>22</v>
      </c>
      <c r="DS5" s="8" t="s">
        <v>43</v>
      </c>
      <c r="DT5" s="9" t="s">
        <v>22</v>
      </c>
      <c r="DU5" s="8" t="s">
        <v>43</v>
      </c>
      <c r="DV5" s="9" t="s">
        <v>22</v>
      </c>
      <c r="DW5" s="8" t="s">
        <v>43</v>
      </c>
      <c r="DX5" s="14" t="s">
        <v>22</v>
      </c>
      <c r="DY5" s="15" t="s">
        <v>43</v>
      </c>
      <c r="DZ5" s="9" t="s">
        <v>22</v>
      </c>
      <c r="EA5" s="8" t="s">
        <v>43</v>
      </c>
      <c r="EB5" s="9" t="s">
        <v>22</v>
      </c>
      <c r="EC5" s="8" t="s">
        <v>43</v>
      </c>
      <c r="ED5" s="9" t="s">
        <v>22</v>
      </c>
      <c r="EE5" s="8" t="s">
        <v>43</v>
      </c>
      <c r="EF5" s="9" t="s">
        <v>22</v>
      </c>
      <c r="EG5" s="8" t="s">
        <v>43</v>
      </c>
      <c r="EH5" s="9" t="s">
        <v>22</v>
      </c>
      <c r="EI5" s="8" t="s">
        <v>43</v>
      </c>
      <c r="EJ5" s="9" t="s">
        <v>22</v>
      </c>
      <c r="EK5" s="8" t="s">
        <v>43</v>
      </c>
      <c r="EL5" s="9" t="s">
        <v>22</v>
      </c>
      <c r="EM5" s="8" t="s">
        <v>43</v>
      </c>
      <c r="EN5" s="9" t="s">
        <v>22</v>
      </c>
      <c r="EO5" s="8" t="s">
        <v>43</v>
      </c>
      <c r="EP5" s="9" t="s">
        <v>22</v>
      </c>
      <c r="EQ5" s="8" t="s">
        <v>43</v>
      </c>
      <c r="ER5" s="9" t="s">
        <v>22</v>
      </c>
      <c r="ES5" s="8" t="s">
        <v>43</v>
      </c>
      <c r="ET5" s="9" t="s">
        <v>22</v>
      </c>
      <c r="EU5" s="8" t="s">
        <v>43</v>
      </c>
      <c r="EV5" s="9" t="s">
        <v>22</v>
      </c>
      <c r="EW5" s="8" t="s">
        <v>43</v>
      </c>
      <c r="EX5" s="9" t="s">
        <v>22</v>
      </c>
      <c r="EY5" s="8" t="s">
        <v>43</v>
      </c>
      <c r="EZ5" s="9" t="s">
        <v>22</v>
      </c>
      <c r="FA5" s="8" t="s">
        <v>43</v>
      </c>
      <c r="FB5" s="9" t="s">
        <v>22</v>
      </c>
      <c r="FC5" s="8" t="s">
        <v>43</v>
      </c>
      <c r="FD5" s="9" t="s">
        <v>22</v>
      </c>
      <c r="FE5" s="8" t="s">
        <v>43</v>
      </c>
      <c r="FF5" s="9" t="s">
        <v>22</v>
      </c>
      <c r="FG5" s="8" t="s">
        <v>43</v>
      </c>
      <c r="FH5" s="9" t="s">
        <v>22</v>
      </c>
      <c r="FI5" s="8" t="s">
        <v>43</v>
      </c>
      <c r="FJ5" s="9" t="s">
        <v>22</v>
      </c>
      <c r="FK5" s="8" t="s">
        <v>43</v>
      </c>
      <c r="FL5" s="9" t="s">
        <v>22</v>
      </c>
      <c r="FM5" s="8" t="s">
        <v>43</v>
      </c>
      <c r="FN5" s="9" t="s">
        <v>22</v>
      </c>
      <c r="FO5" s="8" t="s">
        <v>43</v>
      </c>
      <c r="FP5" s="9" t="s">
        <v>22</v>
      </c>
      <c r="FQ5" s="8" t="s">
        <v>43</v>
      </c>
      <c r="FR5" s="9" t="s">
        <v>22</v>
      </c>
      <c r="FS5" s="8" t="s">
        <v>43</v>
      </c>
      <c r="FT5" s="9" t="s">
        <v>22</v>
      </c>
      <c r="FU5" s="8" t="s">
        <v>43</v>
      </c>
      <c r="FV5" s="9" t="s">
        <v>22</v>
      </c>
      <c r="FW5" s="8" t="s">
        <v>43</v>
      </c>
      <c r="FX5" s="9" t="s">
        <v>22</v>
      </c>
      <c r="FY5" s="8" t="s">
        <v>43</v>
      </c>
      <c r="FZ5" s="9" t="s">
        <v>22</v>
      </c>
      <c r="GA5" s="8" t="s">
        <v>43</v>
      </c>
      <c r="GB5" s="9" t="s">
        <v>22</v>
      </c>
      <c r="GC5" s="8" t="s">
        <v>43</v>
      </c>
      <c r="GD5" s="9" t="s">
        <v>22</v>
      </c>
      <c r="GE5" s="8" t="s">
        <v>43</v>
      </c>
      <c r="GF5" s="9" t="s">
        <v>22</v>
      </c>
      <c r="GG5" s="8" t="s">
        <v>43</v>
      </c>
      <c r="GH5" s="9" t="s">
        <v>22</v>
      </c>
      <c r="GI5" s="8" t="s">
        <v>43</v>
      </c>
      <c r="GJ5" s="16" t="s">
        <v>22</v>
      </c>
      <c r="GK5" s="17" t="s">
        <v>43</v>
      </c>
      <c r="GL5" s="9" t="s">
        <v>22</v>
      </c>
      <c r="GM5" s="8" t="s">
        <v>43</v>
      </c>
      <c r="GN5" s="9" t="s">
        <v>22</v>
      </c>
      <c r="GO5" s="8" t="s">
        <v>43</v>
      </c>
      <c r="GP5" s="9" t="s">
        <v>22</v>
      </c>
      <c r="GQ5" s="8" t="s">
        <v>43</v>
      </c>
      <c r="GR5" s="9" t="s">
        <v>22</v>
      </c>
      <c r="GS5" s="8" t="s">
        <v>43</v>
      </c>
      <c r="GT5" s="9" t="s">
        <v>22</v>
      </c>
      <c r="GU5" s="8" t="s">
        <v>43</v>
      </c>
      <c r="GV5" s="9" t="s">
        <v>22</v>
      </c>
      <c r="GW5" s="8" t="s">
        <v>43</v>
      </c>
      <c r="GX5" s="9" t="s">
        <v>22</v>
      </c>
      <c r="GY5" s="8" t="s">
        <v>43</v>
      </c>
      <c r="GZ5" s="9" t="s">
        <v>22</v>
      </c>
      <c r="HA5" s="8" t="s">
        <v>43</v>
      </c>
      <c r="HB5" s="9" t="s">
        <v>22</v>
      </c>
      <c r="HC5" s="8" t="s">
        <v>43</v>
      </c>
      <c r="HD5" s="9" t="s">
        <v>22</v>
      </c>
      <c r="HE5" s="8" t="s">
        <v>43</v>
      </c>
      <c r="HF5" s="9" t="s">
        <v>22</v>
      </c>
      <c r="HG5" s="8" t="s">
        <v>43</v>
      </c>
      <c r="HH5" s="9" t="s">
        <v>22</v>
      </c>
      <c r="HI5" s="8" t="s">
        <v>43</v>
      </c>
      <c r="HJ5" s="9" t="s">
        <v>22</v>
      </c>
      <c r="HK5" s="8" t="s">
        <v>43</v>
      </c>
      <c r="HL5" s="9" t="s">
        <v>22</v>
      </c>
      <c r="HM5" s="8" t="s">
        <v>43</v>
      </c>
      <c r="HN5" s="9" t="s">
        <v>22</v>
      </c>
      <c r="HO5" s="8" t="s">
        <v>43</v>
      </c>
      <c r="HP5" s="9" t="s">
        <v>22</v>
      </c>
      <c r="HQ5" s="8" t="s">
        <v>43</v>
      </c>
      <c r="HR5" s="9" t="s">
        <v>22</v>
      </c>
      <c r="HS5" s="8" t="s">
        <v>43</v>
      </c>
      <c r="HT5" s="9" t="s">
        <v>22</v>
      </c>
      <c r="HU5" s="8" t="s">
        <v>43</v>
      </c>
      <c r="HV5" s="9" t="s">
        <v>22</v>
      </c>
      <c r="HW5" s="8" t="s">
        <v>43</v>
      </c>
      <c r="HX5" s="9" t="s">
        <v>22</v>
      </c>
      <c r="HY5" s="8" t="s">
        <v>43</v>
      </c>
      <c r="HZ5" s="9" t="s">
        <v>22</v>
      </c>
      <c r="IA5" s="8" t="s">
        <v>43</v>
      </c>
      <c r="IB5" s="9" t="s">
        <v>22</v>
      </c>
      <c r="IC5" s="8" t="s">
        <v>43</v>
      </c>
      <c r="ID5" s="9" t="s">
        <v>22</v>
      </c>
      <c r="IE5" s="8" t="s">
        <v>43</v>
      </c>
      <c r="IF5" s="9" t="s">
        <v>22</v>
      </c>
      <c r="IG5" s="8" t="s">
        <v>43</v>
      </c>
      <c r="IH5" s="9" t="s">
        <v>22</v>
      </c>
      <c r="II5" s="8" t="s">
        <v>43</v>
      </c>
      <c r="IJ5" s="9" t="s">
        <v>22</v>
      </c>
      <c r="IK5" s="8" t="s">
        <v>43</v>
      </c>
      <c r="IL5" s="9" t="s">
        <v>22</v>
      </c>
      <c r="IM5" s="8" t="s">
        <v>43</v>
      </c>
      <c r="IN5" s="9" t="s">
        <v>22</v>
      </c>
      <c r="IO5" s="8" t="s">
        <v>43</v>
      </c>
      <c r="IP5" s="9" t="s">
        <v>22</v>
      </c>
      <c r="IQ5" s="8" t="s">
        <v>43</v>
      </c>
      <c r="IR5" s="9" t="s">
        <v>22</v>
      </c>
      <c r="IS5" s="8" t="s">
        <v>43</v>
      </c>
      <c r="IT5" s="18" t="s">
        <v>22</v>
      </c>
      <c r="IU5" s="19" t="s">
        <v>43</v>
      </c>
      <c r="IV5" s="9" t="s">
        <v>22</v>
      </c>
      <c r="IW5" s="8" t="s">
        <v>43</v>
      </c>
      <c r="IX5" s="9" t="s">
        <v>22</v>
      </c>
      <c r="IY5" s="8" t="s">
        <v>43</v>
      </c>
      <c r="IZ5" s="9" t="s">
        <v>22</v>
      </c>
      <c r="JA5" s="8" t="s">
        <v>43</v>
      </c>
      <c r="JB5" s="9" t="s">
        <v>22</v>
      </c>
      <c r="JC5" s="8" t="s">
        <v>43</v>
      </c>
      <c r="JD5" s="9" t="s">
        <v>22</v>
      </c>
      <c r="JE5" s="8" t="s">
        <v>43</v>
      </c>
      <c r="JF5" s="9" t="s">
        <v>22</v>
      </c>
      <c r="JG5" s="8" t="s">
        <v>43</v>
      </c>
      <c r="JH5" s="9" t="s">
        <v>22</v>
      </c>
      <c r="JI5" s="8" t="s">
        <v>43</v>
      </c>
      <c r="JJ5" s="9" t="s">
        <v>22</v>
      </c>
      <c r="JK5" s="8" t="s">
        <v>43</v>
      </c>
      <c r="JL5" s="9" t="s">
        <v>22</v>
      </c>
      <c r="JM5" s="8" t="s">
        <v>43</v>
      </c>
      <c r="JN5" s="9" t="s">
        <v>22</v>
      </c>
      <c r="JO5" s="8" t="s">
        <v>43</v>
      </c>
      <c r="JP5" s="9" t="s">
        <v>22</v>
      </c>
      <c r="JQ5" s="8" t="s">
        <v>43</v>
      </c>
      <c r="JR5" s="9" t="s">
        <v>22</v>
      </c>
      <c r="JS5" s="8" t="s">
        <v>43</v>
      </c>
      <c r="JT5" s="9" t="s">
        <v>22</v>
      </c>
      <c r="JU5" s="8" t="s">
        <v>43</v>
      </c>
      <c r="JV5" s="9" t="s">
        <v>22</v>
      </c>
      <c r="JW5" s="8" t="s">
        <v>43</v>
      </c>
      <c r="JX5" s="9" t="s">
        <v>22</v>
      </c>
      <c r="JY5" s="8" t="s">
        <v>43</v>
      </c>
      <c r="JZ5" s="9" t="s">
        <v>22</v>
      </c>
      <c r="KA5" s="8" t="s">
        <v>43</v>
      </c>
      <c r="KB5" s="9" t="s">
        <v>22</v>
      </c>
      <c r="KC5" s="8" t="s">
        <v>43</v>
      </c>
      <c r="KD5" s="9" t="s">
        <v>22</v>
      </c>
      <c r="KE5" s="8" t="s">
        <v>43</v>
      </c>
      <c r="KF5" s="9" t="s">
        <v>22</v>
      </c>
      <c r="KG5" s="8" t="s">
        <v>43</v>
      </c>
      <c r="KH5" s="9" t="s">
        <v>22</v>
      </c>
      <c r="KI5" s="8" t="s">
        <v>43</v>
      </c>
      <c r="KJ5" s="9" t="s">
        <v>22</v>
      </c>
      <c r="KK5" s="8" t="s">
        <v>43</v>
      </c>
      <c r="KL5" s="9" t="s">
        <v>22</v>
      </c>
      <c r="KM5" s="8" t="s">
        <v>43</v>
      </c>
      <c r="KN5" s="9" t="s">
        <v>22</v>
      </c>
      <c r="KO5" s="8" t="s">
        <v>43</v>
      </c>
      <c r="KP5" s="9" t="s">
        <v>22</v>
      </c>
      <c r="KQ5" s="8" t="s">
        <v>43</v>
      </c>
      <c r="KR5" s="9" t="s">
        <v>22</v>
      </c>
      <c r="KS5" s="8" t="s">
        <v>43</v>
      </c>
      <c r="KT5" s="9" t="s">
        <v>22</v>
      </c>
      <c r="KU5" s="8" t="s">
        <v>43</v>
      </c>
      <c r="KV5" s="9" t="s">
        <v>22</v>
      </c>
      <c r="KW5" s="8" t="s">
        <v>43</v>
      </c>
      <c r="KX5" s="9" t="s">
        <v>22</v>
      </c>
      <c r="KY5" s="8" t="s">
        <v>43</v>
      </c>
      <c r="KZ5" s="9" t="s">
        <v>22</v>
      </c>
      <c r="LA5" s="8" t="s">
        <v>43</v>
      </c>
      <c r="LB5" s="9" t="s">
        <v>22</v>
      </c>
      <c r="LC5" s="8" t="s">
        <v>43</v>
      </c>
      <c r="LD5" s="9" t="s">
        <v>22</v>
      </c>
      <c r="LE5" s="8" t="s">
        <v>43</v>
      </c>
      <c r="LF5" s="22" t="s">
        <v>22</v>
      </c>
      <c r="LG5" s="23" t="s">
        <v>43</v>
      </c>
      <c r="LH5" s="9" t="s">
        <v>22</v>
      </c>
      <c r="LI5" s="8" t="s">
        <v>43</v>
      </c>
      <c r="LJ5" s="9" t="s">
        <v>22</v>
      </c>
      <c r="LK5" s="8" t="s">
        <v>43</v>
      </c>
      <c r="LL5" s="9" t="s">
        <v>22</v>
      </c>
      <c r="LM5" s="8" t="s">
        <v>43</v>
      </c>
      <c r="LN5" s="9" t="s">
        <v>22</v>
      </c>
      <c r="LO5" s="8" t="s">
        <v>43</v>
      </c>
      <c r="LP5" s="9" t="s">
        <v>22</v>
      </c>
      <c r="LQ5" s="8" t="s">
        <v>43</v>
      </c>
      <c r="LR5" s="9" t="s">
        <v>22</v>
      </c>
      <c r="LS5" s="8" t="s">
        <v>43</v>
      </c>
      <c r="LT5" s="9" t="s">
        <v>22</v>
      </c>
      <c r="LU5" s="8" t="s">
        <v>43</v>
      </c>
      <c r="LV5" s="9" t="s">
        <v>22</v>
      </c>
      <c r="LW5" s="8" t="s">
        <v>43</v>
      </c>
      <c r="LX5" s="9" t="s">
        <v>22</v>
      </c>
      <c r="LY5" s="8" t="s">
        <v>43</v>
      </c>
      <c r="LZ5" s="9" t="s">
        <v>22</v>
      </c>
      <c r="MA5" s="8" t="s">
        <v>43</v>
      </c>
      <c r="MB5" s="9" t="s">
        <v>22</v>
      </c>
      <c r="MC5" s="8" t="s">
        <v>43</v>
      </c>
      <c r="MD5" s="9" t="s">
        <v>22</v>
      </c>
      <c r="ME5" s="8" t="s">
        <v>43</v>
      </c>
      <c r="MF5" s="9" t="s">
        <v>22</v>
      </c>
      <c r="MG5" s="8" t="s">
        <v>43</v>
      </c>
      <c r="MH5" s="9" t="s">
        <v>22</v>
      </c>
      <c r="MI5" s="8" t="s">
        <v>43</v>
      </c>
      <c r="MJ5" s="9" t="s">
        <v>22</v>
      </c>
      <c r="MK5" s="8" t="s">
        <v>43</v>
      </c>
      <c r="ML5" s="9" t="s">
        <v>22</v>
      </c>
      <c r="MM5" s="8" t="s">
        <v>43</v>
      </c>
      <c r="MN5" s="9" t="s">
        <v>22</v>
      </c>
      <c r="MO5" s="8" t="s">
        <v>43</v>
      </c>
      <c r="MP5" s="9" t="s">
        <v>22</v>
      </c>
      <c r="MQ5" s="8" t="s">
        <v>43</v>
      </c>
      <c r="MR5" s="9" t="s">
        <v>22</v>
      </c>
      <c r="MS5" s="8" t="s">
        <v>43</v>
      </c>
      <c r="MT5" s="9" t="s">
        <v>22</v>
      </c>
      <c r="MU5" s="8" t="s">
        <v>43</v>
      </c>
      <c r="MV5" s="9" t="s">
        <v>22</v>
      </c>
      <c r="MW5" s="8" t="s">
        <v>43</v>
      </c>
      <c r="MX5" s="9" t="s">
        <v>22</v>
      </c>
      <c r="MY5" s="8" t="s">
        <v>43</v>
      </c>
      <c r="MZ5" s="9" t="s">
        <v>22</v>
      </c>
      <c r="NA5" s="8" t="s">
        <v>43</v>
      </c>
      <c r="NB5" s="9" t="s">
        <v>22</v>
      </c>
      <c r="NC5" s="8" t="s">
        <v>43</v>
      </c>
      <c r="ND5" s="9" t="s">
        <v>22</v>
      </c>
      <c r="NE5" s="8" t="s">
        <v>43</v>
      </c>
      <c r="NF5" s="9" t="s">
        <v>22</v>
      </c>
      <c r="NG5" s="8" t="s">
        <v>43</v>
      </c>
      <c r="NH5" s="9" t="s">
        <v>22</v>
      </c>
      <c r="NI5" s="8" t="s">
        <v>43</v>
      </c>
      <c r="NJ5" s="9" t="s">
        <v>22</v>
      </c>
      <c r="NK5" s="8" t="s">
        <v>43</v>
      </c>
      <c r="NL5" s="9" t="s">
        <v>22</v>
      </c>
      <c r="NM5" s="8" t="s">
        <v>43</v>
      </c>
      <c r="NN5" s="9" t="s">
        <v>22</v>
      </c>
      <c r="NO5" s="8" t="s">
        <v>43</v>
      </c>
      <c r="NP5" s="26" t="s">
        <v>22</v>
      </c>
      <c r="NQ5" s="27" t="s">
        <v>43</v>
      </c>
      <c r="NR5" s="4" t="s">
        <v>22</v>
      </c>
      <c r="NS5" s="28" t="s">
        <v>43</v>
      </c>
      <c r="NT5" s="4" t="s">
        <v>22</v>
      </c>
      <c r="NU5" s="28" t="s">
        <v>43</v>
      </c>
      <c r="NV5" s="4" t="s">
        <v>22</v>
      </c>
      <c r="NW5" s="28" t="s">
        <v>43</v>
      </c>
      <c r="NX5" s="4" t="s">
        <v>22</v>
      </c>
      <c r="NY5" s="28" t="s">
        <v>43</v>
      </c>
      <c r="NZ5" s="4" t="s">
        <v>22</v>
      </c>
      <c r="OA5" s="28" t="s">
        <v>43</v>
      </c>
      <c r="OB5" s="4" t="s">
        <v>22</v>
      </c>
      <c r="OC5" s="28" t="s">
        <v>43</v>
      </c>
      <c r="OD5" s="4" t="s">
        <v>22</v>
      </c>
      <c r="OE5" s="28" t="s">
        <v>43</v>
      </c>
      <c r="OF5" s="4" t="s">
        <v>22</v>
      </c>
      <c r="OG5" s="28" t="s">
        <v>43</v>
      </c>
      <c r="OH5" s="4" t="s">
        <v>22</v>
      </c>
      <c r="OI5" s="28" t="s">
        <v>43</v>
      </c>
      <c r="OJ5" s="4" t="s">
        <v>22</v>
      </c>
      <c r="OK5" s="28" t="s">
        <v>43</v>
      </c>
      <c r="OL5" s="4" t="s">
        <v>22</v>
      </c>
      <c r="OM5" s="28" t="s">
        <v>43</v>
      </c>
      <c r="ON5" s="4" t="s">
        <v>22</v>
      </c>
      <c r="OO5" s="28" t="s">
        <v>43</v>
      </c>
      <c r="OP5" s="4" t="s">
        <v>22</v>
      </c>
      <c r="OQ5" s="28" t="s">
        <v>43</v>
      </c>
      <c r="OR5" s="4" t="s">
        <v>22</v>
      </c>
      <c r="OS5" s="28" t="s">
        <v>43</v>
      </c>
      <c r="OT5" s="4" t="s">
        <v>22</v>
      </c>
      <c r="OU5" s="28" t="s">
        <v>43</v>
      </c>
      <c r="OV5" s="4" t="s">
        <v>22</v>
      </c>
      <c r="OW5" s="28" t="s">
        <v>43</v>
      </c>
      <c r="OX5" s="4" t="s">
        <v>22</v>
      </c>
      <c r="OY5" s="28" t="s">
        <v>43</v>
      </c>
      <c r="OZ5" s="4" t="s">
        <v>22</v>
      </c>
      <c r="PA5" s="28" t="s">
        <v>43</v>
      </c>
      <c r="PB5" s="4" t="s">
        <v>22</v>
      </c>
      <c r="PC5" s="28" t="s">
        <v>43</v>
      </c>
      <c r="PD5" s="4" t="s">
        <v>22</v>
      </c>
      <c r="PE5" s="28" t="s">
        <v>43</v>
      </c>
      <c r="PF5" s="4" t="s">
        <v>22</v>
      </c>
      <c r="PG5" s="28" t="s">
        <v>43</v>
      </c>
      <c r="PH5" s="4" t="s">
        <v>22</v>
      </c>
      <c r="PI5" s="28" t="s">
        <v>43</v>
      </c>
      <c r="PJ5" s="4" t="s">
        <v>22</v>
      </c>
      <c r="PK5" s="28" t="s">
        <v>43</v>
      </c>
      <c r="PL5" s="4" t="s">
        <v>22</v>
      </c>
      <c r="PM5" s="28" t="s">
        <v>43</v>
      </c>
      <c r="PN5" s="4" t="s">
        <v>22</v>
      </c>
      <c r="PO5" s="28" t="s">
        <v>43</v>
      </c>
      <c r="PP5" s="4" t="s">
        <v>22</v>
      </c>
      <c r="PQ5" s="28" t="s">
        <v>43</v>
      </c>
      <c r="PR5" s="4" t="s">
        <v>22</v>
      </c>
      <c r="PS5" s="28" t="s">
        <v>43</v>
      </c>
      <c r="PT5" s="4" t="s">
        <v>22</v>
      </c>
      <c r="PU5" s="28" t="s">
        <v>43</v>
      </c>
      <c r="PV5" s="4" t="s">
        <v>22</v>
      </c>
      <c r="PW5" s="28" t="s">
        <v>43</v>
      </c>
      <c r="PX5" s="4" t="s">
        <v>22</v>
      </c>
      <c r="PY5" s="28" t="s">
        <v>43</v>
      </c>
      <c r="PZ5" s="4" t="s">
        <v>22</v>
      </c>
      <c r="QA5" s="28" t="s">
        <v>43</v>
      </c>
      <c r="QB5" s="20" t="s">
        <v>22</v>
      </c>
      <c r="QC5" s="21" t="s">
        <v>43</v>
      </c>
      <c r="QD5" s="4" t="s">
        <v>22</v>
      </c>
      <c r="QE5" s="28" t="s">
        <v>43</v>
      </c>
      <c r="QF5" s="4" t="s">
        <v>22</v>
      </c>
      <c r="QG5" s="28" t="s">
        <v>43</v>
      </c>
      <c r="QH5" s="4" t="s">
        <v>22</v>
      </c>
      <c r="QI5" s="28" t="s">
        <v>43</v>
      </c>
      <c r="QJ5" s="4" t="s">
        <v>22</v>
      </c>
      <c r="QK5" s="28" t="s">
        <v>43</v>
      </c>
      <c r="QL5" s="4" t="s">
        <v>22</v>
      </c>
      <c r="QM5" s="28" t="s">
        <v>43</v>
      </c>
      <c r="QN5" s="4" t="s">
        <v>22</v>
      </c>
      <c r="QO5" s="28" t="s">
        <v>43</v>
      </c>
      <c r="QP5" s="4" t="s">
        <v>22</v>
      </c>
      <c r="QQ5" s="28" t="s">
        <v>43</v>
      </c>
      <c r="QR5" s="4" t="s">
        <v>22</v>
      </c>
      <c r="QS5" s="28" t="s">
        <v>43</v>
      </c>
      <c r="QT5" s="4" t="s">
        <v>22</v>
      </c>
      <c r="QU5" s="28" t="s">
        <v>43</v>
      </c>
      <c r="QV5" s="4" t="s">
        <v>22</v>
      </c>
      <c r="QW5" s="28" t="s">
        <v>43</v>
      </c>
      <c r="QX5" s="4" t="s">
        <v>22</v>
      </c>
      <c r="QY5" s="28" t="s">
        <v>43</v>
      </c>
      <c r="QZ5" s="4" t="s">
        <v>22</v>
      </c>
      <c r="RA5" s="28" t="s">
        <v>43</v>
      </c>
      <c r="RB5" s="4" t="s">
        <v>22</v>
      </c>
      <c r="RC5" s="28" t="s">
        <v>43</v>
      </c>
      <c r="RD5" s="4" t="s">
        <v>22</v>
      </c>
      <c r="RE5" s="28" t="s">
        <v>43</v>
      </c>
      <c r="RF5" s="4" t="s">
        <v>22</v>
      </c>
      <c r="RG5" s="28" t="s">
        <v>43</v>
      </c>
      <c r="RH5" s="4" t="s">
        <v>22</v>
      </c>
      <c r="RI5" s="28" t="s">
        <v>43</v>
      </c>
      <c r="RJ5" s="4" t="s">
        <v>22</v>
      </c>
      <c r="RK5" s="28" t="s">
        <v>43</v>
      </c>
      <c r="RL5" s="4" t="s">
        <v>22</v>
      </c>
      <c r="RM5" s="28" t="s">
        <v>43</v>
      </c>
      <c r="RN5" s="4" t="s">
        <v>22</v>
      </c>
      <c r="RO5" s="28" t="s">
        <v>43</v>
      </c>
      <c r="RP5" s="4" t="s">
        <v>22</v>
      </c>
      <c r="RQ5" s="28" t="s">
        <v>43</v>
      </c>
      <c r="RR5" s="4" t="s">
        <v>22</v>
      </c>
      <c r="RS5" s="28" t="s">
        <v>43</v>
      </c>
      <c r="RT5" s="4" t="s">
        <v>22</v>
      </c>
      <c r="RU5" s="28" t="s">
        <v>43</v>
      </c>
      <c r="RV5" s="4" t="s">
        <v>22</v>
      </c>
      <c r="RW5" s="28" t="s">
        <v>43</v>
      </c>
      <c r="RX5" s="4" t="s">
        <v>22</v>
      </c>
      <c r="RY5" s="28" t="s">
        <v>43</v>
      </c>
      <c r="RZ5" s="4" t="s">
        <v>22</v>
      </c>
      <c r="SA5" s="28" t="s">
        <v>43</v>
      </c>
      <c r="SB5" s="4" t="s">
        <v>22</v>
      </c>
      <c r="SC5" s="28" t="s">
        <v>43</v>
      </c>
      <c r="SD5" s="4" t="s">
        <v>22</v>
      </c>
      <c r="SE5" s="28" t="s">
        <v>43</v>
      </c>
      <c r="SF5" s="4" t="s">
        <v>22</v>
      </c>
      <c r="SG5" s="28" t="s">
        <v>43</v>
      </c>
      <c r="SH5" s="4" t="s">
        <v>22</v>
      </c>
      <c r="SI5" s="28" t="s">
        <v>43</v>
      </c>
      <c r="SJ5" s="4" t="s">
        <v>22</v>
      </c>
      <c r="SK5" s="28" t="s">
        <v>43</v>
      </c>
      <c r="SL5" s="4" t="s">
        <v>22</v>
      </c>
      <c r="SM5" s="28" t="s">
        <v>43</v>
      </c>
      <c r="SN5" s="24" t="s">
        <v>22</v>
      </c>
      <c r="SO5" s="25" t="s">
        <v>43</v>
      </c>
      <c r="SP5" s="4" t="s">
        <v>22</v>
      </c>
      <c r="SQ5" s="28" t="s">
        <v>43</v>
      </c>
      <c r="SR5" s="4" t="s">
        <v>22</v>
      </c>
      <c r="SS5" s="28" t="s">
        <v>43</v>
      </c>
      <c r="ST5" s="4" t="s">
        <v>22</v>
      </c>
      <c r="SU5" s="28" t="s">
        <v>43</v>
      </c>
      <c r="SV5" s="4" t="s">
        <v>22</v>
      </c>
      <c r="SW5" s="28" t="s">
        <v>43</v>
      </c>
      <c r="SX5" s="4" t="s">
        <v>22</v>
      </c>
      <c r="SY5" s="28" t="s">
        <v>43</v>
      </c>
      <c r="SZ5" s="4" t="s">
        <v>22</v>
      </c>
      <c r="TA5" s="28" t="s">
        <v>43</v>
      </c>
      <c r="TB5" s="4" t="s">
        <v>22</v>
      </c>
      <c r="TC5" s="28" t="s">
        <v>43</v>
      </c>
      <c r="TD5" s="4" t="s">
        <v>22</v>
      </c>
      <c r="TE5" s="28" t="s">
        <v>43</v>
      </c>
      <c r="TF5" s="4" t="s">
        <v>22</v>
      </c>
      <c r="TG5" s="28" t="s">
        <v>43</v>
      </c>
      <c r="TH5" s="4" t="s">
        <v>22</v>
      </c>
      <c r="TI5" s="28" t="s">
        <v>43</v>
      </c>
      <c r="TJ5" s="4" t="s">
        <v>22</v>
      </c>
      <c r="TK5" s="28" t="s">
        <v>43</v>
      </c>
      <c r="TL5" s="4" t="s">
        <v>22</v>
      </c>
      <c r="TM5" s="28" t="s">
        <v>43</v>
      </c>
      <c r="TN5" s="4" t="s">
        <v>22</v>
      </c>
      <c r="TO5" s="28" t="s">
        <v>43</v>
      </c>
      <c r="TP5" s="4" t="s">
        <v>22</v>
      </c>
      <c r="TQ5" s="28" t="s">
        <v>43</v>
      </c>
      <c r="TR5" s="4" t="s">
        <v>22</v>
      </c>
      <c r="TS5" s="28" t="s">
        <v>43</v>
      </c>
      <c r="TT5" s="4" t="s">
        <v>22</v>
      </c>
      <c r="TU5" s="28" t="s">
        <v>43</v>
      </c>
      <c r="TV5" s="4" t="s">
        <v>22</v>
      </c>
      <c r="TW5" s="28" t="s">
        <v>43</v>
      </c>
      <c r="TX5" s="4" t="s">
        <v>22</v>
      </c>
      <c r="TY5" s="28" t="s">
        <v>43</v>
      </c>
      <c r="TZ5" s="4" t="s">
        <v>22</v>
      </c>
      <c r="UA5" s="28" t="s">
        <v>43</v>
      </c>
      <c r="UB5" s="4" t="s">
        <v>22</v>
      </c>
      <c r="UC5" s="28" t="s">
        <v>43</v>
      </c>
      <c r="UD5" s="4" t="s">
        <v>22</v>
      </c>
      <c r="UE5" s="28" t="s">
        <v>43</v>
      </c>
      <c r="UF5" s="4" t="s">
        <v>22</v>
      </c>
      <c r="UG5" s="28" t="s">
        <v>43</v>
      </c>
      <c r="UH5" s="4" t="s">
        <v>22</v>
      </c>
      <c r="UI5" s="28" t="s">
        <v>43</v>
      </c>
      <c r="UJ5" s="4" t="s">
        <v>22</v>
      </c>
      <c r="UK5" s="28" t="s">
        <v>43</v>
      </c>
      <c r="UL5" s="4" t="s">
        <v>22</v>
      </c>
      <c r="UM5" s="28" t="s">
        <v>43</v>
      </c>
      <c r="UN5" s="4" t="s">
        <v>22</v>
      </c>
      <c r="UO5" s="28" t="s">
        <v>43</v>
      </c>
      <c r="UP5" s="4" t="s">
        <v>22</v>
      </c>
      <c r="UQ5" s="28" t="s">
        <v>43</v>
      </c>
      <c r="UR5" s="4" t="s">
        <v>22</v>
      </c>
      <c r="US5" s="28" t="s">
        <v>43</v>
      </c>
      <c r="UT5" s="4" t="s">
        <v>22</v>
      </c>
      <c r="UU5" s="28" t="s">
        <v>43</v>
      </c>
      <c r="UV5" s="4" t="s">
        <v>22</v>
      </c>
      <c r="UW5" s="28" t="s">
        <v>43</v>
      </c>
      <c r="UX5" s="18" t="s">
        <v>22</v>
      </c>
      <c r="UY5" s="19" t="s">
        <v>43</v>
      </c>
      <c r="UZ5" s="9" t="s">
        <v>22</v>
      </c>
      <c r="VA5" s="8" t="s">
        <v>43</v>
      </c>
      <c r="VB5" s="9" t="s">
        <v>22</v>
      </c>
      <c r="VC5" s="8" t="s">
        <v>43</v>
      </c>
      <c r="VD5" s="9" t="s">
        <v>22</v>
      </c>
      <c r="VE5" s="8" t="s">
        <v>43</v>
      </c>
      <c r="VF5" s="9" t="s">
        <v>22</v>
      </c>
      <c r="VG5" s="8" t="s">
        <v>43</v>
      </c>
      <c r="VH5" s="9" t="s">
        <v>22</v>
      </c>
      <c r="VI5" s="8" t="s">
        <v>43</v>
      </c>
      <c r="VJ5" s="9" t="s">
        <v>22</v>
      </c>
      <c r="VK5" s="8" t="s">
        <v>43</v>
      </c>
      <c r="VL5" s="9" t="s">
        <v>22</v>
      </c>
      <c r="VM5" s="8" t="s">
        <v>43</v>
      </c>
      <c r="VN5" s="9" t="s">
        <v>22</v>
      </c>
      <c r="VO5" s="8" t="s">
        <v>43</v>
      </c>
      <c r="VP5" s="9" t="s">
        <v>22</v>
      </c>
      <c r="VQ5" s="8" t="s">
        <v>43</v>
      </c>
      <c r="VR5" s="9" t="s">
        <v>22</v>
      </c>
      <c r="VS5" s="8" t="s">
        <v>43</v>
      </c>
      <c r="VT5" s="9" t="s">
        <v>22</v>
      </c>
      <c r="VU5" s="8" t="s">
        <v>43</v>
      </c>
      <c r="VV5" s="9" t="s">
        <v>22</v>
      </c>
      <c r="VW5" s="8" t="s">
        <v>43</v>
      </c>
      <c r="VX5" s="9" t="s">
        <v>22</v>
      </c>
      <c r="VY5" s="8" t="s">
        <v>43</v>
      </c>
      <c r="VZ5" s="9" t="s">
        <v>22</v>
      </c>
      <c r="WA5" s="8" t="s">
        <v>43</v>
      </c>
      <c r="WB5" s="9" t="s">
        <v>22</v>
      </c>
      <c r="WC5" s="8" t="s">
        <v>43</v>
      </c>
      <c r="WD5" s="9" t="s">
        <v>22</v>
      </c>
      <c r="WE5" s="8" t="s">
        <v>43</v>
      </c>
      <c r="WF5" s="9" t="s">
        <v>22</v>
      </c>
      <c r="WG5" s="8" t="s">
        <v>43</v>
      </c>
      <c r="WH5" s="9" t="s">
        <v>22</v>
      </c>
      <c r="WI5" s="8" t="s">
        <v>43</v>
      </c>
      <c r="WJ5" s="9" t="s">
        <v>22</v>
      </c>
      <c r="WK5" s="8" t="s">
        <v>43</v>
      </c>
      <c r="WL5" s="9" t="s">
        <v>22</v>
      </c>
      <c r="WM5" s="8" t="s">
        <v>43</v>
      </c>
      <c r="WN5" s="9" t="s">
        <v>22</v>
      </c>
      <c r="WO5" s="8" t="s">
        <v>43</v>
      </c>
      <c r="WP5" s="9" t="s">
        <v>22</v>
      </c>
      <c r="WQ5" s="8" t="s">
        <v>43</v>
      </c>
      <c r="WR5" s="9" t="s">
        <v>22</v>
      </c>
      <c r="WS5" s="8" t="s">
        <v>43</v>
      </c>
      <c r="WT5" s="9" t="s">
        <v>22</v>
      </c>
      <c r="WU5" s="8" t="s">
        <v>43</v>
      </c>
      <c r="WV5" s="9" t="s">
        <v>22</v>
      </c>
      <c r="WW5" s="8" t="s">
        <v>43</v>
      </c>
      <c r="WX5" s="9" t="s">
        <v>22</v>
      </c>
      <c r="WY5" s="8" t="s">
        <v>43</v>
      </c>
      <c r="WZ5" s="9" t="s">
        <v>22</v>
      </c>
      <c r="XA5" s="8" t="s">
        <v>43</v>
      </c>
      <c r="XB5" s="9" t="s">
        <v>22</v>
      </c>
      <c r="XC5" s="8" t="s">
        <v>43</v>
      </c>
      <c r="XD5" s="9" t="s">
        <v>22</v>
      </c>
      <c r="XE5" s="8" t="s">
        <v>43</v>
      </c>
      <c r="XF5" s="9" t="s">
        <v>22</v>
      </c>
      <c r="XG5" s="8" t="s">
        <v>43</v>
      </c>
      <c r="XH5" s="9" t="s">
        <v>22</v>
      </c>
      <c r="XI5" s="8" t="s">
        <v>43</v>
      </c>
      <c r="XJ5" s="22" t="s">
        <v>22</v>
      </c>
      <c r="XK5" s="23" t="s">
        <v>43</v>
      </c>
      <c r="XL5" s="9" t="s">
        <v>22</v>
      </c>
      <c r="XM5" s="8" t="s">
        <v>43</v>
      </c>
      <c r="XN5" s="9" t="s">
        <v>22</v>
      </c>
      <c r="XO5" s="8" t="s">
        <v>43</v>
      </c>
      <c r="XP5" s="9" t="s">
        <v>22</v>
      </c>
      <c r="XQ5" s="8" t="s">
        <v>43</v>
      </c>
      <c r="XR5" s="9" t="s">
        <v>22</v>
      </c>
      <c r="XS5" s="8" t="s">
        <v>43</v>
      </c>
      <c r="XT5" s="9" t="s">
        <v>22</v>
      </c>
      <c r="XU5" s="8" t="s">
        <v>43</v>
      </c>
      <c r="XV5" s="9" t="s">
        <v>22</v>
      </c>
      <c r="XW5" s="8" t="s">
        <v>43</v>
      </c>
      <c r="XX5" s="9" t="s">
        <v>22</v>
      </c>
      <c r="XY5" s="8" t="s">
        <v>43</v>
      </c>
      <c r="XZ5" s="9" t="s">
        <v>22</v>
      </c>
      <c r="YA5" s="8" t="s">
        <v>43</v>
      </c>
      <c r="YB5" s="9" t="s">
        <v>22</v>
      </c>
      <c r="YC5" s="8" t="s">
        <v>43</v>
      </c>
      <c r="YD5" s="9" t="s">
        <v>22</v>
      </c>
      <c r="YE5" s="8" t="s">
        <v>43</v>
      </c>
      <c r="YF5" s="9" t="s">
        <v>22</v>
      </c>
      <c r="YG5" s="8" t="s">
        <v>43</v>
      </c>
      <c r="YH5" s="9" t="s">
        <v>22</v>
      </c>
      <c r="YI5" s="8" t="s">
        <v>43</v>
      </c>
      <c r="YJ5" s="9" t="s">
        <v>22</v>
      </c>
      <c r="YK5" s="8" t="s">
        <v>43</v>
      </c>
      <c r="YL5" s="9" t="s">
        <v>22</v>
      </c>
      <c r="YM5" s="8" t="s">
        <v>43</v>
      </c>
      <c r="YN5" s="9" t="s">
        <v>22</v>
      </c>
      <c r="YO5" s="8" t="s">
        <v>43</v>
      </c>
      <c r="YP5" s="9" t="s">
        <v>22</v>
      </c>
      <c r="YQ5" s="8" t="s">
        <v>43</v>
      </c>
      <c r="YR5" s="9" t="s">
        <v>22</v>
      </c>
      <c r="YS5" s="8" t="s">
        <v>43</v>
      </c>
      <c r="YT5" s="9" t="s">
        <v>22</v>
      </c>
      <c r="YU5" s="8" t="s">
        <v>43</v>
      </c>
      <c r="YV5" s="9" t="s">
        <v>22</v>
      </c>
      <c r="YW5" s="8" t="s">
        <v>43</v>
      </c>
      <c r="YX5" s="9" t="s">
        <v>22</v>
      </c>
      <c r="YY5" s="8" t="s">
        <v>43</v>
      </c>
      <c r="YZ5" s="9" t="s">
        <v>22</v>
      </c>
      <c r="ZA5" s="8" t="s">
        <v>43</v>
      </c>
      <c r="ZB5" s="9" t="s">
        <v>22</v>
      </c>
      <c r="ZC5" s="8" t="s">
        <v>43</v>
      </c>
      <c r="ZD5" s="9" t="s">
        <v>22</v>
      </c>
      <c r="ZE5" s="8" t="s">
        <v>43</v>
      </c>
      <c r="ZF5" s="9" t="s">
        <v>22</v>
      </c>
      <c r="ZG5" s="8" t="s">
        <v>43</v>
      </c>
      <c r="ZH5" s="9" t="s">
        <v>22</v>
      </c>
      <c r="ZI5" s="8" t="s">
        <v>43</v>
      </c>
      <c r="ZJ5" s="9" t="s">
        <v>22</v>
      </c>
      <c r="ZK5" s="8" t="s">
        <v>43</v>
      </c>
      <c r="ZL5" s="9" t="s">
        <v>22</v>
      </c>
      <c r="ZM5" s="8" t="s">
        <v>43</v>
      </c>
      <c r="ZN5" s="9" t="s">
        <v>22</v>
      </c>
      <c r="ZO5" s="8" t="s">
        <v>43</v>
      </c>
      <c r="ZP5" s="9" t="s">
        <v>22</v>
      </c>
      <c r="ZQ5" s="8" t="s">
        <v>43</v>
      </c>
      <c r="ZR5" s="9" t="s">
        <v>22</v>
      </c>
      <c r="ZS5" s="8" t="s">
        <v>43</v>
      </c>
      <c r="ZT5" s="33" t="s">
        <v>22</v>
      </c>
      <c r="ZU5" s="34" t="s">
        <v>43</v>
      </c>
      <c r="ZV5" s="9" t="s">
        <v>22</v>
      </c>
      <c r="ZW5" s="8" t="s">
        <v>43</v>
      </c>
      <c r="ZX5" s="9" t="s">
        <v>22</v>
      </c>
      <c r="ZY5" s="8" t="s">
        <v>43</v>
      </c>
      <c r="ZZ5" s="9" t="s">
        <v>22</v>
      </c>
      <c r="AAA5" s="8" t="s">
        <v>43</v>
      </c>
      <c r="AAB5" s="9" t="s">
        <v>22</v>
      </c>
      <c r="AAC5" s="8" t="s">
        <v>43</v>
      </c>
      <c r="AAD5" s="9" t="s">
        <v>22</v>
      </c>
      <c r="AAE5" s="8" t="s">
        <v>43</v>
      </c>
      <c r="AAF5" s="9" t="s">
        <v>22</v>
      </c>
      <c r="AAG5" s="8" t="s">
        <v>43</v>
      </c>
      <c r="AAH5" s="9" t="s">
        <v>22</v>
      </c>
      <c r="AAI5" s="8" t="s">
        <v>43</v>
      </c>
      <c r="AAJ5" s="9" t="s">
        <v>22</v>
      </c>
      <c r="AAK5" s="8" t="s">
        <v>43</v>
      </c>
      <c r="AAL5" s="9" t="s">
        <v>22</v>
      </c>
      <c r="AAM5" s="8" t="s">
        <v>43</v>
      </c>
      <c r="AAN5" s="9" t="s">
        <v>22</v>
      </c>
      <c r="AAO5" s="8" t="s">
        <v>43</v>
      </c>
      <c r="AAP5" s="9" t="s">
        <v>22</v>
      </c>
      <c r="AAQ5" s="8" t="s">
        <v>43</v>
      </c>
      <c r="AAR5" s="9" t="s">
        <v>22</v>
      </c>
      <c r="AAS5" s="8" t="s">
        <v>43</v>
      </c>
      <c r="AAT5" s="9" t="s">
        <v>22</v>
      </c>
      <c r="AAU5" s="8" t="s">
        <v>43</v>
      </c>
      <c r="AAV5" s="9" t="s">
        <v>22</v>
      </c>
      <c r="AAW5" s="8" t="s">
        <v>43</v>
      </c>
      <c r="AAX5" s="9" t="s">
        <v>22</v>
      </c>
      <c r="AAY5" s="8" t="s">
        <v>43</v>
      </c>
      <c r="AAZ5" s="9" t="s">
        <v>22</v>
      </c>
      <c r="ABA5" s="8" t="s">
        <v>43</v>
      </c>
      <c r="ABB5" s="9" t="s">
        <v>22</v>
      </c>
      <c r="ABC5" s="8" t="s">
        <v>43</v>
      </c>
      <c r="ABD5" s="9" t="s">
        <v>22</v>
      </c>
      <c r="ABE5" s="8" t="s">
        <v>43</v>
      </c>
      <c r="ABF5" s="9" t="s">
        <v>22</v>
      </c>
      <c r="ABG5" s="8" t="s">
        <v>43</v>
      </c>
      <c r="ABH5" s="9" t="s">
        <v>22</v>
      </c>
      <c r="ABI5" s="8" t="s">
        <v>43</v>
      </c>
      <c r="ABJ5" s="9" t="s">
        <v>22</v>
      </c>
      <c r="ABK5" s="8" t="s">
        <v>43</v>
      </c>
      <c r="ABL5" s="9" t="s">
        <v>22</v>
      </c>
      <c r="ABM5" s="8" t="s">
        <v>43</v>
      </c>
      <c r="ABN5" s="9" t="s">
        <v>22</v>
      </c>
      <c r="ABO5" s="8" t="s">
        <v>43</v>
      </c>
      <c r="ABP5" s="9" t="s">
        <v>22</v>
      </c>
      <c r="ABQ5" s="8" t="s">
        <v>43</v>
      </c>
      <c r="ABR5" s="9" t="s">
        <v>22</v>
      </c>
      <c r="ABS5" s="8" t="s">
        <v>43</v>
      </c>
      <c r="ABT5" s="9" t="s">
        <v>22</v>
      </c>
      <c r="ABU5" s="8" t="s">
        <v>43</v>
      </c>
      <c r="ABV5" s="9" t="s">
        <v>22</v>
      </c>
      <c r="ABW5" s="8" t="s">
        <v>43</v>
      </c>
      <c r="ABX5" s="9" t="s">
        <v>22</v>
      </c>
      <c r="ABY5" s="8" t="s">
        <v>43</v>
      </c>
      <c r="ABZ5" s="9" t="s">
        <v>22</v>
      </c>
      <c r="ACA5" s="8" t="s">
        <v>43</v>
      </c>
      <c r="ACB5" s="9" t="s">
        <v>22</v>
      </c>
      <c r="ACC5" s="8" t="s">
        <v>43</v>
      </c>
      <c r="ACD5" s="9" t="s">
        <v>22</v>
      </c>
      <c r="ACE5" s="8" t="s">
        <v>43</v>
      </c>
    </row>
    <row r="6" spans="1:759" ht="15" customHeight="1" x14ac:dyDescent="0.25">
      <c r="A6" s="9"/>
      <c r="B6" s="37"/>
      <c r="C6" s="38"/>
      <c r="D6" s="39"/>
      <c r="E6" s="39"/>
      <c r="F6" s="10"/>
      <c r="G6" s="11"/>
      <c r="H6" s="9"/>
      <c r="I6" s="8"/>
      <c r="J6" s="9"/>
      <c r="K6" s="8"/>
      <c r="L6" s="9"/>
      <c r="M6" s="8"/>
      <c r="N6" s="9"/>
      <c r="O6" s="8"/>
      <c r="P6" s="9"/>
      <c r="Q6" s="8"/>
      <c r="R6" s="9"/>
      <c r="S6" s="8"/>
      <c r="T6" s="9"/>
      <c r="U6" s="8"/>
      <c r="V6" s="9"/>
      <c r="W6" s="8"/>
      <c r="X6" s="9"/>
      <c r="Y6" s="8"/>
      <c r="Z6" s="9"/>
      <c r="AA6" s="8"/>
      <c r="AB6" s="9"/>
      <c r="AC6" s="8"/>
      <c r="AD6" s="9"/>
      <c r="AE6" s="8"/>
      <c r="AF6" s="9"/>
      <c r="AG6" s="8"/>
      <c r="AH6" s="9"/>
      <c r="AI6" s="8"/>
      <c r="AJ6" s="9"/>
      <c r="AK6" s="8"/>
      <c r="AL6" s="9"/>
      <c r="AM6" s="8"/>
      <c r="AN6" s="9"/>
      <c r="AO6" s="8"/>
      <c r="AP6" s="9"/>
      <c r="AQ6" s="8"/>
      <c r="AR6" s="9"/>
      <c r="AS6" s="8"/>
      <c r="AT6" s="9"/>
      <c r="AU6" s="8"/>
      <c r="AV6" s="9"/>
      <c r="AW6" s="8"/>
      <c r="AX6" s="9"/>
      <c r="AY6" s="8"/>
      <c r="AZ6" s="9"/>
      <c r="BA6" s="8"/>
      <c r="BB6" s="9"/>
      <c r="BC6" s="8"/>
      <c r="BD6" s="9"/>
      <c r="BE6" s="8"/>
      <c r="BF6" s="9"/>
      <c r="BG6" s="8"/>
      <c r="BH6" s="8"/>
      <c r="BI6" s="8"/>
      <c r="BJ6" s="8"/>
      <c r="BK6" s="8"/>
      <c r="BL6" s="9"/>
      <c r="BM6" s="8"/>
      <c r="BN6" s="9"/>
      <c r="BO6" s="8"/>
      <c r="BP6" s="9"/>
      <c r="BQ6" s="8"/>
      <c r="BR6" s="12"/>
      <c r="BS6" s="13"/>
      <c r="BT6" s="9"/>
      <c r="BU6" s="8"/>
      <c r="BV6" s="9"/>
      <c r="BW6" s="8"/>
      <c r="BX6" s="9"/>
      <c r="BY6" s="8"/>
      <c r="BZ6" s="9"/>
      <c r="CA6" s="8"/>
      <c r="CB6" s="9"/>
      <c r="CC6" s="8"/>
      <c r="CD6" s="9"/>
      <c r="CE6" s="8"/>
      <c r="CF6" s="9"/>
      <c r="CG6" s="8"/>
      <c r="CH6" s="9"/>
      <c r="CI6" s="8"/>
      <c r="CJ6" s="9"/>
      <c r="CK6" s="8"/>
      <c r="CL6" s="9"/>
      <c r="CM6" s="8"/>
      <c r="CN6" s="9"/>
      <c r="CO6" s="8"/>
      <c r="CP6" s="9"/>
      <c r="CQ6" s="8"/>
      <c r="CR6" s="9"/>
      <c r="CS6" s="8"/>
      <c r="CT6" s="9"/>
      <c r="CU6" s="8"/>
      <c r="CV6" s="9"/>
      <c r="CW6" s="8"/>
      <c r="CX6" s="9"/>
      <c r="CY6" s="8"/>
      <c r="CZ6" s="9"/>
      <c r="DA6" s="8"/>
      <c r="DB6" s="9"/>
      <c r="DC6" s="8"/>
      <c r="DD6" s="9"/>
      <c r="DE6" s="8"/>
      <c r="DF6" s="9"/>
      <c r="DG6" s="8"/>
      <c r="DH6" s="9"/>
      <c r="DI6" s="8"/>
      <c r="DJ6" s="9"/>
      <c r="DK6" s="8"/>
      <c r="DL6" s="9"/>
      <c r="DM6" s="8"/>
      <c r="DN6" s="9"/>
      <c r="DO6" s="8"/>
      <c r="DP6" s="9"/>
      <c r="DQ6" s="8"/>
      <c r="DR6" s="9"/>
      <c r="DS6" s="8"/>
      <c r="DT6" s="9"/>
      <c r="DU6" s="8"/>
      <c r="DV6" s="9"/>
      <c r="DW6" s="8"/>
      <c r="DX6" s="14"/>
      <c r="DY6" s="15"/>
      <c r="DZ6" s="9"/>
      <c r="EA6" s="8"/>
      <c r="EB6" s="9"/>
      <c r="EC6" s="8"/>
      <c r="ED6" s="9"/>
      <c r="EE6" s="8"/>
      <c r="EF6" s="9"/>
      <c r="EG6" s="8"/>
      <c r="EH6" s="9"/>
      <c r="EI6" s="8"/>
      <c r="EJ6" s="9"/>
      <c r="EK6" s="8"/>
      <c r="EL6" s="9"/>
      <c r="EM6" s="8"/>
      <c r="EN6" s="9"/>
      <c r="EO6" s="8"/>
      <c r="EP6" s="9"/>
      <c r="EQ6" s="8"/>
      <c r="ER6" s="9"/>
      <c r="ES6" s="8"/>
      <c r="ET6" s="9"/>
      <c r="EU6" s="8"/>
      <c r="EV6" s="9"/>
      <c r="EW6" s="8"/>
      <c r="EX6" s="9"/>
      <c r="EY6" s="8"/>
      <c r="EZ6" s="9"/>
      <c r="FA6" s="8"/>
      <c r="FB6" s="9"/>
      <c r="FC6" s="8"/>
      <c r="FD6" s="9"/>
      <c r="FE6" s="8"/>
      <c r="FF6" s="9"/>
      <c r="FG6" s="8"/>
      <c r="FH6" s="9"/>
      <c r="FI6" s="8"/>
      <c r="FJ6" s="9"/>
      <c r="FK6" s="8"/>
      <c r="FL6" s="9"/>
      <c r="FM6" s="8"/>
      <c r="FN6" s="9"/>
      <c r="FO6" s="8"/>
      <c r="FP6" s="9"/>
      <c r="FQ6" s="8"/>
      <c r="FR6" s="9"/>
      <c r="FS6" s="8"/>
      <c r="FT6" s="9"/>
      <c r="FU6" s="8"/>
      <c r="FV6" s="9"/>
      <c r="FW6" s="8"/>
      <c r="FX6" s="9"/>
      <c r="FY6" s="8"/>
      <c r="FZ6" s="9"/>
      <c r="GA6" s="8"/>
      <c r="GB6" s="9"/>
      <c r="GC6" s="8"/>
      <c r="GD6" s="9"/>
      <c r="GE6" s="8"/>
      <c r="GF6" s="9"/>
      <c r="GG6" s="8"/>
      <c r="GH6" s="9"/>
      <c r="GI6" s="8"/>
      <c r="GJ6" s="16"/>
      <c r="GK6" s="17"/>
      <c r="GL6" s="9"/>
      <c r="GM6" s="8"/>
      <c r="GN6" s="9"/>
      <c r="GO6" s="8"/>
      <c r="GP6" s="9"/>
      <c r="GQ6" s="8"/>
      <c r="GR6" s="9"/>
      <c r="GS6" s="8"/>
      <c r="GT6" s="9"/>
      <c r="GU6" s="8"/>
      <c r="GV6" s="9"/>
      <c r="GW6" s="8"/>
      <c r="GX6" s="9"/>
      <c r="GY6" s="8"/>
      <c r="GZ6" s="9"/>
      <c r="HA6" s="8"/>
      <c r="HB6" s="9"/>
      <c r="HC6" s="8"/>
      <c r="HD6" s="9"/>
      <c r="HE6" s="8"/>
      <c r="HF6" s="9"/>
      <c r="HG6" s="8"/>
      <c r="HH6" s="9"/>
      <c r="HI6" s="8"/>
      <c r="HJ6" s="9"/>
      <c r="HK6" s="8"/>
      <c r="HL6" s="9"/>
      <c r="HM6" s="8"/>
      <c r="HN6" s="9"/>
      <c r="HO6" s="8"/>
      <c r="HP6" s="9"/>
      <c r="HQ6" s="8"/>
      <c r="HR6" s="9"/>
      <c r="HS6" s="8"/>
      <c r="HT6" s="9"/>
      <c r="HU6" s="8"/>
      <c r="HV6" s="9"/>
      <c r="HW6" s="8"/>
      <c r="HX6" s="9"/>
      <c r="HY6" s="8"/>
      <c r="HZ6" s="9"/>
      <c r="IA6" s="8"/>
      <c r="IB6" s="9"/>
      <c r="IC6" s="8"/>
      <c r="ID6" s="9"/>
      <c r="IE6" s="8"/>
      <c r="IF6" s="9"/>
      <c r="IG6" s="8"/>
      <c r="IH6" s="9"/>
      <c r="II6" s="8"/>
      <c r="IJ6" s="9"/>
      <c r="IK6" s="8"/>
      <c r="IL6" s="9"/>
      <c r="IM6" s="8"/>
      <c r="IN6" s="9"/>
      <c r="IO6" s="8"/>
      <c r="IP6" s="9"/>
      <c r="IQ6" s="8"/>
      <c r="IR6" s="9"/>
      <c r="IS6" s="8"/>
      <c r="IT6" s="18"/>
      <c r="IU6" s="19"/>
      <c r="IV6" s="9"/>
      <c r="IW6" s="8"/>
      <c r="IX6" s="9"/>
      <c r="IY6" s="8"/>
      <c r="IZ6" s="9"/>
      <c r="JA6" s="8"/>
      <c r="JB6" s="9"/>
      <c r="JC6" s="8"/>
      <c r="JD6" s="9"/>
      <c r="JE6" s="8"/>
      <c r="JF6" s="9"/>
      <c r="JG6" s="8"/>
      <c r="JH6" s="9"/>
      <c r="JI6" s="8"/>
      <c r="JJ6" s="9"/>
      <c r="JK6" s="8"/>
      <c r="JL6" s="9"/>
      <c r="JM6" s="8"/>
      <c r="JN6" s="9"/>
      <c r="JO6" s="8"/>
      <c r="JP6" s="9"/>
      <c r="JQ6" s="8"/>
      <c r="JR6" s="9"/>
      <c r="JS6" s="8"/>
      <c r="JT6" s="9"/>
      <c r="JU6" s="8"/>
      <c r="JV6" s="9"/>
      <c r="JW6" s="8"/>
      <c r="JX6" s="9"/>
      <c r="JY6" s="8"/>
      <c r="JZ6" s="9"/>
      <c r="KA6" s="8"/>
      <c r="KB6" s="9"/>
      <c r="KC6" s="8"/>
      <c r="KD6" s="9"/>
      <c r="KE6" s="8"/>
      <c r="KF6" s="9"/>
      <c r="KG6" s="8"/>
      <c r="KH6" s="9"/>
      <c r="KI6" s="8"/>
      <c r="KJ6" s="9"/>
      <c r="KK6" s="8"/>
      <c r="KL6" s="9"/>
      <c r="KM6" s="8"/>
      <c r="KN6" s="9"/>
      <c r="KO6" s="8"/>
      <c r="KP6" s="9"/>
      <c r="KQ6" s="8"/>
      <c r="KR6" s="9"/>
      <c r="KS6" s="8"/>
      <c r="KT6" s="9"/>
      <c r="KU6" s="8"/>
      <c r="KV6" s="9"/>
      <c r="KW6" s="8"/>
      <c r="KX6" s="9"/>
      <c r="KY6" s="8"/>
      <c r="KZ6" s="9"/>
      <c r="LA6" s="8"/>
      <c r="LB6" s="9"/>
      <c r="LC6" s="8"/>
      <c r="LD6" s="9"/>
      <c r="LE6" s="8"/>
      <c r="LF6" s="22"/>
      <c r="LG6" s="23"/>
      <c r="LH6" s="9"/>
      <c r="LI6" s="8"/>
      <c r="LJ6" s="9"/>
      <c r="LK6" s="8"/>
      <c r="LL6" s="9"/>
      <c r="LM6" s="8"/>
      <c r="LN6" s="9"/>
      <c r="LO6" s="8"/>
      <c r="LP6" s="9"/>
      <c r="LQ6" s="8"/>
      <c r="LR6" s="9"/>
      <c r="LS6" s="8"/>
      <c r="LT6" s="9"/>
      <c r="LU6" s="8"/>
      <c r="LV6" s="9"/>
      <c r="LW6" s="8"/>
      <c r="LX6" s="9"/>
      <c r="LY6" s="8"/>
      <c r="LZ6" s="9"/>
      <c r="MA6" s="8"/>
      <c r="MB6" s="9"/>
      <c r="MC6" s="8"/>
      <c r="MD6" s="9"/>
      <c r="ME6" s="8"/>
      <c r="MF6" s="9"/>
      <c r="MG6" s="8"/>
      <c r="MH6" s="9"/>
      <c r="MI6" s="8"/>
      <c r="MJ6" s="9"/>
      <c r="MK6" s="8"/>
      <c r="ML6" s="9"/>
      <c r="MM6" s="8"/>
      <c r="MN6" s="9"/>
      <c r="MO6" s="8"/>
      <c r="MP6" s="9"/>
      <c r="MQ6" s="8"/>
      <c r="MR6" s="9"/>
      <c r="MS6" s="8"/>
      <c r="MT6" s="9"/>
      <c r="MU6" s="8"/>
      <c r="MV6" s="9"/>
      <c r="MW6" s="8"/>
      <c r="MX6" s="9"/>
      <c r="MY6" s="8"/>
      <c r="MZ6" s="9"/>
      <c r="NA6" s="8"/>
      <c r="NB6" s="9"/>
      <c r="NC6" s="8"/>
      <c r="ND6" s="9"/>
      <c r="NE6" s="8"/>
      <c r="NF6" s="9"/>
      <c r="NG6" s="8"/>
      <c r="NH6" s="9"/>
      <c r="NI6" s="8"/>
      <c r="NJ6" s="9"/>
      <c r="NK6" s="8"/>
      <c r="NL6" s="9"/>
      <c r="NM6" s="8"/>
      <c r="NN6" s="9"/>
      <c r="NO6" s="8"/>
      <c r="NP6" s="26"/>
      <c r="NQ6" s="27"/>
      <c r="NR6" s="4"/>
      <c r="NS6" s="28"/>
      <c r="NT6" s="4"/>
      <c r="NU6" s="28"/>
      <c r="NV6" s="4"/>
      <c r="NW6" s="28"/>
      <c r="NX6" s="4"/>
      <c r="NY6" s="28"/>
      <c r="NZ6" s="4"/>
      <c r="OA6" s="28"/>
      <c r="OB6" s="4"/>
      <c r="OC6" s="28"/>
      <c r="OD6" s="4"/>
      <c r="OE6" s="28"/>
      <c r="OF6" s="4"/>
      <c r="OG6" s="28"/>
      <c r="OH6" s="4"/>
      <c r="OI6" s="28"/>
      <c r="OJ6" s="4"/>
      <c r="OK6" s="28"/>
      <c r="OL6" s="4"/>
      <c r="OM6" s="28"/>
      <c r="ON6" s="4"/>
      <c r="OO6" s="28"/>
      <c r="OP6" s="4"/>
      <c r="OQ6" s="28"/>
      <c r="OR6" s="4"/>
      <c r="OS6" s="28"/>
      <c r="OT6" s="4"/>
      <c r="OU6" s="28"/>
      <c r="OV6" s="4"/>
      <c r="OW6" s="28"/>
      <c r="OX6" s="4"/>
      <c r="OY6" s="28"/>
      <c r="OZ6" s="4"/>
      <c r="PA6" s="28"/>
      <c r="PB6" s="4"/>
      <c r="PC6" s="28"/>
      <c r="PD6" s="4"/>
      <c r="PE6" s="28"/>
      <c r="PF6" s="4"/>
      <c r="PG6" s="28"/>
      <c r="PH6" s="4"/>
      <c r="PI6" s="28"/>
      <c r="PJ6" s="4"/>
      <c r="PK6" s="28"/>
      <c r="PL6" s="4"/>
      <c r="PM6" s="28"/>
      <c r="PN6" s="4"/>
      <c r="PO6" s="28"/>
      <c r="PP6" s="4"/>
      <c r="PQ6" s="28"/>
      <c r="PR6" s="4"/>
      <c r="PS6" s="28"/>
      <c r="PT6" s="4"/>
      <c r="PU6" s="28"/>
      <c r="PV6" s="4"/>
      <c r="PW6" s="28"/>
      <c r="PX6" s="4"/>
      <c r="PY6" s="28"/>
      <c r="PZ6" s="4"/>
      <c r="QA6" s="28"/>
      <c r="QB6" s="20"/>
      <c r="QC6" s="21"/>
      <c r="QD6" s="4"/>
      <c r="QE6" s="28"/>
      <c r="QF6" s="4"/>
      <c r="QG6" s="28"/>
      <c r="QH6" s="4"/>
      <c r="QI6" s="28"/>
      <c r="QJ6" s="4"/>
      <c r="QK6" s="28"/>
      <c r="QL6" s="4"/>
      <c r="QM6" s="28"/>
      <c r="QN6" s="4"/>
      <c r="QO6" s="28"/>
      <c r="QP6" s="4"/>
      <c r="QQ6" s="28"/>
      <c r="QR6" s="4"/>
      <c r="QS6" s="28"/>
      <c r="QT6" s="4"/>
      <c r="QU6" s="28"/>
      <c r="QV6" s="4"/>
      <c r="QW6" s="28"/>
      <c r="QX6" s="4"/>
      <c r="QY6" s="28"/>
      <c r="QZ6" s="4"/>
      <c r="RA6" s="28"/>
      <c r="RB6" s="4"/>
      <c r="RC6" s="28"/>
      <c r="RD6" s="4"/>
      <c r="RE6" s="28"/>
      <c r="RF6" s="4"/>
      <c r="RG6" s="28"/>
      <c r="RH6" s="4"/>
      <c r="RI6" s="28"/>
      <c r="RJ6" s="4"/>
      <c r="RK6" s="28"/>
      <c r="RL6" s="4"/>
      <c r="RM6" s="28"/>
      <c r="RN6" s="4"/>
      <c r="RO6" s="28"/>
      <c r="RP6" s="4"/>
      <c r="RQ6" s="28"/>
      <c r="RR6" s="4"/>
      <c r="RS6" s="28"/>
      <c r="RT6" s="4"/>
      <c r="RU6" s="28"/>
      <c r="RV6" s="4"/>
      <c r="RW6" s="28"/>
      <c r="RX6" s="4"/>
      <c r="RY6" s="28"/>
      <c r="RZ6" s="4"/>
      <c r="SA6" s="28"/>
      <c r="SB6" s="4"/>
      <c r="SC6" s="28"/>
      <c r="SD6" s="4"/>
      <c r="SE6" s="28"/>
      <c r="SF6" s="4"/>
      <c r="SG6" s="28"/>
      <c r="SH6" s="4"/>
      <c r="SI6" s="28"/>
      <c r="SJ6" s="4"/>
      <c r="SK6" s="28"/>
      <c r="SL6" s="4"/>
      <c r="SM6" s="28"/>
      <c r="SN6" s="24"/>
      <c r="SO6" s="25"/>
      <c r="SP6" s="4"/>
      <c r="SQ6" s="28"/>
      <c r="SR6" s="4"/>
      <c r="SS6" s="28"/>
      <c r="ST6" s="4"/>
      <c r="SU6" s="28"/>
      <c r="SV6" s="4"/>
      <c r="SW6" s="28"/>
      <c r="SX6" s="4"/>
      <c r="SY6" s="28"/>
      <c r="SZ6" s="4"/>
      <c r="TA6" s="28"/>
      <c r="TB6" s="4"/>
      <c r="TC6" s="28"/>
      <c r="TD6" s="4"/>
      <c r="TE6" s="28"/>
      <c r="TF6" s="4"/>
      <c r="TG6" s="28"/>
      <c r="TH6" s="4"/>
      <c r="TI6" s="28"/>
      <c r="TJ6" s="4"/>
      <c r="TK6" s="28"/>
      <c r="TL6" s="4"/>
      <c r="TM6" s="28"/>
      <c r="TN6" s="4"/>
      <c r="TO6" s="28"/>
      <c r="TP6" s="4"/>
      <c r="TQ6" s="28"/>
      <c r="TR6" s="4"/>
      <c r="TS6" s="28"/>
      <c r="TT6" s="4"/>
      <c r="TU6" s="28"/>
      <c r="TV6" s="4"/>
      <c r="TW6" s="28"/>
      <c r="TX6" s="4"/>
      <c r="TY6" s="28"/>
      <c r="TZ6" s="4"/>
      <c r="UA6" s="28"/>
      <c r="UB6" s="4"/>
      <c r="UC6" s="28"/>
      <c r="UD6" s="4"/>
      <c r="UE6" s="28"/>
      <c r="UF6" s="4"/>
      <c r="UG6" s="28"/>
      <c r="UH6" s="4"/>
      <c r="UI6" s="28"/>
      <c r="UJ6" s="4"/>
      <c r="UK6" s="28"/>
      <c r="UL6" s="4"/>
      <c r="UM6" s="28"/>
      <c r="UN6" s="4"/>
      <c r="UO6" s="28"/>
      <c r="UP6" s="4"/>
      <c r="UQ6" s="28"/>
      <c r="UR6" s="4"/>
      <c r="US6" s="28"/>
      <c r="UT6" s="4"/>
      <c r="UU6" s="28"/>
      <c r="UV6" s="4"/>
      <c r="UW6" s="28"/>
      <c r="UX6" s="18"/>
      <c r="UY6" s="19"/>
      <c r="UZ6" s="9"/>
      <c r="VA6" s="8"/>
      <c r="VB6" s="9"/>
      <c r="VC6" s="8"/>
      <c r="VD6" s="9"/>
      <c r="VE6" s="8"/>
      <c r="VF6" s="9"/>
      <c r="VG6" s="8"/>
      <c r="VH6" s="9"/>
      <c r="VI6" s="8"/>
      <c r="VJ6" s="9"/>
      <c r="VK6" s="8"/>
      <c r="VL6" s="9"/>
      <c r="VM6" s="8"/>
      <c r="VN6" s="9"/>
      <c r="VO6" s="8"/>
      <c r="VP6" s="9"/>
      <c r="VQ6" s="8"/>
      <c r="VR6" s="9"/>
      <c r="VS6" s="8"/>
      <c r="VT6" s="9"/>
      <c r="VU6" s="8"/>
      <c r="VV6" s="9"/>
      <c r="VW6" s="8"/>
      <c r="VX6" s="9"/>
      <c r="VY6" s="8"/>
      <c r="VZ6" s="9"/>
      <c r="WA6" s="8"/>
      <c r="WB6" s="9"/>
      <c r="WC6" s="8"/>
      <c r="WD6" s="9"/>
      <c r="WE6" s="8"/>
      <c r="WF6" s="9"/>
      <c r="WG6" s="8"/>
      <c r="WH6" s="9"/>
      <c r="WI6" s="8"/>
      <c r="WJ6" s="9"/>
      <c r="WK6" s="8"/>
      <c r="WL6" s="9"/>
      <c r="WM6" s="8"/>
      <c r="WN6" s="9"/>
      <c r="WO6" s="8"/>
      <c r="WP6" s="9"/>
      <c r="WQ6" s="8"/>
      <c r="WR6" s="9"/>
      <c r="WS6" s="8"/>
      <c r="WT6" s="9"/>
      <c r="WU6" s="8"/>
      <c r="WV6" s="9"/>
      <c r="WW6" s="8"/>
      <c r="WX6" s="9"/>
      <c r="WY6" s="8"/>
      <c r="WZ6" s="9"/>
      <c r="XA6" s="8"/>
      <c r="XB6" s="9"/>
      <c r="XC6" s="8"/>
      <c r="XD6" s="9"/>
      <c r="XE6" s="8"/>
      <c r="XF6" s="9"/>
      <c r="XG6" s="8"/>
      <c r="XH6" s="9"/>
      <c r="XI6" s="8"/>
      <c r="XJ6" s="22"/>
      <c r="XK6" s="23"/>
      <c r="XL6" s="9"/>
      <c r="XM6" s="8"/>
      <c r="XN6" s="9"/>
      <c r="XO6" s="8"/>
      <c r="XP6" s="9"/>
      <c r="XQ6" s="8"/>
      <c r="XR6" s="9"/>
      <c r="XS6" s="8"/>
      <c r="XT6" s="9"/>
      <c r="XU6" s="8"/>
      <c r="XV6" s="9"/>
      <c r="XW6" s="8"/>
      <c r="XX6" s="9"/>
      <c r="XY6" s="8"/>
      <c r="XZ6" s="9"/>
      <c r="YA6" s="8"/>
      <c r="YB6" s="9"/>
      <c r="YC6" s="8"/>
      <c r="YD6" s="9"/>
      <c r="YE6" s="8"/>
      <c r="YF6" s="9"/>
      <c r="YG6" s="8"/>
      <c r="YH6" s="9"/>
      <c r="YI6" s="8"/>
      <c r="YJ6" s="9"/>
      <c r="YK6" s="8"/>
      <c r="YL6" s="9"/>
      <c r="YM6" s="8"/>
      <c r="YN6" s="9"/>
      <c r="YO6" s="8"/>
      <c r="YP6" s="9"/>
      <c r="YQ6" s="8"/>
      <c r="YR6" s="9"/>
      <c r="YS6" s="8"/>
      <c r="YT6" s="9"/>
      <c r="YU6" s="8"/>
      <c r="YV6" s="9"/>
      <c r="YW6" s="8"/>
      <c r="YX6" s="9"/>
      <c r="YY6" s="8"/>
      <c r="YZ6" s="9"/>
      <c r="ZA6" s="8"/>
      <c r="ZB6" s="9"/>
      <c r="ZC6" s="8"/>
      <c r="ZD6" s="9"/>
      <c r="ZE6" s="8"/>
      <c r="ZF6" s="9"/>
      <c r="ZG6" s="8"/>
      <c r="ZH6" s="9"/>
      <c r="ZI6" s="8"/>
      <c r="ZJ6" s="9"/>
      <c r="ZK6" s="8"/>
      <c r="ZL6" s="9"/>
      <c r="ZM6" s="8"/>
      <c r="ZN6" s="9"/>
      <c r="ZO6" s="8"/>
      <c r="ZP6" s="9"/>
      <c r="ZQ6" s="8"/>
      <c r="ZR6" s="9"/>
      <c r="ZS6" s="8"/>
      <c r="ZT6" s="33"/>
      <c r="ZU6" s="34"/>
      <c r="ZV6" s="9"/>
      <c r="ZW6" s="8"/>
      <c r="ZX6" s="9"/>
      <c r="ZY6" s="8"/>
      <c r="ZZ6" s="9"/>
      <c r="AAA6" s="8"/>
      <c r="AAB6" s="9"/>
      <c r="AAC6" s="8"/>
      <c r="AAD6" s="9"/>
      <c r="AAE6" s="8"/>
      <c r="AAF6" s="9"/>
      <c r="AAG6" s="8"/>
      <c r="AAH6" s="9"/>
      <c r="AAI6" s="8"/>
      <c r="AAJ6" s="9"/>
      <c r="AAK6" s="8"/>
      <c r="AAL6" s="9"/>
      <c r="AAM6" s="8"/>
      <c r="AAN6" s="9"/>
      <c r="AAO6" s="8"/>
      <c r="AAP6" s="9"/>
      <c r="AAQ6" s="8"/>
      <c r="AAR6" s="9"/>
      <c r="AAS6" s="8"/>
      <c r="AAT6" s="9"/>
      <c r="AAU6" s="8"/>
      <c r="AAV6" s="9"/>
      <c r="AAW6" s="8"/>
      <c r="AAX6" s="9"/>
      <c r="AAY6" s="8"/>
      <c r="AAZ6" s="9"/>
      <c r="ABA6" s="8"/>
      <c r="ABB6" s="9"/>
      <c r="ABC6" s="8"/>
      <c r="ABD6" s="9"/>
      <c r="ABE6" s="8"/>
      <c r="ABF6" s="9"/>
      <c r="ABG6" s="8"/>
      <c r="ABH6" s="9"/>
      <c r="ABI6" s="8"/>
      <c r="ABJ6" s="9"/>
      <c r="ABK6" s="8"/>
      <c r="ABL6" s="9"/>
      <c r="ABM6" s="8"/>
      <c r="ABN6" s="9"/>
      <c r="ABO6" s="8"/>
      <c r="ABP6" s="9"/>
      <c r="ABQ6" s="8"/>
      <c r="ABR6" s="9"/>
      <c r="ABS6" s="8"/>
      <c r="ABT6" s="9"/>
      <c r="ABU6" s="8"/>
      <c r="ABV6" s="9"/>
      <c r="ABW6" s="8"/>
      <c r="ABX6" s="9"/>
      <c r="ABY6" s="8"/>
      <c r="ABZ6" s="9"/>
      <c r="ACA6" s="8"/>
      <c r="ACB6" s="9"/>
      <c r="ACC6" s="8"/>
      <c r="ACD6" s="9"/>
      <c r="ACE6" s="8"/>
    </row>
    <row r="7" spans="1:759" ht="33" customHeight="1" x14ac:dyDescent="0.25">
      <c r="A7" s="57" t="s">
        <v>21</v>
      </c>
      <c r="B7" s="57"/>
      <c r="C7" s="40" t="e">
        <f t="shared" ref="C7:H7" si="0">SUM(C8:C32)</f>
        <v>#REF!</v>
      </c>
      <c r="D7" s="40" t="e">
        <f t="shared" si="0"/>
        <v>#REF!</v>
      </c>
      <c r="E7" s="40" t="e">
        <f t="shared" si="0"/>
        <v>#REF!</v>
      </c>
      <c r="F7" s="29" t="e">
        <f t="shared" si="0"/>
        <v>#REF!</v>
      </c>
      <c r="G7" s="29" t="e">
        <f t="shared" si="0"/>
        <v>#REF!</v>
      </c>
      <c r="H7" s="29" t="e">
        <f t="shared" si="0"/>
        <v>#REF!</v>
      </c>
      <c r="I7" s="29" t="e">
        <f t="shared" ref="I7:BU7" si="1">SUM(I8:I32)</f>
        <v>#REF!</v>
      </c>
      <c r="J7" s="29" t="e">
        <f t="shared" si="1"/>
        <v>#REF!</v>
      </c>
      <c r="K7" s="29" t="e">
        <f t="shared" si="1"/>
        <v>#REF!</v>
      </c>
      <c r="L7" s="29" t="e">
        <f t="shared" si="1"/>
        <v>#REF!</v>
      </c>
      <c r="M7" s="29" t="e">
        <f t="shared" si="1"/>
        <v>#REF!</v>
      </c>
      <c r="N7" s="29" t="e">
        <f t="shared" si="1"/>
        <v>#REF!</v>
      </c>
      <c r="O7" s="29" t="e">
        <f t="shared" si="1"/>
        <v>#REF!</v>
      </c>
      <c r="P7" s="29" t="e">
        <f>SUM(P8:P32)</f>
        <v>#REF!</v>
      </c>
      <c r="Q7" s="29" t="e">
        <f t="shared" si="1"/>
        <v>#REF!</v>
      </c>
      <c r="R7" s="29" t="e">
        <f t="shared" si="1"/>
        <v>#REF!</v>
      </c>
      <c r="S7" s="29" t="e">
        <f t="shared" si="1"/>
        <v>#REF!</v>
      </c>
      <c r="T7" s="29" t="e">
        <f t="shared" si="1"/>
        <v>#REF!</v>
      </c>
      <c r="U7" s="29" t="e">
        <f t="shared" si="1"/>
        <v>#REF!</v>
      </c>
      <c r="V7" s="29" t="e">
        <f t="shared" si="1"/>
        <v>#REF!</v>
      </c>
      <c r="W7" s="29" t="e">
        <f t="shared" si="1"/>
        <v>#REF!</v>
      </c>
      <c r="X7" s="29" t="e">
        <f t="shared" si="1"/>
        <v>#REF!</v>
      </c>
      <c r="Y7" s="29" t="e">
        <f t="shared" si="1"/>
        <v>#REF!</v>
      </c>
      <c r="Z7" s="29" t="e">
        <f t="shared" si="1"/>
        <v>#REF!</v>
      </c>
      <c r="AA7" s="29" t="e">
        <f t="shared" si="1"/>
        <v>#REF!</v>
      </c>
      <c r="AB7" s="29" t="e">
        <f t="shared" si="1"/>
        <v>#REF!</v>
      </c>
      <c r="AC7" s="29" t="e">
        <f t="shared" si="1"/>
        <v>#REF!</v>
      </c>
      <c r="AD7" s="29" t="e">
        <f t="shared" si="1"/>
        <v>#REF!</v>
      </c>
      <c r="AE7" s="29" t="e">
        <f t="shared" si="1"/>
        <v>#REF!</v>
      </c>
      <c r="AF7" s="29" t="e">
        <f t="shared" si="1"/>
        <v>#REF!</v>
      </c>
      <c r="AG7" s="29" t="e">
        <f t="shared" si="1"/>
        <v>#REF!</v>
      </c>
      <c r="AH7" s="29" t="e">
        <f t="shared" si="1"/>
        <v>#REF!</v>
      </c>
      <c r="AI7" s="29" t="e">
        <f t="shared" si="1"/>
        <v>#REF!</v>
      </c>
      <c r="AJ7" s="29" t="e">
        <f t="shared" si="1"/>
        <v>#REF!</v>
      </c>
      <c r="AK7" s="29" t="e">
        <f t="shared" si="1"/>
        <v>#REF!</v>
      </c>
      <c r="AL7" s="29" t="e">
        <f t="shared" si="1"/>
        <v>#REF!</v>
      </c>
      <c r="AM7" s="29" t="e">
        <f t="shared" si="1"/>
        <v>#REF!</v>
      </c>
      <c r="AN7" s="29" t="e">
        <f t="shared" si="1"/>
        <v>#REF!</v>
      </c>
      <c r="AO7" s="29" t="e">
        <f t="shared" si="1"/>
        <v>#REF!</v>
      </c>
      <c r="AP7" s="29" t="e">
        <f t="shared" si="1"/>
        <v>#REF!</v>
      </c>
      <c r="AQ7" s="29" t="e">
        <f t="shared" si="1"/>
        <v>#REF!</v>
      </c>
      <c r="AR7" s="29" t="e">
        <f t="shared" si="1"/>
        <v>#REF!</v>
      </c>
      <c r="AS7" s="29" t="e">
        <f t="shared" si="1"/>
        <v>#REF!</v>
      </c>
      <c r="AT7" s="29" t="e">
        <f t="shared" si="1"/>
        <v>#REF!</v>
      </c>
      <c r="AU7" s="29" t="e">
        <f t="shared" si="1"/>
        <v>#REF!</v>
      </c>
      <c r="AV7" s="29" t="e">
        <f t="shared" si="1"/>
        <v>#REF!</v>
      </c>
      <c r="AW7" s="29" t="e">
        <f t="shared" si="1"/>
        <v>#REF!</v>
      </c>
      <c r="AX7" s="29" t="e">
        <f t="shared" si="1"/>
        <v>#REF!</v>
      </c>
      <c r="AY7" s="29" t="e">
        <f t="shared" si="1"/>
        <v>#REF!</v>
      </c>
      <c r="AZ7" s="29" t="e">
        <f t="shared" si="1"/>
        <v>#REF!</v>
      </c>
      <c r="BA7" s="29" t="e">
        <f t="shared" si="1"/>
        <v>#REF!</v>
      </c>
      <c r="BB7" s="29" t="e">
        <f t="shared" si="1"/>
        <v>#REF!</v>
      </c>
      <c r="BC7" s="29" t="e">
        <f t="shared" si="1"/>
        <v>#REF!</v>
      </c>
      <c r="BD7" s="29" t="e">
        <f t="shared" si="1"/>
        <v>#REF!</v>
      </c>
      <c r="BE7" s="29" t="e">
        <f t="shared" si="1"/>
        <v>#REF!</v>
      </c>
      <c r="BF7" s="29" t="e">
        <f t="shared" si="1"/>
        <v>#REF!</v>
      </c>
      <c r="BG7" s="29" t="e">
        <f t="shared" si="1"/>
        <v>#REF!</v>
      </c>
      <c r="BH7" s="29"/>
      <c r="BI7" s="29"/>
      <c r="BJ7" s="29"/>
      <c r="BK7" s="29"/>
      <c r="BL7" s="29" t="e">
        <f t="shared" si="1"/>
        <v>#REF!</v>
      </c>
      <c r="BM7" s="29" t="e">
        <f t="shared" si="1"/>
        <v>#REF!</v>
      </c>
      <c r="BN7" s="29" t="e">
        <f t="shared" si="1"/>
        <v>#REF!</v>
      </c>
      <c r="BO7" s="29" t="e">
        <f t="shared" si="1"/>
        <v>#REF!</v>
      </c>
      <c r="BP7" s="29" t="e">
        <f t="shared" si="1"/>
        <v>#REF!</v>
      </c>
      <c r="BQ7" s="29" t="e">
        <f t="shared" si="1"/>
        <v>#REF!</v>
      </c>
      <c r="BR7" s="29" t="e">
        <f t="shared" si="1"/>
        <v>#REF!</v>
      </c>
      <c r="BS7" s="29" t="e">
        <f t="shared" si="1"/>
        <v>#REF!</v>
      </c>
      <c r="BT7" s="29" t="e">
        <f t="shared" si="1"/>
        <v>#REF!</v>
      </c>
      <c r="BU7" s="29" t="e">
        <f t="shared" si="1"/>
        <v>#REF!</v>
      </c>
      <c r="BV7" s="29" t="e">
        <f t="shared" ref="BV7:EE7" si="2">SUM(BV8:BV32)</f>
        <v>#REF!</v>
      </c>
      <c r="BW7" s="29" t="e">
        <f t="shared" si="2"/>
        <v>#REF!</v>
      </c>
      <c r="BX7" s="29" t="e">
        <f t="shared" si="2"/>
        <v>#REF!</v>
      </c>
      <c r="BY7" s="29" t="e">
        <f t="shared" si="2"/>
        <v>#REF!</v>
      </c>
      <c r="BZ7" s="29" t="e">
        <f t="shared" si="2"/>
        <v>#REF!</v>
      </c>
      <c r="CA7" s="29" t="e">
        <f t="shared" si="2"/>
        <v>#REF!</v>
      </c>
      <c r="CB7" s="29" t="e">
        <f t="shared" si="2"/>
        <v>#REF!</v>
      </c>
      <c r="CC7" s="29" t="e">
        <f t="shared" si="2"/>
        <v>#REF!</v>
      </c>
      <c r="CD7" s="29" t="e">
        <f t="shared" si="2"/>
        <v>#REF!</v>
      </c>
      <c r="CE7" s="29" t="e">
        <f t="shared" si="2"/>
        <v>#REF!</v>
      </c>
      <c r="CF7" s="29" t="e">
        <f t="shared" si="2"/>
        <v>#REF!</v>
      </c>
      <c r="CG7" s="29" t="e">
        <f t="shared" si="2"/>
        <v>#REF!</v>
      </c>
      <c r="CH7" s="29" t="e">
        <f t="shared" si="2"/>
        <v>#REF!</v>
      </c>
      <c r="CI7" s="29" t="e">
        <f t="shared" si="2"/>
        <v>#REF!</v>
      </c>
      <c r="CJ7" s="29" t="e">
        <f t="shared" si="2"/>
        <v>#REF!</v>
      </c>
      <c r="CK7" s="29" t="e">
        <f t="shared" si="2"/>
        <v>#REF!</v>
      </c>
      <c r="CL7" s="29" t="e">
        <f t="shared" si="2"/>
        <v>#REF!</v>
      </c>
      <c r="CM7" s="29" t="e">
        <f t="shared" si="2"/>
        <v>#REF!</v>
      </c>
      <c r="CN7" s="29" t="e">
        <f t="shared" si="2"/>
        <v>#REF!</v>
      </c>
      <c r="CO7" s="29" t="e">
        <f t="shared" si="2"/>
        <v>#REF!</v>
      </c>
      <c r="CP7" s="29" t="e">
        <f t="shared" si="2"/>
        <v>#REF!</v>
      </c>
      <c r="CQ7" s="29" t="e">
        <f t="shared" si="2"/>
        <v>#REF!</v>
      </c>
      <c r="CR7" s="29" t="e">
        <f t="shared" si="2"/>
        <v>#REF!</v>
      </c>
      <c r="CS7" s="29" t="e">
        <f t="shared" si="2"/>
        <v>#REF!</v>
      </c>
      <c r="CT7" s="29" t="e">
        <f t="shared" si="2"/>
        <v>#REF!</v>
      </c>
      <c r="CU7" s="29" t="e">
        <f t="shared" si="2"/>
        <v>#REF!</v>
      </c>
      <c r="CV7" s="29" t="e">
        <f t="shared" si="2"/>
        <v>#REF!</v>
      </c>
      <c r="CW7" s="29" t="e">
        <f t="shared" si="2"/>
        <v>#REF!</v>
      </c>
      <c r="CX7" s="29" t="e">
        <f t="shared" si="2"/>
        <v>#REF!</v>
      </c>
      <c r="CY7" s="29" t="e">
        <f t="shared" si="2"/>
        <v>#REF!</v>
      </c>
      <c r="CZ7" s="29" t="e">
        <f t="shared" si="2"/>
        <v>#REF!</v>
      </c>
      <c r="DA7" s="29" t="e">
        <f t="shared" si="2"/>
        <v>#REF!</v>
      </c>
      <c r="DB7" s="29" t="e">
        <f t="shared" si="2"/>
        <v>#REF!</v>
      </c>
      <c r="DC7" s="29" t="e">
        <f t="shared" si="2"/>
        <v>#REF!</v>
      </c>
      <c r="DD7" s="29" t="e">
        <f t="shared" si="2"/>
        <v>#REF!</v>
      </c>
      <c r="DE7" s="29" t="e">
        <f t="shared" si="2"/>
        <v>#REF!</v>
      </c>
      <c r="DF7" s="29" t="e">
        <f t="shared" si="2"/>
        <v>#REF!</v>
      </c>
      <c r="DG7" s="29" t="e">
        <f t="shared" si="2"/>
        <v>#REF!</v>
      </c>
      <c r="DH7" s="29" t="e">
        <f t="shared" si="2"/>
        <v>#REF!</v>
      </c>
      <c r="DI7" s="29" t="e">
        <f t="shared" si="2"/>
        <v>#REF!</v>
      </c>
      <c r="DJ7" s="29" t="e">
        <f t="shared" si="2"/>
        <v>#REF!</v>
      </c>
      <c r="DK7" s="29" t="e">
        <f t="shared" si="2"/>
        <v>#REF!</v>
      </c>
      <c r="DL7" s="29" t="e">
        <f t="shared" si="2"/>
        <v>#REF!</v>
      </c>
      <c r="DM7" s="29" t="e">
        <f t="shared" si="2"/>
        <v>#REF!</v>
      </c>
      <c r="DN7" s="29" t="e">
        <f t="shared" si="2"/>
        <v>#REF!</v>
      </c>
      <c r="DO7" s="29" t="e">
        <f t="shared" si="2"/>
        <v>#REF!</v>
      </c>
      <c r="DP7" s="29" t="e">
        <f t="shared" si="2"/>
        <v>#REF!</v>
      </c>
      <c r="DQ7" s="29" t="e">
        <f t="shared" si="2"/>
        <v>#REF!</v>
      </c>
      <c r="DR7" s="29" t="e">
        <f t="shared" si="2"/>
        <v>#REF!</v>
      </c>
      <c r="DS7" s="29" t="e">
        <f t="shared" si="2"/>
        <v>#REF!</v>
      </c>
      <c r="DT7" s="29" t="e">
        <f t="shared" si="2"/>
        <v>#REF!</v>
      </c>
      <c r="DU7" s="29" t="e">
        <f t="shared" si="2"/>
        <v>#REF!</v>
      </c>
      <c r="DV7" s="29" t="e">
        <f t="shared" si="2"/>
        <v>#REF!</v>
      </c>
      <c r="DW7" s="29" t="e">
        <f t="shared" si="2"/>
        <v>#REF!</v>
      </c>
      <c r="DX7" s="29" t="e">
        <f t="shared" si="2"/>
        <v>#REF!</v>
      </c>
      <c r="DY7" s="29" t="e">
        <f t="shared" si="2"/>
        <v>#REF!</v>
      </c>
      <c r="DZ7" s="29" t="e">
        <f t="shared" si="2"/>
        <v>#REF!</v>
      </c>
      <c r="EA7" s="29" t="e">
        <f t="shared" si="2"/>
        <v>#REF!</v>
      </c>
      <c r="EB7" s="29" t="e">
        <f t="shared" si="2"/>
        <v>#REF!</v>
      </c>
      <c r="EC7" s="29" t="e">
        <f t="shared" si="2"/>
        <v>#REF!</v>
      </c>
      <c r="ED7" s="29" t="e">
        <f t="shared" si="2"/>
        <v>#REF!</v>
      </c>
      <c r="EE7" s="29" t="e">
        <f t="shared" si="2"/>
        <v>#REF!</v>
      </c>
      <c r="EF7" s="29" t="e">
        <f t="shared" ref="EF7:GQ7" si="3">SUM(EF8:EF32)</f>
        <v>#REF!</v>
      </c>
      <c r="EG7" s="29" t="e">
        <f t="shared" si="3"/>
        <v>#REF!</v>
      </c>
      <c r="EH7" s="29" t="e">
        <f t="shared" si="3"/>
        <v>#REF!</v>
      </c>
      <c r="EI7" s="29" t="e">
        <f t="shared" si="3"/>
        <v>#REF!</v>
      </c>
      <c r="EJ7" s="29" t="e">
        <f t="shared" si="3"/>
        <v>#REF!</v>
      </c>
      <c r="EK7" s="29" t="e">
        <f t="shared" si="3"/>
        <v>#REF!</v>
      </c>
      <c r="EL7" s="29" t="e">
        <f t="shared" si="3"/>
        <v>#REF!</v>
      </c>
      <c r="EM7" s="29" t="e">
        <f t="shared" si="3"/>
        <v>#REF!</v>
      </c>
      <c r="EN7" s="29" t="e">
        <f t="shared" si="3"/>
        <v>#REF!</v>
      </c>
      <c r="EO7" s="29" t="e">
        <f t="shared" si="3"/>
        <v>#REF!</v>
      </c>
      <c r="EP7" s="29" t="e">
        <f t="shared" si="3"/>
        <v>#REF!</v>
      </c>
      <c r="EQ7" s="29" t="e">
        <f t="shared" si="3"/>
        <v>#REF!</v>
      </c>
      <c r="ER7" s="29" t="e">
        <f t="shared" si="3"/>
        <v>#REF!</v>
      </c>
      <c r="ES7" s="29" t="e">
        <f t="shared" si="3"/>
        <v>#REF!</v>
      </c>
      <c r="ET7" s="29" t="e">
        <f t="shared" si="3"/>
        <v>#REF!</v>
      </c>
      <c r="EU7" s="29" t="e">
        <f t="shared" si="3"/>
        <v>#REF!</v>
      </c>
      <c r="EV7" s="29" t="e">
        <f t="shared" si="3"/>
        <v>#REF!</v>
      </c>
      <c r="EW7" s="29" t="e">
        <f t="shared" si="3"/>
        <v>#REF!</v>
      </c>
      <c r="EX7" s="29" t="e">
        <f t="shared" si="3"/>
        <v>#REF!</v>
      </c>
      <c r="EY7" s="29" t="e">
        <f t="shared" si="3"/>
        <v>#REF!</v>
      </c>
      <c r="EZ7" s="29" t="e">
        <f t="shared" si="3"/>
        <v>#REF!</v>
      </c>
      <c r="FA7" s="29" t="e">
        <f t="shared" si="3"/>
        <v>#REF!</v>
      </c>
      <c r="FB7" s="29" t="e">
        <f t="shared" si="3"/>
        <v>#REF!</v>
      </c>
      <c r="FC7" s="29" t="e">
        <f t="shared" si="3"/>
        <v>#REF!</v>
      </c>
      <c r="FD7" s="29" t="e">
        <f t="shared" si="3"/>
        <v>#REF!</v>
      </c>
      <c r="FE7" s="29" t="e">
        <f t="shared" si="3"/>
        <v>#REF!</v>
      </c>
      <c r="FF7" s="29" t="e">
        <f t="shared" si="3"/>
        <v>#REF!</v>
      </c>
      <c r="FG7" s="29" t="e">
        <f t="shared" si="3"/>
        <v>#REF!</v>
      </c>
      <c r="FH7" s="29" t="e">
        <f t="shared" si="3"/>
        <v>#REF!</v>
      </c>
      <c r="FI7" s="29" t="e">
        <f t="shared" si="3"/>
        <v>#REF!</v>
      </c>
      <c r="FJ7" s="29" t="e">
        <f t="shared" si="3"/>
        <v>#REF!</v>
      </c>
      <c r="FK7" s="29" t="e">
        <f t="shared" si="3"/>
        <v>#REF!</v>
      </c>
      <c r="FL7" s="29" t="e">
        <f t="shared" si="3"/>
        <v>#REF!</v>
      </c>
      <c r="FM7" s="29" t="e">
        <f t="shared" si="3"/>
        <v>#REF!</v>
      </c>
      <c r="FN7" s="29" t="e">
        <f t="shared" si="3"/>
        <v>#REF!</v>
      </c>
      <c r="FO7" s="29" t="e">
        <f t="shared" si="3"/>
        <v>#REF!</v>
      </c>
      <c r="FP7" s="29" t="e">
        <f t="shared" si="3"/>
        <v>#REF!</v>
      </c>
      <c r="FQ7" s="29" t="e">
        <f t="shared" si="3"/>
        <v>#REF!</v>
      </c>
      <c r="FR7" s="29" t="e">
        <f t="shared" si="3"/>
        <v>#REF!</v>
      </c>
      <c r="FS7" s="29" t="e">
        <f t="shared" si="3"/>
        <v>#REF!</v>
      </c>
      <c r="FT7" s="29" t="e">
        <f t="shared" si="3"/>
        <v>#REF!</v>
      </c>
      <c r="FU7" s="29" t="e">
        <f t="shared" si="3"/>
        <v>#REF!</v>
      </c>
      <c r="FV7" s="29" t="e">
        <f t="shared" si="3"/>
        <v>#REF!</v>
      </c>
      <c r="FW7" s="29" t="e">
        <f t="shared" si="3"/>
        <v>#REF!</v>
      </c>
      <c r="FX7" s="29" t="e">
        <f t="shared" si="3"/>
        <v>#REF!</v>
      </c>
      <c r="FY7" s="29" t="e">
        <f t="shared" si="3"/>
        <v>#REF!</v>
      </c>
      <c r="FZ7" s="29" t="e">
        <f t="shared" si="3"/>
        <v>#REF!</v>
      </c>
      <c r="GA7" s="29" t="e">
        <f t="shared" si="3"/>
        <v>#REF!</v>
      </c>
      <c r="GB7" s="29" t="e">
        <f t="shared" si="3"/>
        <v>#REF!</v>
      </c>
      <c r="GC7" s="29" t="e">
        <f t="shared" si="3"/>
        <v>#REF!</v>
      </c>
      <c r="GD7" s="29" t="e">
        <f t="shared" si="3"/>
        <v>#REF!</v>
      </c>
      <c r="GE7" s="29" t="e">
        <f t="shared" si="3"/>
        <v>#REF!</v>
      </c>
      <c r="GF7" s="29" t="e">
        <f t="shared" si="3"/>
        <v>#REF!</v>
      </c>
      <c r="GG7" s="29" t="e">
        <f t="shared" si="3"/>
        <v>#REF!</v>
      </c>
      <c r="GH7" s="29" t="e">
        <f t="shared" si="3"/>
        <v>#REF!</v>
      </c>
      <c r="GI7" s="29" t="e">
        <f t="shared" si="3"/>
        <v>#REF!</v>
      </c>
      <c r="GJ7" s="29" t="e">
        <f t="shared" si="3"/>
        <v>#REF!</v>
      </c>
      <c r="GK7" s="29" t="e">
        <f t="shared" si="3"/>
        <v>#REF!</v>
      </c>
      <c r="GL7" s="29" t="e">
        <f t="shared" si="3"/>
        <v>#REF!</v>
      </c>
      <c r="GM7" s="29" t="e">
        <f t="shared" si="3"/>
        <v>#REF!</v>
      </c>
      <c r="GN7" s="29" t="e">
        <f t="shared" si="3"/>
        <v>#REF!</v>
      </c>
      <c r="GO7" s="29" t="e">
        <f t="shared" si="3"/>
        <v>#REF!</v>
      </c>
      <c r="GP7" s="29" t="e">
        <f t="shared" si="3"/>
        <v>#REF!</v>
      </c>
      <c r="GQ7" s="29" t="e">
        <f t="shared" si="3"/>
        <v>#REF!</v>
      </c>
      <c r="GR7" s="29" t="e">
        <f t="shared" ref="GR7:IS7" si="4">SUM(GR8:GR32)</f>
        <v>#REF!</v>
      </c>
      <c r="GS7" s="29" t="e">
        <f t="shared" si="4"/>
        <v>#REF!</v>
      </c>
      <c r="GT7" s="29" t="e">
        <f t="shared" si="4"/>
        <v>#REF!</v>
      </c>
      <c r="GU7" s="29" t="e">
        <f t="shared" si="4"/>
        <v>#REF!</v>
      </c>
      <c r="GV7" s="29" t="e">
        <f t="shared" si="4"/>
        <v>#REF!</v>
      </c>
      <c r="GW7" s="29" t="e">
        <f t="shared" si="4"/>
        <v>#REF!</v>
      </c>
      <c r="GX7" s="29" t="e">
        <f t="shared" si="4"/>
        <v>#REF!</v>
      </c>
      <c r="GY7" s="29" t="e">
        <f t="shared" si="4"/>
        <v>#REF!</v>
      </c>
      <c r="GZ7" s="29" t="e">
        <f t="shared" si="4"/>
        <v>#REF!</v>
      </c>
      <c r="HA7" s="29" t="e">
        <f t="shared" si="4"/>
        <v>#REF!</v>
      </c>
      <c r="HB7" s="29" t="e">
        <f t="shared" si="4"/>
        <v>#REF!</v>
      </c>
      <c r="HC7" s="29" t="e">
        <f t="shared" si="4"/>
        <v>#REF!</v>
      </c>
      <c r="HD7" s="29" t="e">
        <f t="shared" si="4"/>
        <v>#REF!</v>
      </c>
      <c r="HE7" s="29" t="e">
        <f t="shared" si="4"/>
        <v>#REF!</v>
      </c>
      <c r="HF7" s="29" t="e">
        <f t="shared" si="4"/>
        <v>#REF!</v>
      </c>
      <c r="HG7" s="29" t="e">
        <f t="shared" si="4"/>
        <v>#REF!</v>
      </c>
      <c r="HH7" s="29" t="e">
        <f t="shared" si="4"/>
        <v>#REF!</v>
      </c>
      <c r="HI7" s="29" t="e">
        <f t="shared" si="4"/>
        <v>#REF!</v>
      </c>
      <c r="HJ7" s="29" t="e">
        <f t="shared" si="4"/>
        <v>#REF!</v>
      </c>
      <c r="HK7" s="29" t="e">
        <f t="shared" si="4"/>
        <v>#REF!</v>
      </c>
      <c r="HL7" s="29" t="e">
        <f t="shared" si="4"/>
        <v>#REF!</v>
      </c>
      <c r="HM7" s="29" t="e">
        <f t="shared" si="4"/>
        <v>#REF!</v>
      </c>
      <c r="HN7" s="29" t="e">
        <f t="shared" si="4"/>
        <v>#REF!</v>
      </c>
      <c r="HO7" s="29" t="e">
        <f t="shared" si="4"/>
        <v>#REF!</v>
      </c>
      <c r="HP7" s="29" t="e">
        <f t="shared" si="4"/>
        <v>#REF!</v>
      </c>
      <c r="HQ7" s="29" t="e">
        <f t="shared" si="4"/>
        <v>#REF!</v>
      </c>
      <c r="HR7" s="29" t="e">
        <f t="shared" si="4"/>
        <v>#REF!</v>
      </c>
      <c r="HS7" s="29" t="e">
        <f t="shared" si="4"/>
        <v>#REF!</v>
      </c>
      <c r="HT7" s="29" t="e">
        <f t="shared" si="4"/>
        <v>#REF!</v>
      </c>
      <c r="HU7" s="29" t="e">
        <f t="shared" si="4"/>
        <v>#REF!</v>
      </c>
      <c r="HV7" s="29" t="e">
        <f t="shared" si="4"/>
        <v>#REF!</v>
      </c>
      <c r="HW7" s="29" t="e">
        <f t="shared" si="4"/>
        <v>#REF!</v>
      </c>
      <c r="HX7" s="29" t="e">
        <f t="shared" si="4"/>
        <v>#REF!</v>
      </c>
      <c r="HY7" s="29" t="e">
        <f t="shared" si="4"/>
        <v>#REF!</v>
      </c>
      <c r="HZ7" s="29" t="e">
        <f t="shared" si="4"/>
        <v>#REF!</v>
      </c>
      <c r="IA7" s="29" t="e">
        <f t="shared" si="4"/>
        <v>#REF!</v>
      </c>
      <c r="IB7" s="29" t="e">
        <f t="shared" si="4"/>
        <v>#REF!</v>
      </c>
      <c r="IC7" s="29" t="e">
        <f t="shared" si="4"/>
        <v>#REF!</v>
      </c>
      <c r="ID7" s="29" t="e">
        <f t="shared" si="4"/>
        <v>#REF!</v>
      </c>
      <c r="IE7" s="29" t="e">
        <f t="shared" si="4"/>
        <v>#REF!</v>
      </c>
      <c r="IF7" s="29" t="e">
        <f t="shared" si="4"/>
        <v>#REF!</v>
      </c>
      <c r="IG7" s="29" t="e">
        <f t="shared" si="4"/>
        <v>#REF!</v>
      </c>
      <c r="IH7" s="29" t="e">
        <f t="shared" si="4"/>
        <v>#REF!</v>
      </c>
      <c r="II7" s="29" t="e">
        <f t="shared" si="4"/>
        <v>#REF!</v>
      </c>
      <c r="IJ7" s="29" t="e">
        <f t="shared" si="4"/>
        <v>#REF!</v>
      </c>
      <c r="IK7" s="29" t="e">
        <f t="shared" si="4"/>
        <v>#REF!</v>
      </c>
      <c r="IL7" s="29" t="e">
        <f t="shared" si="4"/>
        <v>#REF!</v>
      </c>
      <c r="IM7" s="29" t="e">
        <f t="shared" si="4"/>
        <v>#REF!</v>
      </c>
      <c r="IN7" s="29" t="e">
        <f t="shared" si="4"/>
        <v>#REF!</v>
      </c>
      <c r="IO7" s="29" t="e">
        <f t="shared" si="4"/>
        <v>#REF!</v>
      </c>
      <c r="IP7" s="29" t="e">
        <f t="shared" si="4"/>
        <v>#REF!</v>
      </c>
      <c r="IQ7" s="29" t="e">
        <f t="shared" si="4"/>
        <v>#REF!</v>
      </c>
      <c r="IR7" s="29" t="e">
        <f t="shared" si="4"/>
        <v>#REF!</v>
      </c>
      <c r="IS7" s="29" t="e">
        <f t="shared" si="4"/>
        <v>#REF!</v>
      </c>
      <c r="IT7" s="29" t="e">
        <f t="shared" ref="IT7:JC7" si="5">SUM(IT8:IT32)</f>
        <v>#REF!</v>
      </c>
      <c r="IU7" s="29" t="e">
        <f t="shared" si="5"/>
        <v>#REF!</v>
      </c>
      <c r="IV7" s="29" t="e">
        <f t="shared" si="5"/>
        <v>#REF!</v>
      </c>
      <c r="IW7" s="29" t="e">
        <f t="shared" si="5"/>
        <v>#REF!</v>
      </c>
      <c r="IX7" s="29" t="e">
        <f t="shared" si="5"/>
        <v>#REF!</v>
      </c>
      <c r="IY7" s="29" t="e">
        <f t="shared" si="5"/>
        <v>#REF!</v>
      </c>
      <c r="IZ7" s="29" t="e">
        <f t="shared" si="5"/>
        <v>#REF!</v>
      </c>
      <c r="JA7" s="29" t="e">
        <f t="shared" si="5"/>
        <v>#REF!</v>
      </c>
      <c r="JB7" s="29" t="e">
        <f t="shared" si="5"/>
        <v>#REF!</v>
      </c>
      <c r="JC7" s="29" t="e">
        <f t="shared" si="5"/>
        <v>#REF!</v>
      </c>
      <c r="JD7" s="29" t="e">
        <f t="shared" ref="JD7:LO7" si="6">SUM(JD8:JD32)</f>
        <v>#REF!</v>
      </c>
      <c r="JE7" s="29" t="e">
        <f t="shared" si="6"/>
        <v>#REF!</v>
      </c>
      <c r="JF7" s="29" t="e">
        <f t="shared" si="6"/>
        <v>#REF!</v>
      </c>
      <c r="JG7" s="29" t="e">
        <f t="shared" si="6"/>
        <v>#REF!</v>
      </c>
      <c r="JH7" s="29" t="e">
        <f t="shared" si="6"/>
        <v>#REF!</v>
      </c>
      <c r="JI7" s="29" t="e">
        <f t="shared" si="6"/>
        <v>#REF!</v>
      </c>
      <c r="JJ7" s="29" t="e">
        <f t="shared" si="6"/>
        <v>#REF!</v>
      </c>
      <c r="JK7" s="29" t="e">
        <f t="shared" si="6"/>
        <v>#REF!</v>
      </c>
      <c r="JL7" s="29" t="e">
        <f t="shared" si="6"/>
        <v>#REF!</v>
      </c>
      <c r="JM7" s="29" t="e">
        <f t="shared" si="6"/>
        <v>#REF!</v>
      </c>
      <c r="JN7" s="29" t="e">
        <f t="shared" si="6"/>
        <v>#REF!</v>
      </c>
      <c r="JO7" s="29" t="e">
        <f t="shared" si="6"/>
        <v>#REF!</v>
      </c>
      <c r="JP7" s="29" t="e">
        <f t="shared" si="6"/>
        <v>#REF!</v>
      </c>
      <c r="JQ7" s="29" t="e">
        <f t="shared" si="6"/>
        <v>#REF!</v>
      </c>
      <c r="JR7" s="29" t="e">
        <f t="shared" si="6"/>
        <v>#REF!</v>
      </c>
      <c r="JS7" s="29" t="e">
        <f t="shared" si="6"/>
        <v>#REF!</v>
      </c>
      <c r="JT7" s="29" t="e">
        <f t="shared" si="6"/>
        <v>#REF!</v>
      </c>
      <c r="JU7" s="29" t="e">
        <f t="shared" si="6"/>
        <v>#REF!</v>
      </c>
      <c r="JV7" s="29" t="e">
        <f t="shared" si="6"/>
        <v>#REF!</v>
      </c>
      <c r="JW7" s="29" t="e">
        <f t="shared" si="6"/>
        <v>#REF!</v>
      </c>
      <c r="JX7" s="29" t="e">
        <f t="shared" si="6"/>
        <v>#REF!</v>
      </c>
      <c r="JY7" s="29" t="e">
        <f t="shared" si="6"/>
        <v>#REF!</v>
      </c>
      <c r="JZ7" s="29" t="e">
        <f t="shared" si="6"/>
        <v>#REF!</v>
      </c>
      <c r="KA7" s="29" t="e">
        <f t="shared" si="6"/>
        <v>#REF!</v>
      </c>
      <c r="KB7" s="29" t="e">
        <f t="shared" si="6"/>
        <v>#REF!</v>
      </c>
      <c r="KC7" s="29" t="e">
        <f t="shared" si="6"/>
        <v>#REF!</v>
      </c>
      <c r="KD7" s="29" t="e">
        <f t="shared" si="6"/>
        <v>#REF!</v>
      </c>
      <c r="KE7" s="29" t="e">
        <f t="shared" si="6"/>
        <v>#REF!</v>
      </c>
      <c r="KF7" s="29" t="e">
        <f t="shared" si="6"/>
        <v>#REF!</v>
      </c>
      <c r="KG7" s="29" t="e">
        <f t="shared" si="6"/>
        <v>#REF!</v>
      </c>
      <c r="KH7" s="29" t="e">
        <f t="shared" si="6"/>
        <v>#REF!</v>
      </c>
      <c r="KI7" s="29" t="e">
        <f t="shared" si="6"/>
        <v>#REF!</v>
      </c>
      <c r="KJ7" s="29" t="e">
        <f t="shared" si="6"/>
        <v>#REF!</v>
      </c>
      <c r="KK7" s="29" t="e">
        <f t="shared" si="6"/>
        <v>#REF!</v>
      </c>
      <c r="KL7" s="29" t="e">
        <f t="shared" si="6"/>
        <v>#REF!</v>
      </c>
      <c r="KM7" s="29" t="e">
        <f t="shared" si="6"/>
        <v>#REF!</v>
      </c>
      <c r="KN7" s="29" t="e">
        <f t="shared" si="6"/>
        <v>#REF!</v>
      </c>
      <c r="KO7" s="29" t="e">
        <f t="shared" si="6"/>
        <v>#REF!</v>
      </c>
      <c r="KP7" s="29" t="e">
        <f t="shared" si="6"/>
        <v>#REF!</v>
      </c>
      <c r="KQ7" s="29" t="e">
        <f t="shared" si="6"/>
        <v>#REF!</v>
      </c>
      <c r="KR7" s="29" t="e">
        <f t="shared" si="6"/>
        <v>#REF!</v>
      </c>
      <c r="KS7" s="29" t="e">
        <f t="shared" si="6"/>
        <v>#REF!</v>
      </c>
      <c r="KT7" s="29" t="e">
        <f t="shared" si="6"/>
        <v>#REF!</v>
      </c>
      <c r="KU7" s="29" t="e">
        <f t="shared" si="6"/>
        <v>#REF!</v>
      </c>
      <c r="KV7" s="29" t="e">
        <f t="shared" si="6"/>
        <v>#REF!</v>
      </c>
      <c r="KW7" s="29" t="e">
        <f t="shared" si="6"/>
        <v>#REF!</v>
      </c>
      <c r="KX7" s="29" t="e">
        <f t="shared" si="6"/>
        <v>#REF!</v>
      </c>
      <c r="KY7" s="29" t="e">
        <f t="shared" si="6"/>
        <v>#REF!</v>
      </c>
      <c r="KZ7" s="29" t="e">
        <f t="shared" si="6"/>
        <v>#REF!</v>
      </c>
      <c r="LA7" s="29" t="e">
        <f t="shared" si="6"/>
        <v>#REF!</v>
      </c>
      <c r="LB7" s="29" t="e">
        <f t="shared" si="6"/>
        <v>#REF!</v>
      </c>
      <c r="LC7" s="29" t="e">
        <f t="shared" si="6"/>
        <v>#REF!</v>
      </c>
      <c r="LD7" s="29" t="e">
        <f t="shared" si="6"/>
        <v>#REF!</v>
      </c>
      <c r="LE7" s="29" t="e">
        <f t="shared" si="6"/>
        <v>#REF!</v>
      </c>
      <c r="LF7" s="29" t="e">
        <f t="shared" si="6"/>
        <v>#REF!</v>
      </c>
      <c r="LG7" s="29" t="e">
        <f>SUM(LG8:LG32)</f>
        <v>#REF!</v>
      </c>
      <c r="LH7" s="29" t="e">
        <f t="shared" si="6"/>
        <v>#REF!</v>
      </c>
      <c r="LI7" s="29" t="e">
        <f t="shared" si="6"/>
        <v>#REF!</v>
      </c>
      <c r="LJ7" s="29" t="e">
        <f t="shared" si="6"/>
        <v>#REF!</v>
      </c>
      <c r="LK7" s="29" t="e">
        <f t="shared" si="6"/>
        <v>#REF!</v>
      </c>
      <c r="LL7" s="29" t="e">
        <f t="shared" si="6"/>
        <v>#REF!</v>
      </c>
      <c r="LM7" s="29" t="e">
        <f t="shared" si="6"/>
        <v>#REF!</v>
      </c>
      <c r="LN7" s="29" t="e">
        <f t="shared" si="6"/>
        <v>#REF!</v>
      </c>
      <c r="LO7" s="29" t="e">
        <f t="shared" si="6"/>
        <v>#REF!</v>
      </c>
      <c r="LP7" s="29" t="e">
        <f t="shared" ref="LP7:OA7" si="7">SUM(LP8:LP32)</f>
        <v>#REF!</v>
      </c>
      <c r="LQ7" s="29" t="e">
        <f t="shared" si="7"/>
        <v>#REF!</v>
      </c>
      <c r="LR7" s="29" t="e">
        <f t="shared" si="7"/>
        <v>#REF!</v>
      </c>
      <c r="LS7" s="29" t="e">
        <f t="shared" si="7"/>
        <v>#REF!</v>
      </c>
      <c r="LT7" s="29" t="e">
        <f t="shared" si="7"/>
        <v>#REF!</v>
      </c>
      <c r="LU7" s="29" t="e">
        <f t="shared" si="7"/>
        <v>#REF!</v>
      </c>
      <c r="LV7" s="29" t="e">
        <f t="shared" si="7"/>
        <v>#REF!</v>
      </c>
      <c r="LW7" s="29" t="e">
        <f t="shared" si="7"/>
        <v>#REF!</v>
      </c>
      <c r="LX7" s="29" t="e">
        <f t="shared" si="7"/>
        <v>#REF!</v>
      </c>
      <c r="LY7" s="29" t="e">
        <f t="shared" si="7"/>
        <v>#REF!</v>
      </c>
      <c r="LZ7" s="29" t="e">
        <f t="shared" si="7"/>
        <v>#REF!</v>
      </c>
      <c r="MA7" s="29" t="e">
        <f t="shared" si="7"/>
        <v>#REF!</v>
      </c>
      <c r="MB7" s="29" t="e">
        <f t="shared" si="7"/>
        <v>#REF!</v>
      </c>
      <c r="MC7" s="29" t="e">
        <f t="shared" si="7"/>
        <v>#REF!</v>
      </c>
      <c r="MD7" s="29" t="e">
        <f t="shared" si="7"/>
        <v>#REF!</v>
      </c>
      <c r="ME7" s="29" t="e">
        <f t="shared" si="7"/>
        <v>#REF!</v>
      </c>
      <c r="MF7" s="29" t="e">
        <f t="shared" si="7"/>
        <v>#REF!</v>
      </c>
      <c r="MG7" s="29" t="e">
        <f t="shared" si="7"/>
        <v>#REF!</v>
      </c>
      <c r="MH7" s="29" t="e">
        <f t="shared" si="7"/>
        <v>#REF!</v>
      </c>
      <c r="MI7" s="29" t="e">
        <f t="shared" si="7"/>
        <v>#REF!</v>
      </c>
      <c r="MJ7" s="29" t="e">
        <f t="shared" si="7"/>
        <v>#REF!</v>
      </c>
      <c r="MK7" s="29" t="e">
        <f t="shared" si="7"/>
        <v>#REF!</v>
      </c>
      <c r="ML7" s="29" t="e">
        <f t="shared" si="7"/>
        <v>#REF!</v>
      </c>
      <c r="MM7" s="29" t="e">
        <f t="shared" si="7"/>
        <v>#REF!</v>
      </c>
      <c r="MN7" s="29" t="e">
        <f t="shared" si="7"/>
        <v>#REF!</v>
      </c>
      <c r="MO7" s="29" t="e">
        <f t="shared" si="7"/>
        <v>#REF!</v>
      </c>
      <c r="MP7" s="29" t="e">
        <f t="shared" si="7"/>
        <v>#REF!</v>
      </c>
      <c r="MQ7" s="29" t="e">
        <f t="shared" si="7"/>
        <v>#REF!</v>
      </c>
      <c r="MR7" s="29" t="e">
        <f t="shared" si="7"/>
        <v>#REF!</v>
      </c>
      <c r="MS7" s="29" t="e">
        <f t="shared" si="7"/>
        <v>#REF!</v>
      </c>
      <c r="MT7" s="29" t="e">
        <f t="shared" si="7"/>
        <v>#REF!</v>
      </c>
      <c r="MU7" s="29" t="e">
        <f t="shared" si="7"/>
        <v>#REF!</v>
      </c>
      <c r="MV7" s="29" t="e">
        <f t="shared" si="7"/>
        <v>#REF!</v>
      </c>
      <c r="MW7" s="29" t="e">
        <f t="shared" si="7"/>
        <v>#REF!</v>
      </c>
      <c r="MX7" s="29" t="e">
        <f t="shared" si="7"/>
        <v>#REF!</v>
      </c>
      <c r="MY7" s="29" t="e">
        <f t="shared" si="7"/>
        <v>#REF!</v>
      </c>
      <c r="MZ7" s="29" t="e">
        <f t="shared" si="7"/>
        <v>#REF!</v>
      </c>
      <c r="NA7" s="29" t="e">
        <f t="shared" si="7"/>
        <v>#REF!</v>
      </c>
      <c r="NB7" s="29" t="e">
        <f t="shared" si="7"/>
        <v>#REF!</v>
      </c>
      <c r="NC7" s="29" t="e">
        <f t="shared" si="7"/>
        <v>#REF!</v>
      </c>
      <c r="ND7" s="29" t="e">
        <f t="shared" si="7"/>
        <v>#REF!</v>
      </c>
      <c r="NE7" s="29" t="e">
        <f t="shared" si="7"/>
        <v>#REF!</v>
      </c>
      <c r="NF7" s="29" t="e">
        <f t="shared" si="7"/>
        <v>#REF!</v>
      </c>
      <c r="NG7" s="29" t="e">
        <f t="shared" si="7"/>
        <v>#REF!</v>
      </c>
      <c r="NH7" s="29" t="e">
        <f t="shared" si="7"/>
        <v>#REF!</v>
      </c>
      <c r="NI7" s="29" t="e">
        <f t="shared" si="7"/>
        <v>#REF!</v>
      </c>
      <c r="NJ7" s="29" t="e">
        <f t="shared" si="7"/>
        <v>#REF!</v>
      </c>
      <c r="NK7" s="29" t="e">
        <f t="shared" si="7"/>
        <v>#REF!</v>
      </c>
      <c r="NL7" s="29" t="e">
        <f t="shared" si="7"/>
        <v>#REF!</v>
      </c>
      <c r="NM7" s="29" t="e">
        <f t="shared" si="7"/>
        <v>#REF!</v>
      </c>
      <c r="NN7" s="29" t="e">
        <f t="shared" si="7"/>
        <v>#REF!</v>
      </c>
      <c r="NO7" s="29" t="e">
        <f t="shared" si="7"/>
        <v>#REF!</v>
      </c>
      <c r="NP7" s="29" t="e">
        <f>SUM(NP8:NP32)</f>
        <v>#REF!</v>
      </c>
      <c r="NQ7" s="29" t="e">
        <f>SUM(NQ8:NQ32)</f>
        <v>#REF!</v>
      </c>
      <c r="NR7" s="29" t="e">
        <f t="shared" si="7"/>
        <v>#REF!</v>
      </c>
      <c r="NS7" s="29" t="e">
        <f t="shared" si="7"/>
        <v>#REF!</v>
      </c>
      <c r="NT7" s="29" t="e">
        <f t="shared" si="7"/>
        <v>#REF!</v>
      </c>
      <c r="NU7" s="29" t="e">
        <f t="shared" si="7"/>
        <v>#REF!</v>
      </c>
      <c r="NV7" s="29" t="e">
        <f t="shared" si="7"/>
        <v>#REF!</v>
      </c>
      <c r="NW7" s="29" t="e">
        <f t="shared" si="7"/>
        <v>#REF!</v>
      </c>
      <c r="NX7" s="29" t="e">
        <f t="shared" si="7"/>
        <v>#REF!</v>
      </c>
      <c r="NY7" s="29" t="e">
        <f t="shared" si="7"/>
        <v>#REF!</v>
      </c>
      <c r="NZ7" s="29" t="e">
        <f t="shared" si="7"/>
        <v>#REF!</v>
      </c>
      <c r="OA7" s="29" t="e">
        <f t="shared" si="7"/>
        <v>#REF!</v>
      </c>
      <c r="OB7" s="29" t="e">
        <f t="shared" ref="OB7:QM7" si="8">SUM(OB8:OB32)</f>
        <v>#REF!</v>
      </c>
      <c r="OC7" s="29" t="e">
        <f t="shared" si="8"/>
        <v>#REF!</v>
      </c>
      <c r="OD7" s="29" t="e">
        <f t="shared" si="8"/>
        <v>#REF!</v>
      </c>
      <c r="OE7" s="29" t="e">
        <f t="shared" si="8"/>
        <v>#REF!</v>
      </c>
      <c r="OF7" s="29" t="e">
        <f t="shared" si="8"/>
        <v>#REF!</v>
      </c>
      <c r="OG7" s="29" t="e">
        <f t="shared" si="8"/>
        <v>#REF!</v>
      </c>
      <c r="OH7" s="29" t="e">
        <f t="shared" si="8"/>
        <v>#REF!</v>
      </c>
      <c r="OI7" s="29" t="e">
        <f t="shared" si="8"/>
        <v>#REF!</v>
      </c>
      <c r="OJ7" s="29" t="e">
        <f t="shared" si="8"/>
        <v>#REF!</v>
      </c>
      <c r="OK7" s="29" t="e">
        <f t="shared" si="8"/>
        <v>#REF!</v>
      </c>
      <c r="OL7" s="29" t="e">
        <f t="shared" si="8"/>
        <v>#REF!</v>
      </c>
      <c r="OM7" s="29" t="e">
        <f t="shared" si="8"/>
        <v>#REF!</v>
      </c>
      <c r="ON7" s="29" t="e">
        <f t="shared" si="8"/>
        <v>#REF!</v>
      </c>
      <c r="OO7" s="29" t="e">
        <f t="shared" si="8"/>
        <v>#REF!</v>
      </c>
      <c r="OP7" s="29" t="e">
        <f t="shared" si="8"/>
        <v>#REF!</v>
      </c>
      <c r="OQ7" s="29" t="e">
        <f t="shared" si="8"/>
        <v>#REF!</v>
      </c>
      <c r="OR7" s="29" t="e">
        <f t="shared" si="8"/>
        <v>#REF!</v>
      </c>
      <c r="OS7" s="29" t="e">
        <f t="shared" si="8"/>
        <v>#REF!</v>
      </c>
      <c r="OT7" s="29" t="e">
        <f t="shared" si="8"/>
        <v>#REF!</v>
      </c>
      <c r="OU7" s="29" t="e">
        <f t="shared" si="8"/>
        <v>#REF!</v>
      </c>
      <c r="OV7" s="29" t="e">
        <f t="shared" si="8"/>
        <v>#REF!</v>
      </c>
      <c r="OW7" s="29" t="e">
        <f t="shared" si="8"/>
        <v>#REF!</v>
      </c>
      <c r="OX7" s="29" t="e">
        <f t="shared" si="8"/>
        <v>#REF!</v>
      </c>
      <c r="OY7" s="29" t="e">
        <f t="shared" si="8"/>
        <v>#REF!</v>
      </c>
      <c r="OZ7" s="29" t="e">
        <f t="shared" si="8"/>
        <v>#REF!</v>
      </c>
      <c r="PA7" s="29" t="e">
        <f t="shared" si="8"/>
        <v>#REF!</v>
      </c>
      <c r="PB7" s="29" t="e">
        <f t="shared" si="8"/>
        <v>#REF!</v>
      </c>
      <c r="PC7" s="29" t="e">
        <f t="shared" si="8"/>
        <v>#REF!</v>
      </c>
      <c r="PD7" s="29" t="e">
        <f t="shared" si="8"/>
        <v>#REF!</v>
      </c>
      <c r="PE7" s="29" t="e">
        <f t="shared" si="8"/>
        <v>#REF!</v>
      </c>
      <c r="PF7" s="29" t="e">
        <f t="shared" si="8"/>
        <v>#REF!</v>
      </c>
      <c r="PG7" s="29" t="e">
        <f t="shared" si="8"/>
        <v>#REF!</v>
      </c>
      <c r="PH7" s="29" t="e">
        <f t="shared" si="8"/>
        <v>#REF!</v>
      </c>
      <c r="PI7" s="29" t="e">
        <f t="shared" si="8"/>
        <v>#REF!</v>
      </c>
      <c r="PJ7" s="29" t="e">
        <f t="shared" si="8"/>
        <v>#REF!</v>
      </c>
      <c r="PK7" s="29" t="e">
        <f t="shared" si="8"/>
        <v>#REF!</v>
      </c>
      <c r="PL7" s="29" t="e">
        <f t="shared" si="8"/>
        <v>#REF!</v>
      </c>
      <c r="PM7" s="29" t="e">
        <f t="shared" si="8"/>
        <v>#REF!</v>
      </c>
      <c r="PN7" s="29" t="e">
        <f t="shared" si="8"/>
        <v>#REF!</v>
      </c>
      <c r="PO7" s="29" t="e">
        <f t="shared" si="8"/>
        <v>#REF!</v>
      </c>
      <c r="PP7" s="29" t="e">
        <f t="shared" si="8"/>
        <v>#REF!</v>
      </c>
      <c r="PQ7" s="29" t="e">
        <f t="shared" si="8"/>
        <v>#REF!</v>
      </c>
      <c r="PR7" s="29" t="e">
        <f t="shared" si="8"/>
        <v>#REF!</v>
      </c>
      <c r="PS7" s="29" t="e">
        <f t="shared" si="8"/>
        <v>#REF!</v>
      </c>
      <c r="PT7" s="29" t="e">
        <f t="shared" si="8"/>
        <v>#REF!</v>
      </c>
      <c r="PU7" s="29" t="e">
        <f t="shared" si="8"/>
        <v>#REF!</v>
      </c>
      <c r="PV7" s="29" t="e">
        <f t="shared" si="8"/>
        <v>#REF!</v>
      </c>
      <c r="PW7" s="29" t="e">
        <f t="shared" si="8"/>
        <v>#REF!</v>
      </c>
      <c r="PX7" s="29" t="e">
        <f t="shared" si="8"/>
        <v>#REF!</v>
      </c>
      <c r="PY7" s="29" t="e">
        <f t="shared" si="8"/>
        <v>#REF!</v>
      </c>
      <c r="PZ7" s="29" t="e">
        <f t="shared" si="8"/>
        <v>#REF!</v>
      </c>
      <c r="QA7" s="29" t="e">
        <f t="shared" si="8"/>
        <v>#REF!</v>
      </c>
      <c r="QB7" s="29" t="e">
        <f t="shared" si="8"/>
        <v>#REF!</v>
      </c>
      <c r="QC7" s="29" t="e">
        <f t="shared" si="8"/>
        <v>#REF!</v>
      </c>
      <c r="QD7" s="29" t="e">
        <f t="shared" si="8"/>
        <v>#REF!</v>
      </c>
      <c r="QE7" s="29" t="e">
        <f t="shared" si="8"/>
        <v>#REF!</v>
      </c>
      <c r="QF7" s="29" t="e">
        <f t="shared" si="8"/>
        <v>#REF!</v>
      </c>
      <c r="QG7" s="29" t="e">
        <f t="shared" si="8"/>
        <v>#REF!</v>
      </c>
      <c r="QH7" s="29" t="e">
        <f t="shared" si="8"/>
        <v>#REF!</v>
      </c>
      <c r="QI7" s="29" t="e">
        <f t="shared" si="8"/>
        <v>#REF!</v>
      </c>
      <c r="QJ7" s="29" t="e">
        <f t="shared" si="8"/>
        <v>#REF!</v>
      </c>
      <c r="QK7" s="29" t="e">
        <f t="shared" si="8"/>
        <v>#REF!</v>
      </c>
      <c r="QL7" s="29" t="e">
        <f t="shared" si="8"/>
        <v>#REF!</v>
      </c>
      <c r="QM7" s="29" t="e">
        <f t="shared" si="8"/>
        <v>#REF!</v>
      </c>
      <c r="QN7" s="29" t="e">
        <f t="shared" ref="QN7:SY7" si="9">SUM(QN8:QN32)</f>
        <v>#REF!</v>
      </c>
      <c r="QO7" s="29" t="e">
        <f t="shared" si="9"/>
        <v>#REF!</v>
      </c>
      <c r="QP7" s="29" t="e">
        <f t="shared" si="9"/>
        <v>#REF!</v>
      </c>
      <c r="QQ7" s="29" t="e">
        <f t="shared" si="9"/>
        <v>#REF!</v>
      </c>
      <c r="QR7" s="29" t="e">
        <f t="shared" si="9"/>
        <v>#REF!</v>
      </c>
      <c r="QS7" s="29" t="e">
        <f t="shared" si="9"/>
        <v>#REF!</v>
      </c>
      <c r="QT7" s="29" t="e">
        <f t="shared" si="9"/>
        <v>#REF!</v>
      </c>
      <c r="QU7" s="29" t="e">
        <f t="shared" si="9"/>
        <v>#REF!</v>
      </c>
      <c r="QV7" s="29" t="e">
        <f t="shared" si="9"/>
        <v>#REF!</v>
      </c>
      <c r="QW7" s="29" t="e">
        <f t="shared" si="9"/>
        <v>#REF!</v>
      </c>
      <c r="QX7" s="29" t="e">
        <f t="shared" si="9"/>
        <v>#REF!</v>
      </c>
      <c r="QY7" s="29" t="e">
        <f t="shared" si="9"/>
        <v>#REF!</v>
      </c>
      <c r="QZ7" s="29" t="e">
        <f t="shared" si="9"/>
        <v>#REF!</v>
      </c>
      <c r="RA7" s="29" t="e">
        <f t="shared" si="9"/>
        <v>#REF!</v>
      </c>
      <c r="RB7" s="29" t="e">
        <f t="shared" si="9"/>
        <v>#REF!</v>
      </c>
      <c r="RC7" s="29" t="e">
        <f t="shared" si="9"/>
        <v>#REF!</v>
      </c>
      <c r="RD7" s="29" t="e">
        <f t="shared" si="9"/>
        <v>#REF!</v>
      </c>
      <c r="RE7" s="29" t="e">
        <f t="shared" si="9"/>
        <v>#REF!</v>
      </c>
      <c r="RF7" s="29" t="e">
        <f t="shared" si="9"/>
        <v>#REF!</v>
      </c>
      <c r="RG7" s="29" t="e">
        <f t="shared" si="9"/>
        <v>#REF!</v>
      </c>
      <c r="RH7" s="29" t="e">
        <f t="shared" si="9"/>
        <v>#REF!</v>
      </c>
      <c r="RI7" s="29" t="e">
        <f t="shared" si="9"/>
        <v>#REF!</v>
      </c>
      <c r="RJ7" s="29" t="e">
        <f t="shared" si="9"/>
        <v>#REF!</v>
      </c>
      <c r="RK7" s="29" t="e">
        <f t="shared" si="9"/>
        <v>#REF!</v>
      </c>
      <c r="RL7" s="29" t="e">
        <f t="shared" si="9"/>
        <v>#REF!</v>
      </c>
      <c r="RM7" s="29" t="e">
        <f t="shared" si="9"/>
        <v>#REF!</v>
      </c>
      <c r="RN7" s="29" t="e">
        <f t="shared" si="9"/>
        <v>#REF!</v>
      </c>
      <c r="RO7" s="29" t="e">
        <f t="shared" si="9"/>
        <v>#REF!</v>
      </c>
      <c r="RP7" s="29" t="e">
        <f t="shared" si="9"/>
        <v>#REF!</v>
      </c>
      <c r="RQ7" s="29" t="e">
        <f t="shared" si="9"/>
        <v>#REF!</v>
      </c>
      <c r="RR7" s="29" t="e">
        <f t="shared" si="9"/>
        <v>#REF!</v>
      </c>
      <c r="RS7" s="29" t="e">
        <f t="shared" si="9"/>
        <v>#REF!</v>
      </c>
      <c r="RT7" s="29" t="e">
        <f t="shared" si="9"/>
        <v>#REF!</v>
      </c>
      <c r="RU7" s="29" t="e">
        <f t="shared" si="9"/>
        <v>#REF!</v>
      </c>
      <c r="RV7" s="29" t="e">
        <f t="shared" si="9"/>
        <v>#REF!</v>
      </c>
      <c r="RW7" s="29" t="e">
        <f t="shared" si="9"/>
        <v>#REF!</v>
      </c>
      <c r="RX7" s="29" t="e">
        <f t="shared" si="9"/>
        <v>#REF!</v>
      </c>
      <c r="RY7" s="29" t="e">
        <f t="shared" si="9"/>
        <v>#REF!</v>
      </c>
      <c r="RZ7" s="29" t="e">
        <f t="shared" si="9"/>
        <v>#REF!</v>
      </c>
      <c r="SA7" s="29" t="e">
        <f t="shared" si="9"/>
        <v>#REF!</v>
      </c>
      <c r="SB7" s="29" t="e">
        <f t="shared" si="9"/>
        <v>#REF!</v>
      </c>
      <c r="SC7" s="29" t="e">
        <f t="shared" si="9"/>
        <v>#REF!</v>
      </c>
      <c r="SD7" s="29" t="e">
        <f t="shared" si="9"/>
        <v>#REF!</v>
      </c>
      <c r="SE7" s="29" t="e">
        <f t="shared" si="9"/>
        <v>#REF!</v>
      </c>
      <c r="SF7" s="29" t="e">
        <f t="shared" si="9"/>
        <v>#REF!</v>
      </c>
      <c r="SG7" s="29" t="e">
        <f t="shared" si="9"/>
        <v>#REF!</v>
      </c>
      <c r="SH7" s="29" t="e">
        <f t="shared" si="9"/>
        <v>#REF!</v>
      </c>
      <c r="SI7" s="29" t="e">
        <f t="shared" si="9"/>
        <v>#REF!</v>
      </c>
      <c r="SJ7" s="29" t="e">
        <f t="shared" si="9"/>
        <v>#REF!</v>
      </c>
      <c r="SK7" s="29" t="e">
        <f t="shared" si="9"/>
        <v>#REF!</v>
      </c>
      <c r="SL7" s="29" t="e">
        <f t="shared" si="9"/>
        <v>#REF!</v>
      </c>
      <c r="SM7" s="29" t="e">
        <f t="shared" si="9"/>
        <v>#REF!</v>
      </c>
      <c r="SN7" s="29" t="e">
        <f t="shared" si="9"/>
        <v>#REF!</v>
      </c>
      <c r="SO7" s="29" t="e">
        <f t="shared" si="9"/>
        <v>#REF!</v>
      </c>
      <c r="SP7" s="29" t="e">
        <f t="shared" si="9"/>
        <v>#REF!</v>
      </c>
      <c r="SQ7" s="29" t="e">
        <f t="shared" si="9"/>
        <v>#REF!</v>
      </c>
      <c r="SR7" s="29" t="e">
        <f t="shared" si="9"/>
        <v>#REF!</v>
      </c>
      <c r="SS7" s="29" t="e">
        <f t="shared" si="9"/>
        <v>#REF!</v>
      </c>
      <c r="ST7" s="29" t="e">
        <f t="shared" si="9"/>
        <v>#REF!</v>
      </c>
      <c r="SU7" s="29" t="e">
        <f t="shared" si="9"/>
        <v>#REF!</v>
      </c>
      <c r="SV7" s="29" t="e">
        <f t="shared" si="9"/>
        <v>#REF!</v>
      </c>
      <c r="SW7" s="29" t="e">
        <f t="shared" si="9"/>
        <v>#REF!</v>
      </c>
      <c r="SX7" s="29" t="e">
        <f t="shared" si="9"/>
        <v>#REF!</v>
      </c>
      <c r="SY7" s="29" t="e">
        <f t="shared" si="9"/>
        <v>#REF!</v>
      </c>
      <c r="SZ7" s="29" t="e">
        <f t="shared" ref="SZ7:VK7" si="10">SUM(SZ8:SZ32)</f>
        <v>#REF!</v>
      </c>
      <c r="TA7" s="29" t="e">
        <f t="shared" si="10"/>
        <v>#REF!</v>
      </c>
      <c r="TB7" s="29" t="e">
        <f t="shared" si="10"/>
        <v>#REF!</v>
      </c>
      <c r="TC7" s="29" t="e">
        <f t="shared" si="10"/>
        <v>#REF!</v>
      </c>
      <c r="TD7" s="29" t="e">
        <f t="shared" si="10"/>
        <v>#REF!</v>
      </c>
      <c r="TE7" s="29" t="e">
        <f t="shared" si="10"/>
        <v>#REF!</v>
      </c>
      <c r="TF7" s="29" t="e">
        <f t="shared" si="10"/>
        <v>#REF!</v>
      </c>
      <c r="TG7" s="29" t="e">
        <f t="shared" si="10"/>
        <v>#REF!</v>
      </c>
      <c r="TH7" s="29" t="e">
        <f t="shared" si="10"/>
        <v>#REF!</v>
      </c>
      <c r="TI7" s="29" t="e">
        <f t="shared" si="10"/>
        <v>#REF!</v>
      </c>
      <c r="TJ7" s="29" t="e">
        <f t="shared" si="10"/>
        <v>#REF!</v>
      </c>
      <c r="TK7" s="29" t="e">
        <f t="shared" si="10"/>
        <v>#REF!</v>
      </c>
      <c r="TL7" s="29" t="e">
        <f t="shared" si="10"/>
        <v>#REF!</v>
      </c>
      <c r="TM7" s="29" t="e">
        <f t="shared" si="10"/>
        <v>#REF!</v>
      </c>
      <c r="TN7" s="29" t="e">
        <f t="shared" si="10"/>
        <v>#REF!</v>
      </c>
      <c r="TO7" s="29" t="e">
        <f t="shared" si="10"/>
        <v>#REF!</v>
      </c>
      <c r="TP7" s="29" t="e">
        <f t="shared" si="10"/>
        <v>#REF!</v>
      </c>
      <c r="TQ7" s="29" t="e">
        <f t="shared" si="10"/>
        <v>#REF!</v>
      </c>
      <c r="TR7" s="29" t="e">
        <f t="shared" si="10"/>
        <v>#REF!</v>
      </c>
      <c r="TS7" s="29" t="e">
        <f t="shared" si="10"/>
        <v>#REF!</v>
      </c>
      <c r="TT7" s="29" t="e">
        <f t="shared" si="10"/>
        <v>#REF!</v>
      </c>
      <c r="TU7" s="29" t="e">
        <f t="shared" si="10"/>
        <v>#REF!</v>
      </c>
      <c r="TV7" s="29" t="e">
        <f t="shared" si="10"/>
        <v>#REF!</v>
      </c>
      <c r="TW7" s="29" t="e">
        <f t="shared" si="10"/>
        <v>#REF!</v>
      </c>
      <c r="TX7" s="29" t="e">
        <f t="shared" si="10"/>
        <v>#REF!</v>
      </c>
      <c r="TY7" s="29" t="e">
        <f t="shared" si="10"/>
        <v>#REF!</v>
      </c>
      <c r="TZ7" s="29" t="e">
        <f t="shared" si="10"/>
        <v>#REF!</v>
      </c>
      <c r="UA7" s="29" t="e">
        <f t="shared" si="10"/>
        <v>#REF!</v>
      </c>
      <c r="UB7" s="29" t="e">
        <f t="shared" si="10"/>
        <v>#REF!</v>
      </c>
      <c r="UC7" s="29" t="e">
        <f t="shared" si="10"/>
        <v>#REF!</v>
      </c>
      <c r="UD7" s="29" t="e">
        <f t="shared" si="10"/>
        <v>#REF!</v>
      </c>
      <c r="UE7" s="29" t="e">
        <f t="shared" si="10"/>
        <v>#REF!</v>
      </c>
      <c r="UF7" s="29" t="e">
        <f t="shared" si="10"/>
        <v>#REF!</v>
      </c>
      <c r="UG7" s="29" t="e">
        <f t="shared" si="10"/>
        <v>#REF!</v>
      </c>
      <c r="UH7" s="29" t="e">
        <f t="shared" si="10"/>
        <v>#REF!</v>
      </c>
      <c r="UI7" s="29" t="e">
        <f t="shared" si="10"/>
        <v>#REF!</v>
      </c>
      <c r="UJ7" s="29" t="e">
        <f t="shared" si="10"/>
        <v>#REF!</v>
      </c>
      <c r="UK7" s="29" t="e">
        <f t="shared" si="10"/>
        <v>#REF!</v>
      </c>
      <c r="UL7" s="29" t="e">
        <f t="shared" si="10"/>
        <v>#REF!</v>
      </c>
      <c r="UM7" s="29" t="e">
        <f t="shared" si="10"/>
        <v>#REF!</v>
      </c>
      <c r="UN7" s="29" t="e">
        <f t="shared" si="10"/>
        <v>#REF!</v>
      </c>
      <c r="UO7" s="29" t="e">
        <f t="shared" si="10"/>
        <v>#REF!</v>
      </c>
      <c r="UP7" s="29" t="e">
        <f t="shared" si="10"/>
        <v>#REF!</v>
      </c>
      <c r="UQ7" s="29" t="e">
        <f t="shared" si="10"/>
        <v>#REF!</v>
      </c>
      <c r="UR7" s="29" t="e">
        <f t="shared" si="10"/>
        <v>#REF!</v>
      </c>
      <c r="US7" s="29" t="e">
        <f t="shared" si="10"/>
        <v>#REF!</v>
      </c>
      <c r="UT7" s="29" t="e">
        <f t="shared" si="10"/>
        <v>#REF!</v>
      </c>
      <c r="UU7" s="29" t="e">
        <f t="shared" si="10"/>
        <v>#REF!</v>
      </c>
      <c r="UV7" s="29" t="e">
        <f t="shared" si="10"/>
        <v>#REF!</v>
      </c>
      <c r="UW7" s="29" t="e">
        <f t="shared" si="10"/>
        <v>#REF!</v>
      </c>
      <c r="UX7" s="29" t="e">
        <f t="shared" si="10"/>
        <v>#REF!</v>
      </c>
      <c r="UY7" s="29" t="e">
        <f t="shared" si="10"/>
        <v>#REF!</v>
      </c>
      <c r="UZ7" s="29" t="e">
        <f t="shared" si="10"/>
        <v>#REF!</v>
      </c>
      <c r="VA7" s="29" t="e">
        <f t="shared" si="10"/>
        <v>#REF!</v>
      </c>
      <c r="VB7" s="29" t="e">
        <f t="shared" si="10"/>
        <v>#REF!</v>
      </c>
      <c r="VC7" s="29" t="e">
        <f t="shared" si="10"/>
        <v>#REF!</v>
      </c>
      <c r="VD7" s="29" t="e">
        <f t="shared" si="10"/>
        <v>#REF!</v>
      </c>
      <c r="VE7" s="29" t="e">
        <f t="shared" si="10"/>
        <v>#REF!</v>
      </c>
      <c r="VF7" s="29" t="e">
        <f t="shared" si="10"/>
        <v>#REF!</v>
      </c>
      <c r="VG7" s="29" t="e">
        <f t="shared" si="10"/>
        <v>#REF!</v>
      </c>
      <c r="VH7" s="29" t="e">
        <f t="shared" si="10"/>
        <v>#REF!</v>
      </c>
      <c r="VI7" s="29" t="e">
        <f t="shared" si="10"/>
        <v>#REF!</v>
      </c>
      <c r="VJ7" s="29" t="e">
        <f t="shared" si="10"/>
        <v>#REF!</v>
      </c>
      <c r="VK7" s="29" t="e">
        <f t="shared" si="10"/>
        <v>#REF!</v>
      </c>
      <c r="VL7" s="29" t="e">
        <f t="shared" ref="VL7:XW7" si="11">SUM(VL8:VL32)</f>
        <v>#REF!</v>
      </c>
      <c r="VM7" s="29" t="e">
        <f t="shared" si="11"/>
        <v>#REF!</v>
      </c>
      <c r="VN7" s="29" t="e">
        <f t="shared" si="11"/>
        <v>#REF!</v>
      </c>
      <c r="VO7" s="29" t="e">
        <f t="shared" si="11"/>
        <v>#REF!</v>
      </c>
      <c r="VP7" s="29" t="e">
        <f t="shared" si="11"/>
        <v>#REF!</v>
      </c>
      <c r="VQ7" s="29" t="e">
        <f t="shared" si="11"/>
        <v>#REF!</v>
      </c>
      <c r="VR7" s="29" t="e">
        <f t="shared" si="11"/>
        <v>#REF!</v>
      </c>
      <c r="VS7" s="29" t="e">
        <f t="shared" si="11"/>
        <v>#REF!</v>
      </c>
      <c r="VT7" s="29" t="e">
        <f t="shared" si="11"/>
        <v>#REF!</v>
      </c>
      <c r="VU7" s="29" t="e">
        <f t="shared" si="11"/>
        <v>#REF!</v>
      </c>
      <c r="VV7" s="29" t="e">
        <f t="shared" si="11"/>
        <v>#REF!</v>
      </c>
      <c r="VW7" s="29" t="e">
        <f t="shared" si="11"/>
        <v>#REF!</v>
      </c>
      <c r="VX7" s="29" t="e">
        <f t="shared" si="11"/>
        <v>#REF!</v>
      </c>
      <c r="VY7" s="29" t="e">
        <f t="shared" si="11"/>
        <v>#REF!</v>
      </c>
      <c r="VZ7" s="29" t="e">
        <f t="shared" si="11"/>
        <v>#REF!</v>
      </c>
      <c r="WA7" s="29" t="e">
        <f t="shared" si="11"/>
        <v>#REF!</v>
      </c>
      <c r="WB7" s="29" t="e">
        <f t="shared" si="11"/>
        <v>#REF!</v>
      </c>
      <c r="WC7" s="29" t="e">
        <f t="shared" si="11"/>
        <v>#REF!</v>
      </c>
      <c r="WD7" s="29" t="e">
        <f t="shared" si="11"/>
        <v>#REF!</v>
      </c>
      <c r="WE7" s="29" t="e">
        <f t="shared" si="11"/>
        <v>#REF!</v>
      </c>
      <c r="WF7" s="29" t="e">
        <f t="shared" si="11"/>
        <v>#REF!</v>
      </c>
      <c r="WG7" s="29" t="e">
        <f t="shared" si="11"/>
        <v>#REF!</v>
      </c>
      <c r="WH7" s="29" t="e">
        <f t="shared" si="11"/>
        <v>#REF!</v>
      </c>
      <c r="WI7" s="29" t="e">
        <f t="shared" si="11"/>
        <v>#REF!</v>
      </c>
      <c r="WJ7" s="29" t="e">
        <f t="shared" si="11"/>
        <v>#REF!</v>
      </c>
      <c r="WK7" s="29" t="e">
        <f t="shared" si="11"/>
        <v>#REF!</v>
      </c>
      <c r="WL7" s="29" t="e">
        <f t="shared" si="11"/>
        <v>#REF!</v>
      </c>
      <c r="WM7" s="29" t="e">
        <f t="shared" si="11"/>
        <v>#REF!</v>
      </c>
      <c r="WN7" s="29" t="e">
        <f t="shared" si="11"/>
        <v>#REF!</v>
      </c>
      <c r="WO7" s="29" t="e">
        <f t="shared" si="11"/>
        <v>#REF!</v>
      </c>
      <c r="WP7" s="29" t="e">
        <f t="shared" si="11"/>
        <v>#REF!</v>
      </c>
      <c r="WQ7" s="29" t="e">
        <f t="shared" si="11"/>
        <v>#REF!</v>
      </c>
      <c r="WR7" s="29" t="e">
        <f t="shared" si="11"/>
        <v>#REF!</v>
      </c>
      <c r="WS7" s="29" t="e">
        <f t="shared" si="11"/>
        <v>#REF!</v>
      </c>
      <c r="WT7" s="29" t="e">
        <f t="shared" si="11"/>
        <v>#REF!</v>
      </c>
      <c r="WU7" s="29" t="e">
        <f t="shared" si="11"/>
        <v>#REF!</v>
      </c>
      <c r="WV7" s="29" t="e">
        <f t="shared" si="11"/>
        <v>#REF!</v>
      </c>
      <c r="WW7" s="29" t="e">
        <f t="shared" si="11"/>
        <v>#REF!</v>
      </c>
      <c r="WX7" s="29" t="e">
        <f t="shared" si="11"/>
        <v>#REF!</v>
      </c>
      <c r="WY7" s="29" t="e">
        <f t="shared" si="11"/>
        <v>#REF!</v>
      </c>
      <c r="WZ7" s="29" t="e">
        <f t="shared" si="11"/>
        <v>#REF!</v>
      </c>
      <c r="XA7" s="29" t="e">
        <f t="shared" si="11"/>
        <v>#REF!</v>
      </c>
      <c r="XB7" s="29" t="e">
        <f t="shared" si="11"/>
        <v>#REF!</v>
      </c>
      <c r="XC7" s="29" t="e">
        <f t="shared" si="11"/>
        <v>#REF!</v>
      </c>
      <c r="XD7" s="29" t="e">
        <f t="shared" si="11"/>
        <v>#REF!</v>
      </c>
      <c r="XE7" s="29" t="e">
        <f t="shared" si="11"/>
        <v>#REF!</v>
      </c>
      <c r="XF7" s="29" t="e">
        <f t="shared" si="11"/>
        <v>#REF!</v>
      </c>
      <c r="XG7" s="29" t="e">
        <f t="shared" si="11"/>
        <v>#REF!</v>
      </c>
      <c r="XH7" s="29" t="e">
        <f t="shared" si="11"/>
        <v>#REF!</v>
      </c>
      <c r="XI7" s="29" t="e">
        <f t="shared" si="11"/>
        <v>#REF!</v>
      </c>
      <c r="XJ7" s="29" t="e">
        <f t="shared" si="11"/>
        <v>#REF!</v>
      </c>
      <c r="XK7" s="29" t="e">
        <f t="shared" si="11"/>
        <v>#REF!</v>
      </c>
      <c r="XL7" s="29" t="e">
        <f t="shared" si="11"/>
        <v>#REF!</v>
      </c>
      <c r="XM7" s="29" t="e">
        <f t="shared" si="11"/>
        <v>#REF!</v>
      </c>
      <c r="XN7" s="29" t="e">
        <f t="shared" si="11"/>
        <v>#REF!</v>
      </c>
      <c r="XO7" s="29" t="e">
        <f t="shared" si="11"/>
        <v>#REF!</v>
      </c>
      <c r="XP7" s="29" t="e">
        <f t="shared" si="11"/>
        <v>#REF!</v>
      </c>
      <c r="XQ7" s="29" t="e">
        <f t="shared" si="11"/>
        <v>#REF!</v>
      </c>
      <c r="XR7" s="29" t="e">
        <f t="shared" si="11"/>
        <v>#REF!</v>
      </c>
      <c r="XS7" s="29" t="e">
        <f t="shared" si="11"/>
        <v>#REF!</v>
      </c>
      <c r="XT7" s="29" t="e">
        <f t="shared" si="11"/>
        <v>#REF!</v>
      </c>
      <c r="XU7" s="29" t="e">
        <f t="shared" si="11"/>
        <v>#REF!</v>
      </c>
      <c r="XV7" s="29" t="e">
        <f t="shared" si="11"/>
        <v>#REF!</v>
      </c>
      <c r="XW7" s="29" t="e">
        <f t="shared" si="11"/>
        <v>#REF!</v>
      </c>
      <c r="XX7" s="29" t="e">
        <f t="shared" ref="XX7:ZU7" si="12">SUM(XX8:XX32)</f>
        <v>#REF!</v>
      </c>
      <c r="XY7" s="29" t="e">
        <f t="shared" si="12"/>
        <v>#REF!</v>
      </c>
      <c r="XZ7" s="29" t="e">
        <f t="shared" si="12"/>
        <v>#REF!</v>
      </c>
      <c r="YA7" s="29" t="e">
        <f t="shared" si="12"/>
        <v>#REF!</v>
      </c>
      <c r="YB7" s="29" t="e">
        <f t="shared" si="12"/>
        <v>#REF!</v>
      </c>
      <c r="YC7" s="29" t="e">
        <f t="shared" si="12"/>
        <v>#REF!</v>
      </c>
      <c r="YD7" s="29" t="e">
        <f t="shared" si="12"/>
        <v>#REF!</v>
      </c>
      <c r="YE7" s="29" t="e">
        <f t="shared" si="12"/>
        <v>#REF!</v>
      </c>
      <c r="YF7" s="29" t="e">
        <f t="shared" si="12"/>
        <v>#REF!</v>
      </c>
      <c r="YG7" s="29" t="e">
        <f t="shared" si="12"/>
        <v>#REF!</v>
      </c>
      <c r="YH7" s="29" t="e">
        <f t="shared" si="12"/>
        <v>#REF!</v>
      </c>
      <c r="YI7" s="29" t="e">
        <f t="shared" si="12"/>
        <v>#REF!</v>
      </c>
      <c r="YJ7" s="29" t="e">
        <f t="shared" si="12"/>
        <v>#REF!</v>
      </c>
      <c r="YK7" s="29" t="e">
        <f t="shared" si="12"/>
        <v>#REF!</v>
      </c>
      <c r="YL7" s="29" t="e">
        <f t="shared" si="12"/>
        <v>#REF!</v>
      </c>
      <c r="YM7" s="29" t="e">
        <f t="shared" si="12"/>
        <v>#REF!</v>
      </c>
      <c r="YN7" s="29" t="e">
        <f t="shared" si="12"/>
        <v>#REF!</v>
      </c>
      <c r="YO7" s="29" t="e">
        <f t="shared" si="12"/>
        <v>#REF!</v>
      </c>
      <c r="YP7" s="29" t="e">
        <f t="shared" si="12"/>
        <v>#REF!</v>
      </c>
      <c r="YQ7" s="29" t="e">
        <f t="shared" si="12"/>
        <v>#REF!</v>
      </c>
      <c r="YR7" s="29" t="e">
        <f t="shared" si="12"/>
        <v>#REF!</v>
      </c>
      <c r="YS7" s="29" t="e">
        <f t="shared" si="12"/>
        <v>#REF!</v>
      </c>
      <c r="YT7" s="29" t="e">
        <f t="shared" si="12"/>
        <v>#REF!</v>
      </c>
      <c r="YU7" s="29" t="e">
        <f t="shared" si="12"/>
        <v>#REF!</v>
      </c>
      <c r="YV7" s="29" t="e">
        <f t="shared" si="12"/>
        <v>#REF!</v>
      </c>
      <c r="YW7" s="29" t="e">
        <f t="shared" si="12"/>
        <v>#REF!</v>
      </c>
      <c r="YX7" s="29" t="e">
        <f t="shared" si="12"/>
        <v>#REF!</v>
      </c>
      <c r="YY7" s="29" t="e">
        <f t="shared" si="12"/>
        <v>#REF!</v>
      </c>
      <c r="YZ7" s="29" t="e">
        <f t="shared" si="12"/>
        <v>#REF!</v>
      </c>
      <c r="ZA7" s="29" t="e">
        <f t="shared" si="12"/>
        <v>#REF!</v>
      </c>
      <c r="ZB7" s="29" t="e">
        <f t="shared" si="12"/>
        <v>#REF!</v>
      </c>
      <c r="ZC7" s="29" t="e">
        <f t="shared" si="12"/>
        <v>#REF!</v>
      </c>
      <c r="ZD7" s="29" t="e">
        <f t="shared" si="12"/>
        <v>#REF!</v>
      </c>
      <c r="ZE7" s="29" t="e">
        <f t="shared" si="12"/>
        <v>#REF!</v>
      </c>
      <c r="ZF7" s="29" t="e">
        <f t="shared" si="12"/>
        <v>#REF!</v>
      </c>
      <c r="ZG7" s="29" t="e">
        <f t="shared" si="12"/>
        <v>#REF!</v>
      </c>
      <c r="ZH7" s="29" t="e">
        <f t="shared" si="12"/>
        <v>#REF!</v>
      </c>
      <c r="ZI7" s="29" t="e">
        <f t="shared" si="12"/>
        <v>#REF!</v>
      </c>
      <c r="ZJ7" s="29" t="e">
        <f t="shared" si="12"/>
        <v>#REF!</v>
      </c>
      <c r="ZK7" s="29" t="e">
        <f t="shared" si="12"/>
        <v>#REF!</v>
      </c>
      <c r="ZL7" s="29" t="e">
        <f t="shared" si="12"/>
        <v>#REF!</v>
      </c>
      <c r="ZM7" s="29" t="e">
        <f t="shared" si="12"/>
        <v>#REF!</v>
      </c>
      <c r="ZN7" s="29" t="e">
        <f t="shared" si="12"/>
        <v>#REF!</v>
      </c>
      <c r="ZO7" s="29" t="e">
        <f t="shared" si="12"/>
        <v>#REF!</v>
      </c>
      <c r="ZP7" s="29" t="e">
        <f t="shared" si="12"/>
        <v>#REF!</v>
      </c>
      <c r="ZQ7" s="29" t="e">
        <f t="shared" si="12"/>
        <v>#REF!</v>
      </c>
      <c r="ZR7" s="29" t="e">
        <f t="shared" si="12"/>
        <v>#REF!</v>
      </c>
      <c r="ZS7" s="29" t="e">
        <f t="shared" si="12"/>
        <v>#REF!</v>
      </c>
      <c r="ZT7" s="29" t="e">
        <f t="shared" si="12"/>
        <v>#REF!</v>
      </c>
      <c r="ZU7" s="29" t="e">
        <f t="shared" si="12"/>
        <v>#REF!</v>
      </c>
      <c r="ZV7" s="29" t="e">
        <f t="shared" ref="ZV7:AAH7" si="13">SUM(ZV8:ZV32)</f>
        <v>#REF!</v>
      </c>
      <c r="ZW7" s="29" t="e">
        <f t="shared" si="13"/>
        <v>#REF!</v>
      </c>
      <c r="ZX7" s="29" t="e">
        <f t="shared" si="13"/>
        <v>#REF!</v>
      </c>
      <c r="ZY7" s="29" t="e">
        <f t="shared" si="13"/>
        <v>#REF!</v>
      </c>
      <c r="ZZ7" s="29" t="e">
        <f t="shared" si="13"/>
        <v>#REF!</v>
      </c>
      <c r="AAA7" s="29" t="e">
        <f t="shared" si="13"/>
        <v>#REF!</v>
      </c>
      <c r="AAB7" s="29" t="e">
        <f t="shared" si="13"/>
        <v>#REF!</v>
      </c>
      <c r="AAC7" s="29" t="e">
        <f t="shared" si="13"/>
        <v>#REF!</v>
      </c>
      <c r="AAD7" s="29" t="e">
        <f t="shared" si="13"/>
        <v>#REF!</v>
      </c>
      <c r="AAE7" s="29" t="e">
        <f t="shared" si="13"/>
        <v>#REF!</v>
      </c>
      <c r="AAF7" s="29" t="e">
        <f t="shared" si="13"/>
        <v>#REF!</v>
      </c>
      <c r="AAG7" s="29" t="e">
        <f t="shared" si="13"/>
        <v>#REF!</v>
      </c>
      <c r="AAH7" s="29" t="e">
        <f t="shared" si="13"/>
        <v>#REF!</v>
      </c>
      <c r="AAI7" s="29" t="e">
        <f t="shared" ref="AAI7:ACC7" si="14">SUM(AAI8:AAI32)</f>
        <v>#REF!</v>
      </c>
      <c r="AAJ7" s="29" t="e">
        <f t="shared" si="14"/>
        <v>#REF!</v>
      </c>
      <c r="AAK7" s="29" t="e">
        <f t="shared" si="14"/>
        <v>#REF!</v>
      </c>
      <c r="AAL7" s="29" t="e">
        <f t="shared" si="14"/>
        <v>#REF!</v>
      </c>
      <c r="AAM7" s="29" t="e">
        <f t="shared" si="14"/>
        <v>#REF!</v>
      </c>
      <c r="AAN7" s="29" t="e">
        <f t="shared" si="14"/>
        <v>#REF!</v>
      </c>
      <c r="AAO7" s="29" t="e">
        <f t="shared" si="14"/>
        <v>#REF!</v>
      </c>
      <c r="AAP7" s="29" t="e">
        <f t="shared" si="14"/>
        <v>#REF!</v>
      </c>
      <c r="AAQ7" s="29" t="e">
        <f t="shared" si="14"/>
        <v>#REF!</v>
      </c>
      <c r="AAR7" s="29" t="e">
        <f t="shared" si="14"/>
        <v>#REF!</v>
      </c>
      <c r="AAS7" s="29" t="e">
        <f t="shared" si="14"/>
        <v>#REF!</v>
      </c>
      <c r="AAT7" s="29" t="e">
        <f t="shared" si="14"/>
        <v>#REF!</v>
      </c>
      <c r="AAU7" s="29" t="e">
        <f t="shared" si="14"/>
        <v>#REF!</v>
      </c>
      <c r="AAV7" s="29" t="e">
        <f t="shared" si="14"/>
        <v>#REF!</v>
      </c>
      <c r="AAW7" s="29" t="e">
        <f t="shared" si="14"/>
        <v>#REF!</v>
      </c>
      <c r="AAX7" s="29" t="e">
        <f t="shared" si="14"/>
        <v>#REF!</v>
      </c>
      <c r="AAY7" s="29" t="e">
        <f t="shared" si="14"/>
        <v>#REF!</v>
      </c>
      <c r="AAZ7" s="29" t="e">
        <f t="shared" si="14"/>
        <v>#REF!</v>
      </c>
      <c r="ABA7" s="29" t="e">
        <f t="shared" si="14"/>
        <v>#REF!</v>
      </c>
      <c r="ABB7" s="29" t="e">
        <f t="shared" si="14"/>
        <v>#REF!</v>
      </c>
      <c r="ABC7" s="29" t="e">
        <f t="shared" si="14"/>
        <v>#REF!</v>
      </c>
      <c r="ABD7" s="29" t="e">
        <f t="shared" si="14"/>
        <v>#REF!</v>
      </c>
      <c r="ABE7" s="29" t="e">
        <f t="shared" si="14"/>
        <v>#REF!</v>
      </c>
      <c r="ABF7" s="29" t="e">
        <f t="shared" si="14"/>
        <v>#REF!</v>
      </c>
      <c r="ABG7" s="29" t="e">
        <f t="shared" si="14"/>
        <v>#REF!</v>
      </c>
      <c r="ABH7" s="29" t="e">
        <f t="shared" si="14"/>
        <v>#REF!</v>
      </c>
      <c r="ABI7" s="29" t="e">
        <f t="shared" si="14"/>
        <v>#REF!</v>
      </c>
      <c r="ABJ7" s="29" t="e">
        <f t="shared" si="14"/>
        <v>#REF!</v>
      </c>
      <c r="ABK7" s="29" t="e">
        <f t="shared" si="14"/>
        <v>#REF!</v>
      </c>
      <c r="ABL7" s="29" t="e">
        <f t="shared" si="14"/>
        <v>#REF!</v>
      </c>
      <c r="ABM7" s="29" t="e">
        <f t="shared" si="14"/>
        <v>#REF!</v>
      </c>
      <c r="ABN7" s="29" t="e">
        <f t="shared" si="14"/>
        <v>#REF!</v>
      </c>
      <c r="ABO7" s="29" t="e">
        <f t="shared" si="14"/>
        <v>#REF!</v>
      </c>
      <c r="ABP7" s="29" t="e">
        <f t="shared" si="14"/>
        <v>#REF!</v>
      </c>
      <c r="ABQ7" s="29" t="e">
        <f t="shared" si="14"/>
        <v>#REF!</v>
      </c>
      <c r="ABR7" s="29" t="e">
        <f t="shared" si="14"/>
        <v>#REF!</v>
      </c>
      <c r="ABS7" s="29" t="e">
        <f t="shared" si="14"/>
        <v>#REF!</v>
      </c>
      <c r="ABT7" s="29" t="e">
        <f t="shared" si="14"/>
        <v>#REF!</v>
      </c>
      <c r="ABU7" s="29" t="e">
        <f t="shared" si="14"/>
        <v>#REF!</v>
      </c>
      <c r="ABV7" s="29" t="e">
        <f t="shared" si="14"/>
        <v>#REF!</v>
      </c>
      <c r="ABW7" s="29" t="e">
        <f t="shared" si="14"/>
        <v>#REF!</v>
      </c>
      <c r="ABX7" s="29" t="e">
        <f t="shared" si="14"/>
        <v>#REF!</v>
      </c>
      <c r="ABY7" s="29" t="e">
        <f t="shared" si="14"/>
        <v>#REF!</v>
      </c>
      <c r="ABZ7" s="29" t="e">
        <f t="shared" si="14"/>
        <v>#REF!</v>
      </c>
      <c r="ACA7" s="29" t="e">
        <f t="shared" si="14"/>
        <v>#REF!</v>
      </c>
      <c r="ACB7" s="29" t="e">
        <f t="shared" si="14"/>
        <v>#REF!</v>
      </c>
      <c r="ACC7" s="29" t="e">
        <f t="shared" si="14"/>
        <v>#REF!</v>
      </c>
      <c r="ACD7" s="29" t="e">
        <f>SUM(ACD8:ACD32)</f>
        <v>#REF!</v>
      </c>
      <c r="ACE7" s="29" t="e">
        <f>SUM(ACE8:ACE32)</f>
        <v>#REF!</v>
      </c>
    </row>
    <row r="8" spans="1:759" ht="36" x14ac:dyDescent="0.25">
      <c r="A8" s="4">
        <v>1</v>
      </c>
      <c r="B8" s="5" t="s">
        <v>5</v>
      </c>
      <c r="C8" s="32" t="e">
        <f t="shared" ref="C8:C32" si="15">+D8+E8</f>
        <v>#REF!</v>
      </c>
      <c r="D8" s="31" t="e">
        <f t="shared" ref="D8:D32" si="16">+F8+BR8+DX8+GJ8+IT8+LF8+NP8+QB8+SN8+UX8+XJ8+ZT8</f>
        <v>#REF!</v>
      </c>
      <c r="E8" s="31" t="e">
        <f t="shared" ref="E8:E32" si="17">+G8+BS8+DY8+GK8+IU8+LG8+NQ8+QC8+SO8+UY8+XK8+ZU8</f>
        <v>#REF!</v>
      </c>
      <c r="F8" s="10" t="e">
        <f t="shared" ref="F8:F32" si="18">+H8+J8+L8+N8+P8+R8+T8+V8+X8+Z8+AB8+AD8+AF8+AH8+AJ8+AL8+AN8+AP8+AR8+AT8+AV8+AX8+AZ8+BB8+BD8+BP8+BF8+BL8+BN8</f>
        <v>#REF!</v>
      </c>
      <c r="G8" s="10" t="e">
        <f t="shared" ref="G8:G32" si="19">+I8+K8+M8+O8+Q8+S8+U8+W8+Y8+AA8+AC8+AE8+AG8+AI8+AK8+AM8+AO8+AQ8+AS8+AU8+AW8+AY8+BA8+BC8+BE8+BG8+BM8+BO8+BQ8</f>
        <v>#REF!</v>
      </c>
      <c r="H8" s="2" t="e">
        <f>COUNTIFS(#REF!,B8,#REF!,"алиев",#REF!,"01.01.2026")</f>
        <v>#REF!</v>
      </c>
      <c r="I8" s="2" t="e">
        <f>COUNTIFS(#REF!,B8,#REF!,"Бекдурдиев",#REF!,"01.01.2026")</f>
        <v>#REF!</v>
      </c>
      <c r="J8" s="2" t="e">
        <f>COUNTIFS(#REF!,B8,#REF!,"алиев",#REF!,"02.01.2026")</f>
        <v>#REF!</v>
      </c>
      <c r="K8" s="2" t="e">
        <f>COUNTIFS(#REF!,B8,#REF!,"Бекдурдиев",#REF!,"02.01.2026")</f>
        <v>#REF!</v>
      </c>
      <c r="L8" s="2" t="e">
        <f>COUNTIFS(#REF!,B8,#REF!,"алиев",#REF!,"03.01.2026")</f>
        <v>#REF!</v>
      </c>
      <c r="M8" s="2" t="e">
        <f>COUNTIFS(#REF!,#REF!,#REF!,"Бекдурдиев",#REF!,"03.01.2026")</f>
        <v>#REF!</v>
      </c>
      <c r="N8" s="2" t="e">
        <f>COUNTIFS(#REF!,B8,#REF!,"алиев",#REF!,"04.01.2026")</f>
        <v>#REF!</v>
      </c>
      <c r="O8" s="2" t="e">
        <f>COUNTIFS(#REF!,B8,#REF!,"Бекдурдиев",#REF!,"04.01.2026")</f>
        <v>#REF!</v>
      </c>
      <c r="P8" s="2" t="e">
        <f>COUNTIFS(#REF!,B8,#REF!,"алиев",#REF!,"05.01.2026")</f>
        <v>#REF!</v>
      </c>
      <c r="Q8" s="2" t="e">
        <f>COUNTIFS(#REF!,B8,#REF!,"Бекдурдиев",#REF!,"05.01.2026")</f>
        <v>#REF!</v>
      </c>
      <c r="R8" s="2" t="e">
        <f>COUNTIFS(#REF!,B8,#REF!,"алиев",#REF!,"06.01.2026")</f>
        <v>#REF!</v>
      </c>
      <c r="S8" s="2" t="e">
        <f>COUNTIFS(#REF!,B8,#REF!,"Бекдурдиев",#REF!,"06.01.2026")</f>
        <v>#REF!</v>
      </c>
      <c r="T8" s="2" t="e">
        <f>COUNTIFS(#REF!,B8,#REF!,"алиев",#REF!,"07.01.2026")</f>
        <v>#REF!</v>
      </c>
      <c r="U8" s="2" t="e">
        <f>COUNTIFS(#REF!,B8,#REF!,"Бекдурдиев",#REF!,"07.01.2026")</f>
        <v>#REF!</v>
      </c>
      <c r="V8" s="2" t="e">
        <f>COUNTIFS(#REF!,B8,#REF!,"алиев",#REF!,"08.01.2026")</f>
        <v>#REF!</v>
      </c>
      <c r="W8" s="2" t="e">
        <f>COUNTIFS(#REF!,B8,#REF!,"Бекдурдиев",#REF!,"08.01.2026")</f>
        <v>#REF!</v>
      </c>
      <c r="X8" s="2" t="e">
        <f>COUNTIFS(#REF!,B8,#REF!,"алиев",#REF!,"09.01.2026")</f>
        <v>#REF!</v>
      </c>
      <c r="Y8" s="2" t="e">
        <f>COUNTIFS(#REF!,B8,#REF!,"Бекдурдиев",#REF!,"09.01.2026")</f>
        <v>#REF!</v>
      </c>
      <c r="Z8" s="2" t="e">
        <f>COUNTIFS(#REF!,B8,#REF!,"алиев",#REF!,"10.01.2026")</f>
        <v>#REF!</v>
      </c>
      <c r="AA8" s="2" t="e">
        <f>COUNTIFS(#REF!,B8,#REF!,"Бекдурдиев",#REF!,"10.01.2026")</f>
        <v>#REF!</v>
      </c>
      <c r="AB8" s="2" t="e">
        <f>COUNTIFS(#REF!,B8,#REF!,"алиев",#REF!,"11.01.2026")</f>
        <v>#REF!</v>
      </c>
      <c r="AC8" s="2" t="e">
        <f>COUNTIFS(#REF!,B8,#REF!,"Бекдурдиев",#REF!,"10.01.2026")</f>
        <v>#REF!</v>
      </c>
      <c r="AD8" s="2" t="e">
        <f>COUNTIFS(#REF!,B8,#REF!,"алиев",#REF!,"12.01.2026")</f>
        <v>#REF!</v>
      </c>
      <c r="AE8" s="2" t="e">
        <f>COUNTIFS(#REF!,B8,#REF!,"Бекдурдиев",#REF!,"12.01.2026")</f>
        <v>#REF!</v>
      </c>
      <c r="AF8" s="2" t="e">
        <f>COUNTIFS(#REF!,B8,#REF!,"алиев",#REF!,"13.01.2026")</f>
        <v>#REF!</v>
      </c>
      <c r="AG8" s="2" t="e">
        <f>COUNTIFS(#REF!,B8,#REF!,"Бекдурдиев",#REF!,"13.01.2026")</f>
        <v>#REF!</v>
      </c>
      <c r="AH8" s="2" t="e">
        <f>COUNTIFS(#REF!,B8,#REF!,"алиев",#REF!,"14.01.2026")</f>
        <v>#REF!</v>
      </c>
      <c r="AI8" s="2" t="e">
        <f>COUNTIFS(#REF!,B8,#REF!,"Бекдурдиев",#REF!,"14.01.2026")</f>
        <v>#REF!</v>
      </c>
      <c r="AJ8" s="2" t="e">
        <f>COUNTIFS(#REF!,B8,#REF!,"алиев",#REF!,"15.01.2026")</f>
        <v>#REF!</v>
      </c>
      <c r="AK8" s="2" t="e">
        <f>COUNTIFS(#REF!,B8,#REF!,"Бекдурдиев",#REF!,"15.01.2026")</f>
        <v>#REF!</v>
      </c>
      <c r="AL8" s="2" t="e">
        <f>COUNTIFS(#REF!,B8,#REF!,"алиев",#REF!,"16.01.2026")</f>
        <v>#REF!</v>
      </c>
      <c r="AM8" s="2" t="e">
        <f>COUNTIFS(#REF!,B8,#REF!,"Бекдурдиев",#REF!,"16.01.2026")</f>
        <v>#REF!</v>
      </c>
      <c r="AN8" s="2" t="e">
        <f>COUNTIFS(#REF!,B8,#REF!,"алиев",#REF!,"17.01.2026")</f>
        <v>#REF!</v>
      </c>
      <c r="AO8" s="2" t="e">
        <f>COUNTIFS(#REF!,B8,#REF!,"Бекдурдиев",#REF!,"17.01.2026")</f>
        <v>#REF!</v>
      </c>
      <c r="AP8" s="2" t="e">
        <f>COUNTIFS(#REF!,B8,#REF!,"алиев",#REF!,"18.01.2026")</f>
        <v>#REF!</v>
      </c>
      <c r="AQ8" s="2" t="e">
        <f>COUNTIFS(#REF!,B8,#REF!,"Бекдурдиев",#REF!,"18.01.2026")</f>
        <v>#REF!</v>
      </c>
      <c r="AR8" s="2" t="e">
        <f>COUNTIFS(#REF!,B8,#REF!,"алиев",#REF!,"19.01.2026")</f>
        <v>#REF!</v>
      </c>
      <c r="AS8" s="2" t="e">
        <f>COUNTIFS(#REF!,B8,#REF!,"Бекдурдиев",#REF!,"19.01.2026")</f>
        <v>#REF!</v>
      </c>
      <c r="AT8" s="2" t="e">
        <f>COUNTIFS(#REF!,B8,#REF!,"алиев",#REF!,"20.01.2026")</f>
        <v>#REF!</v>
      </c>
      <c r="AU8" s="2" t="e">
        <f>COUNTIFS(#REF!,B8,#REF!,"Бекдурдиев",#REF!,"20.01.2026")</f>
        <v>#REF!</v>
      </c>
      <c r="AV8" s="2" t="e">
        <f>COUNTIFS(#REF!,B8,#REF!,"алиев",#REF!,"21.01.2026")</f>
        <v>#REF!</v>
      </c>
      <c r="AW8" s="2" t="e">
        <f>COUNTIFS(#REF!,B8,#REF!,"Бекдурдиев",#REF!,"21.01.2026")</f>
        <v>#REF!</v>
      </c>
      <c r="AX8" s="2" t="e">
        <f>COUNTIFS(#REF!,B8,#REF!,"алиев",#REF!,"22.01.2026")</f>
        <v>#REF!</v>
      </c>
      <c r="AY8" s="2" t="e">
        <f>COUNTIFS(#REF!,B8,#REF!,"Бекдурдиев",#REF!,"22.01.2026")</f>
        <v>#REF!</v>
      </c>
      <c r="AZ8" s="2" t="e">
        <f>COUNTIFS(#REF!,B8,#REF!,"алиев",#REF!,"23.01.2026")</f>
        <v>#REF!</v>
      </c>
      <c r="BA8" s="2" t="e">
        <f>COUNTIFS(#REF!,B8,#REF!,"Бекдурдиев",#REF!,"23.01.2026")</f>
        <v>#REF!</v>
      </c>
      <c r="BB8" s="2" t="e">
        <f>COUNTIFS(#REF!,B8,#REF!,"алиев",#REF!,"24.01.2026")</f>
        <v>#REF!</v>
      </c>
      <c r="BC8" s="2" t="e">
        <f>COUNTIFS(#REF!,B8,#REF!,"Бекдурдиев",#REF!,"24.01.2026")</f>
        <v>#REF!</v>
      </c>
      <c r="BD8" s="2" t="e">
        <f>COUNTIFS(#REF!,B8,#REF!,"алиев",#REF!,"25.01.2026")</f>
        <v>#REF!</v>
      </c>
      <c r="BE8" s="2" t="e">
        <f>COUNTIFS(#REF!,B8,#REF!,"Бекдурдиев",#REF!,"25.01.2026")</f>
        <v>#REF!</v>
      </c>
      <c r="BF8" s="2" t="e">
        <f>COUNTIFS(#REF!,B8,#REF!,"алиев",#REF!,"26.01.2026")</f>
        <v>#REF!</v>
      </c>
      <c r="BG8" s="2" t="e">
        <f>COUNTIFS(#REF!,B8,#REF!,"Бекдурдиев",#REF!,"26.01.2026")</f>
        <v>#REF!</v>
      </c>
      <c r="BH8" s="2" t="e">
        <f>COUNTIFS(#REF!,B8,#REF!,"алиев",#REF!,"27.01.2026")</f>
        <v>#REF!</v>
      </c>
      <c r="BI8" s="2" t="e">
        <f>COUNTIFS(#REF!,B8,#REF!,"Бекдурдиев",#REF!,"27.01.2026")</f>
        <v>#REF!</v>
      </c>
      <c r="BJ8" s="2" t="e">
        <f>COUNTIFS(#REF!,B8,#REF!,"алиев",#REF!,"28.01.2026")</f>
        <v>#REF!</v>
      </c>
      <c r="BK8" s="2" t="e">
        <f>COUNTIFS(#REF!,B8,#REF!,"Бекдурдиев",#REF!,"28.01.2026")</f>
        <v>#REF!</v>
      </c>
      <c r="BL8" s="2" t="e">
        <f>COUNTIFS(#REF!,B8,#REF!,"алиев",#REF!,"29.01.2026")</f>
        <v>#REF!</v>
      </c>
      <c r="BM8" s="2" t="e">
        <f>COUNTIFS(#REF!,B8,#REF!,"Бекдурдиев",#REF!,"29.01.2026")</f>
        <v>#REF!</v>
      </c>
      <c r="BN8" s="2" t="e">
        <f>COUNTIFS(#REF!,B8,#REF!,"алиев",#REF!,"30.01.2026")</f>
        <v>#REF!</v>
      </c>
      <c r="BO8" s="2" t="e">
        <f>COUNTIFS(#REF!,B8,#REF!,"Бекдурдиев",#REF!,"30.01.2026")</f>
        <v>#REF!</v>
      </c>
      <c r="BP8" s="2" t="e">
        <f>COUNTIFS(#REF!,B8,#REF!,"алиев",#REF!,"31.01.2026")</f>
        <v>#REF!</v>
      </c>
      <c r="BQ8" s="2" t="e">
        <f>COUNTIFS(#REF!,B8,#REF!,"Бекдурдиев",#REF!,"31.01.2026")</f>
        <v>#REF!</v>
      </c>
      <c r="BR8" s="12" t="e">
        <f>BT8+BV8+BX8+BZ8+CB8+CD8+CF8+CH8+CJ8+CL8+CN8+CP8+CR8+CT8+CV8+CX8+CZ8+DB8+DD8+DF8+DH8+DJ8+DL8+DN8+DP8+DR8+DT8+DV8</f>
        <v>#REF!</v>
      </c>
      <c r="BS8" s="12" t="e">
        <f>BU8+BW8+BY8+CA8+CC8+CE8+CG8+CI8+CK8+CM8+CO8+CQ8+CS8+CU8+CW8+CY8+DA8+DC8+DE8+DG8+DI8+DK8+DM8+DO8+DQ8+DS8+DU8+DW8</f>
        <v>#REF!</v>
      </c>
      <c r="BT8" s="2" t="e">
        <f>COUNTIFS(#REF!,B8,#REF!,"алиев",#REF!,"01.02.2026")</f>
        <v>#REF!</v>
      </c>
      <c r="BU8" s="2" t="e">
        <f>COUNTIFS(#REF!,B8,#REF!,"Бекдурдиев",#REF!,"01.02.2026")</f>
        <v>#REF!</v>
      </c>
      <c r="BV8" s="2" t="e">
        <f>COUNTIFS(#REF!,B8,#REF!,"алиев",#REF!,"02.02.2026")</f>
        <v>#REF!</v>
      </c>
      <c r="BW8" s="2" t="e">
        <f>COUNTIFS(#REF!,B8,#REF!,"Бекдурдиев",#REF!,"02.02.2026")</f>
        <v>#REF!</v>
      </c>
      <c r="BX8" s="2" t="e">
        <f>COUNTIFS(#REF!,B8,#REF!,"алиев",#REF!,"03.02.2026")</f>
        <v>#REF!</v>
      </c>
      <c r="BY8" s="2" t="e">
        <f>COUNTIFS(#REF!,B8,#REF!,"Бекдурдиев",#REF!,"03.02.2026")</f>
        <v>#REF!</v>
      </c>
      <c r="BZ8" s="2" t="e">
        <f>COUNTIFS(#REF!,B8,#REF!,"алиев",#REF!,"04.02.2026")</f>
        <v>#REF!</v>
      </c>
      <c r="CA8" s="2" t="e">
        <f>COUNTIFS(#REF!,B8,#REF!,"Бекдурдиев",#REF!,"04.02.2026")</f>
        <v>#REF!</v>
      </c>
      <c r="CB8" s="2" t="e">
        <f>COUNTIFS(#REF!,B8,#REF!,"алиев",#REF!,"05.02.2026")</f>
        <v>#REF!</v>
      </c>
      <c r="CC8" s="2" t="e">
        <f>COUNTIFS(#REF!,B8,#REF!,"Бекдурдиев",#REF!,"05.02.2026")</f>
        <v>#REF!</v>
      </c>
      <c r="CD8" s="2" t="e">
        <f>COUNTIFS(#REF!,B8,#REF!,"алиев",#REF!,"06.02.2026")</f>
        <v>#REF!</v>
      </c>
      <c r="CE8" s="2" t="e">
        <f>COUNTIFS(#REF!,B8,#REF!,"Бекдурдиев",#REF!,"06.02.2026")</f>
        <v>#REF!</v>
      </c>
      <c r="CF8" s="2" t="e">
        <f>COUNTIFS(#REF!,B8,#REF!,"алиев",#REF!,"07.02.2026")</f>
        <v>#REF!</v>
      </c>
      <c r="CG8" s="2" t="e">
        <f>COUNTIFS(#REF!,B8,#REF!,"Бекдурдиев",#REF!,"07.02.2026")</f>
        <v>#REF!</v>
      </c>
      <c r="CH8" s="2" t="e">
        <f>COUNTIFS(#REF!,B8,#REF!,"Алиев",#REF!,"08.02.2026")</f>
        <v>#REF!</v>
      </c>
      <c r="CI8" s="2" t="e">
        <f>COUNTIFS(#REF!,B8,#REF!,"Бекдурдиев",#REF!,"08.02.2026")</f>
        <v>#REF!</v>
      </c>
      <c r="CJ8" s="2" t="e">
        <f>COUNTIFS(#REF!,B8,#REF!,"Алиев",#REF!,"09.02.2026")</f>
        <v>#REF!</v>
      </c>
      <c r="CK8" s="2" t="e">
        <f>COUNTIFS(#REF!,B8,#REF!,"Бекдурдиев",#REF!,"09.02.2026")</f>
        <v>#REF!</v>
      </c>
      <c r="CL8" s="2" t="e">
        <f>COUNTIFS(#REF!,B8,#REF!,"Алиев",#REF!,"10.02.2026")</f>
        <v>#REF!</v>
      </c>
      <c r="CM8" s="2" t="e">
        <f>COUNTIFS(#REF!,B8,#REF!,"Бекдурдиев",#REF!,"10.02.2026")</f>
        <v>#REF!</v>
      </c>
      <c r="CN8" s="2" t="e">
        <f>COUNTIFS(#REF!,B8,#REF!,"Алиев",#REF!,"11.02.2026")</f>
        <v>#REF!</v>
      </c>
      <c r="CO8" s="2" t="e">
        <f>COUNTIFS(#REF!,B8,#REF!,"Бекдурдиев",#REF!,"11.02.2026")</f>
        <v>#REF!</v>
      </c>
      <c r="CP8" s="2" t="e">
        <f>COUNTIFS(#REF!,B8,#REF!,"Алиев",#REF!,"12.02.2026")</f>
        <v>#REF!</v>
      </c>
      <c r="CQ8" s="2" t="e">
        <f>COUNTIFS(#REF!,B8,#REF!,"Бекдурдиев",#REF!,"12.02.2026")</f>
        <v>#REF!</v>
      </c>
      <c r="CR8" s="2" t="e">
        <f>COUNTIFS(#REF!,B8,#REF!,"Алиев",#REF!,"13.02.2026")</f>
        <v>#REF!</v>
      </c>
      <c r="CS8" s="2" t="e">
        <f>COUNTIFS(#REF!,B8,#REF!,"Бекдурдиев",#REF!,"13.02.2026")</f>
        <v>#REF!</v>
      </c>
      <c r="CT8" s="2" t="e">
        <f>COUNTIFS(#REF!,B8,#REF!,"Алиев",#REF!,"14.02.2026")</f>
        <v>#REF!</v>
      </c>
      <c r="CU8" s="2" t="e">
        <f>COUNTIFS(#REF!,B8,#REF!,"Бекдурдиев",#REF!,"14.02.2026")</f>
        <v>#REF!</v>
      </c>
      <c r="CV8" s="2" t="e">
        <f>COUNTIFS(#REF!,B8,#REF!,"Алиев",#REF!,"15.02.2026")</f>
        <v>#REF!</v>
      </c>
      <c r="CW8" s="2" t="e">
        <f>COUNTIFS(#REF!,B8,#REF!,"Бекдурдиев",#REF!,"15.02.2026")</f>
        <v>#REF!</v>
      </c>
      <c r="CX8" s="2" t="e">
        <f>COUNTIFS(#REF!,B8,#REF!,"Алиев",#REF!,"16.02.2026")</f>
        <v>#REF!</v>
      </c>
      <c r="CY8" s="2" t="e">
        <f>COUNTIFS(#REF!,B8,#REF!,"Бекдурдиев",#REF!,"16.02.2026")</f>
        <v>#REF!</v>
      </c>
      <c r="CZ8" s="2" t="e">
        <f>COUNTIFS(#REF!,B8,#REF!,"Алиев",#REF!,"17.02.2026")</f>
        <v>#REF!</v>
      </c>
      <c r="DA8" s="2" t="e">
        <f>COUNTIFS(#REF!,B8,#REF!,"Бекдурдиев",#REF!,"17.02.2026")</f>
        <v>#REF!</v>
      </c>
      <c r="DB8" s="2" t="e">
        <f>COUNTIFS(#REF!,B8,#REF!,"Алиев",#REF!,"18.02.2026")</f>
        <v>#REF!</v>
      </c>
      <c r="DC8" s="2" t="e">
        <f>COUNTIFS(#REF!,B8,#REF!,"Бекдурдиев",#REF!,"18.02.2026")</f>
        <v>#REF!</v>
      </c>
      <c r="DD8" s="2" t="e">
        <f>COUNTIFS(#REF!,B8,#REF!,"Алиев",#REF!,"19.02.2026")</f>
        <v>#REF!</v>
      </c>
      <c r="DE8" s="2" t="e">
        <f>COUNTIFS(#REF!,B8,#REF!,"Бекдурдиев",#REF!,"19.02.2026")</f>
        <v>#REF!</v>
      </c>
      <c r="DF8" s="2" t="e">
        <f>COUNTIFS(#REF!,B8,#REF!,"Алиев",#REF!,"20.02.2026")</f>
        <v>#REF!</v>
      </c>
      <c r="DG8" s="2" t="e">
        <f>COUNTIFS(#REF!,B8,#REF!,"Бекдурдиев",#REF!,"20.02.2026")</f>
        <v>#REF!</v>
      </c>
      <c r="DH8" s="2" t="e">
        <f>COUNTIFS(#REF!,B8,#REF!,"Алиев",#REF!,"21.02.2026")</f>
        <v>#REF!</v>
      </c>
      <c r="DI8" s="2" t="e">
        <f>COUNTIFS(#REF!,B8,#REF!,"Бекдурдиев",#REF!,"21.02.2026")</f>
        <v>#REF!</v>
      </c>
      <c r="DJ8" s="2" t="e">
        <f>COUNTIFS(#REF!,B8,#REF!,"Алиев",#REF!,"22.02.2026")</f>
        <v>#REF!</v>
      </c>
      <c r="DK8" s="2" t="e">
        <f>COUNTIFS(#REF!,B8,#REF!,"Бекдурдиев",#REF!,"22.02.2026")</f>
        <v>#REF!</v>
      </c>
      <c r="DL8" s="2" t="e">
        <f>COUNTIFS(#REF!,B8,#REF!,"Алиев",#REF!,"23.02.2026")</f>
        <v>#REF!</v>
      </c>
      <c r="DM8" s="2" t="e">
        <f>COUNTIFS(#REF!,B8,#REF!,"Бекдурдиев",#REF!,"23.02.2026")</f>
        <v>#REF!</v>
      </c>
      <c r="DN8" s="2" t="e">
        <f>COUNTIFS(#REF!,B8,#REF!,"Алиев",#REF!,"24.02.2026")</f>
        <v>#REF!</v>
      </c>
      <c r="DO8" s="2" t="e">
        <f>COUNTIFS(#REF!,B8,#REF!,"Бекдурдиев",#REF!,"24.02.2026")</f>
        <v>#REF!</v>
      </c>
      <c r="DP8" s="2" t="e">
        <f>COUNTIFS(#REF!,B8,#REF!,"Алиев",#REF!,"25.02.2026")</f>
        <v>#REF!</v>
      </c>
      <c r="DQ8" s="2" t="e">
        <f>COUNTIFS(#REF!,B8,#REF!,"Бекдурдиев",#REF!,"25.02.2026")</f>
        <v>#REF!</v>
      </c>
      <c r="DR8" s="2" t="e">
        <f>COUNTIFS(#REF!,B8,#REF!,"Алиев",#REF!,"26.02.2026")</f>
        <v>#REF!</v>
      </c>
      <c r="DS8" s="2" t="e">
        <f>COUNTIFS(#REF!,B8,#REF!,"Бекдурдиев",#REF!,"26.02.2026")</f>
        <v>#REF!</v>
      </c>
      <c r="DT8" s="2" t="e">
        <f>COUNTIFS(#REF!,B8,#REF!,"Алиев",#REF!,"27.02.2026")</f>
        <v>#REF!</v>
      </c>
      <c r="DU8" s="2" t="e">
        <f>COUNTIFS(#REF!,B8,#REF!,"Бекдурдиев",#REF!,"27.02.2026")</f>
        <v>#REF!</v>
      </c>
      <c r="DV8" s="2" t="e">
        <f>COUNTIFS(#REF!,B8,#REF!,"Алиев",#REF!,"28.02.2026")</f>
        <v>#REF!</v>
      </c>
      <c r="DW8" s="2" t="e">
        <f>COUNTIFS(#REF!,B8,#REF!,"Бекдурдиев",#REF!,"28.02.2026")</f>
        <v>#REF!</v>
      </c>
      <c r="DX8" s="14" t="e">
        <f>SUM(DZ8+EB8+ED8+EF8+EH8+EJ8+EL8+EN8+EP8+ER8+ET8+EV8+EX8+GH8+GF8+GD8+GB8+FZ8+FX8+FV8+FT8+FR8+FP8+FN8+FL8+FJ8+FH8+FF8+FD8+FB8+EZ8)</f>
        <v>#REF!</v>
      </c>
      <c r="DY8" s="14" t="e">
        <f>SUM(EA8+EC8+EE8+EG8+EI8+EK8+EM8+EO8+EQ8+ES8+EU8+EW8+EY8+GI8+GG8+GE8+GC8+GA8+FY8+FW8+FU8+FS8+FQ8+FO8+FM8+FK8+FI8+FG8+FE8+FC8+FA8)</f>
        <v>#REF!</v>
      </c>
      <c r="DZ8" s="2" t="e">
        <f>COUNTIFS(#REF!,B8,#REF!,"алиев",#REF!,"01.03.2026")</f>
        <v>#REF!</v>
      </c>
      <c r="EA8" s="2" t="e">
        <f>COUNTIFS(#REF!,B8,#REF!,"Бекдурдиев",#REF!,"01.03.2026")</f>
        <v>#REF!</v>
      </c>
      <c r="EB8" s="2" t="e">
        <f>COUNTIFS(#REF!,B8,#REF!,"алиев",#REF!,"02.03.2026")</f>
        <v>#REF!</v>
      </c>
      <c r="EC8" s="2" t="e">
        <f>COUNTIFS(#REF!,B8,#REF!,"Бекдурдиев",#REF!,"02.03.2026")</f>
        <v>#REF!</v>
      </c>
      <c r="ED8" s="2" t="e">
        <f>COUNTIFS(#REF!,B8,#REF!,"алиев",#REF!,"03.03.2026")</f>
        <v>#REF!</v>
      </c>
      <c r="EE8" s="2" t="e">
        <f>COUNTIFS(#REF!,B8,#REF!,"Бекдурдиев",#REF!,"03.03.2026")</f>
        <v>#REF!</v>
      </c>
      <c r="EF8" s="2" t="e">
        <f>COUNTIFS(#REF!,B8,#REF!,"алиев",#REF!,"04.03.2026")</f>
        <v>#REF!</v>
      </c>
      <c r="EG8" s="2" t="e">
        <f>COUNTIFS(#REF!,B8,#REF!,"Бекдурдиев",#REF!,"04.03.2026")</f>
        <v>#REF!</v>
      </c>
      <c r="EH8" s="2" t="e">
        <f>COUNTIFS(#REF!,B8,#REF!,"алиев",#REF!,"05.03.2026")</f>
        <v>#REF!</v>
      </c>
      <c r="EI8" s="2" t="e">
        <f>COUNTIFS(#REF!,B8,#REF!,"Бекдурдиев",#REF!,"05.03.2026")</f>
        <v>#REF!</v>
      </c>
      <c r="EJ8" s="2" t="e">
        <f>COUNTIFS(#REF!,B8,#REF!,"алиев",#REF!,"06.03.2026")</f>
        <v>#REF!</v>
      </c>
      <c r="EK8" s="2" t="e">
        <f>COUNTIFS(#REF!,B8,#REF!,"Бекдурдиев",#REF!,"06.03.2026")</f>
        <v>#REF!</v>
      </c>
      <c r="EL8" s="2" t="e">
        <f>COUNTIFS(#REF!,B8,#REF!,"алиев",#REF!,"07.03.2026")</f>
        <v>#REF!</v>
      </c>
      <c r="EM8" s="2" t="e">
        <f>COUNTIFS(#REF!,B8,#REF!,"Бекдурдиев",#REF!,"07.03.2026")</f>
        <v>#REF!</v>
      </c>
      <c r="EN8" s="2" t="e">
        <f>COUNTIFS(#REF!,B8,#REF!,"алиев",#REF!,"08.03.2026")</f>
        <v>#REF!</v>
      </c>
      <c r="EO8" s="2" t="e">
        <f>COUNTIFS(#REF!,B8,#REF!,"Бекдурдиев",#REF!,"08.03.2026")</f>
        <v>#REF!</v>
      </c>
      <c r="EP8" s="2" t="e">
        <f>COUNTIFS(#REF!,B8,#REF!,"алиев",#REF!,"09.03.2026")</f>
        <v>#REF!</v>
      </c>
      <c r="EQ8" s="2" t="e">
        <f>COUNTIFS(#REF!,B8,#REF!,"Бекдурдиев",#REF!,"09.03.2026")</f>
        <v>#REF!</v>
      </c>
      <c r="ER8" s="2" t="e">
        <f>COUNTIFS(#REF!,B8,#REF!,"алиев",#REF!,"10.03.2026")</f>
        <v>#REF!</v>
      </c>
      <c r="ES8" s="2" t="e">
        <f>COUNTIFS(#REF!,B8,#REF!,"Бекдурдиев",#REF!,"10.03.2026")</f>
        <v>#REF!</v>
      </c>
      <c r="ET8" s="2" t="e">
        <f>COUNTIFS(#REF!,B8,#REF!,"алиев",#REF!,"11.03.2026")</f>
        <v>#REF!</v>
      </c>
      <c r="EU8" s="2" t="e">
        <f>COUNTIFS(#REF!,B8,#REF!,"Бекдурдиев",#REF!,"11.03.2026")</f>
        <v>#REF!</v>
      </c>
      <c r="EV8" s="2" t="e">
        <f>COUNTIFS(#REF!,B8,#REF!,"алиев",#REF!,"12.03.2026")</f>
        <v>#REF!</v>
      </c>
      <c r="EW8" s="2" t="e">
        <f>COUNTIFS(#REF!,B8,#REF!,"Бекдурдиев",#REF!,"12.03.2026")</f>
        <v>#REF!</v>
      </c>
      <c r="EX8" s="2" t="e">
        <f>COUNTIFS(#REF!,B8,#REF!,"алиев",#REF!,"13.03.2026")</f>
        <v>#REF!</v>
      </c>
      <c r="EY8" s="2" t="e">
        <f>COUNTIFS(#REF!,B8,#REF!,"Бекдурдиев",#REF!,"13.03.2026")</f>
        <v>#REF!</v>
      </c>
      <c r="EZ8" s="2" t="e">
        <f>COUNTIFS(#REF!,B8,#REF!,"алиев",#REF!,"14.03.2026")</f>
        <v>#REF!</v>
      </c>
      <c r="FA8" s="2" t="e">
        <f>COUNTIFS(#REF!,B8,#REF!,"Бекдурдиев",#REF!,"14.03.2026")</f>
        <v>#REF!</v>
      </c>
      <c r="FB8" s="2" t="e">
        <f>COUNTIFS(#REF!,B8,#REF!,"алиев",#REF!,"15.03.2026")</f>
        <v>#REF!</v>
      </c>
      <c r="FC8" s="2" t="e">
        <f>COUNTIFS(#REF!,B8,#REF!,"Бекдурдиев",#REF!,"15.03.2026")</f>
        <v>#REF!</v>
      </c>
      <c r="FD8" s="2" t="e">
        <f>COUNTIFS(#REF!,B8,#REF!,"алиев",#REF!,"16.03.2026")</f>
        <v>#REF!</v>
      </c>
      <c r="FE8" s="2" t="e">
        <f>COUNTIFS(#REF!,B8,#REF!,"Бекдурдиев",#REF!,"16.03.2026")</f>
        <v>#REF!</v>
      </c>
      <c r="FF8" s="2" t="e">
        <f>COUNTIFS(#REF!,B8,#REF!,"алиев",#REF!,"17.03.2026")</f>
        <v>#REF!</v>
      </c>
      <c r="FG8" s="2" t="e">
        <f>COUNTIFS(#REF!,B8,#REF!,"Бекдурдиев",#REF!,"17.03.2026")</f>
        <v>#REF!</v>
      </c>
      <c r="FH8" s="2" t="e">
        <f>COUNTIFS(#REF!,B8,#REF!,"алиев",#REF!,"18.03.2026")</f>
        <v>#REF!</v>
      </c>
      <c r="FI8" s="2" t="e">
        <f>COUNTIFS(#REF!,B8,#REF!,"Бекдурдиев",#REF!,"18.03.2026")</f>
        <v>#REF!</v>
      </c>
      <c r="FJ8" s="2" t="e">
        <f>COUNTIFS(#REF!,B8,#REF!,"алиев",#REF!,"19.03.2026")</f>
        <v>#REF!</v>
      </c>
      <c r="FK8" s="2" t="e">
        <f>COUNTIFS(#REF!,B8,#REF!,"Бекдурдиев",#REF!,"19.03.2026")</f>
        <v>#REF!</v>
      </c>
      <c r="FL8" s="2" t="e">
        <f>COUNTIFS(#REF!,B8,#REF!,"алиев",#REF!,"20.03.2026")</f>
        <v>#REF!</v>
      </c>
      <c r="FM8" s="2" t="e">
        <f>COUNTIFS(#REF!,B8,#REF!,"Бекдурдиев",#REF!,"20.03.2026")</f>
        <v>#REF!</v>
      </c>
      <c r="FN8" s="2" t="e">
        <f>COUNTIFS(#REF!,B8,#REF!,"алиев",#REF!,"21.03.2026")</f>
        <v>#REF!</v>
      </c>
      <c r="FO8" s="2" t="e">
        <f>COUNTIFS(#REF!,B8,#REF!,"Бекдурдиев",#REF!,"21.03.2026")</f>
        <v>#REF!</v>
      </c>
      <c r="FP8" s="2" t="e">
        <f>COUNTIFS(#REF!,B8,#REF!,"алиев",#REF!,"22.03.2026")</f>
        <v>#REF!</v>
      </c>
      <c r="FQ8" s="2" t="e">
        <f>COUNTIFS(#REF!,B8,#REF!,"Бекдурдиев",#REF!,"22.03.2026")</f>
        <v>#REF!</v>
      </c>
      <c r="FR8" s="2" t="e">
        <f>COUNTIFS(#REF!,B8,#REF!,"алиев",#REF!,"23.03.2026")</f>
        <v>#REF!</v>
      </c>
      <c r="FS8" s="2" t="e">
        <f>COUNTIFS(#REF!,B8,#REF!,"Бекдурдиев",#REF!,"23.03.2026")</f>
        <v>#REF!</v>
      </c>
      <c r="FT8" s="2" t="e">
        <f>COUNTIFS(#REF!,B8,#REF!,"алиев",#REF!,"24.03.2026")</f>
        <v>#REF!</v>
      </c>
      <c r="FU8" s="2" t="e">
        <f>COUNTIFS(#REF!,B8,#REF!,"Бекдурдиев",#REF!,"24.03.2026")</f>
        <v>#REF!</v>
      </c>
      <c r="FV8" s="2" t="e">
        <f>COUNTIFS(#REF!,B8,#REF!,"алиев",#REF!,"25.03.2026")</f>
        <v>#REF!</v>
      </c>
      <c r="FW8" s="2" t="e">
        <f>COUNTIFS(#REF!,B8,#REF!,"Бекдурдиев",#REF!,"25.03.2026")</f>
        <v>#REF!</v>
      </c>
      <c r="FX8" s="2" t="e">
        <f>COUNTIFS(#REF!,B8,#REF!,"алиев",#REF!,"26.03.2026")</f>
        <v>#REF!</v>
      </c>
      <c r="FY8" s="2" t="e">
        <f>COUNTIFS(#REF!,B8,#REF!,"Бекдурдиев",#REF!,"26.03.2026")</f>
        <v>#REF!</v>
      </c>
      <c r="FZ8" s="2" t="e">
        <f>COUNTIFS(#REF!,B8,#REF!,"алиев",#REF!,"27.03.2026")</f>
        <v>#REF!</v>
      </c>
      <c r="GA8" s="2" t="e">
        <f>COUNTIFS(#REF!,B8,#REF!,"Бекдурдиев",#REF!,"27.03.2026")</f>
        <v>#REF!</v>
      </c>
      <c r="GB8" s="2" t="e">
        <f>COUNTIFS(#REF!,B8,#REF!,"алиев",#REF!,"28.03.2026")</f>
        <v>#REF!</v>
      </c>
      <c r="GC8" s="2" t="e">
        <f>COUNTIFS(#REF!,B8,#REF!,"Бекдурдиев",#REF!,"28.03.2026")</f>
        <v>#REF!</v>
      </c>
      <c r="GD8" s="2" t="e">
        <f>COUNTIFS(#REF!,B8,#REF!,"алиев",#REF!,"29.03.2026")</f>
        <v>#REF!</v>
      </c>
      <c r="GE8" s="2" t="e">
        <f>COUNTIFS(#REF!,B8,#REF!,"Бекдурдиев",#REF!,"29.03.2026")</f>
        <v>#REF!</v>
      </c>
      <c r="GF8" s="2" t="e">
        <f>COUNTIFS(#REF!,B8,#REF!,"алиев",#REF!,"30.03.2026")</f>
        <v>#REF!</v>
      </c>
      <c r="GG8" s="2" t="e">
        <f>COUNTIFS(#REF!,B8,#REF!,"Бекдурдиев",#REF!,"30.03.2026")</f>
        <v>#REF!</v>
      </c>
      <c r="GH8" s="2" t="e">
        <f>COUNTIFS(#REF!,B8,#REF!,"алиев",#REF!,"31.03.2026")</f>
        <v>#REF!</v>
      </c>
      <c r="GI8" s="2" t="e">
        <f>COUNTIFS(#REF!,B8,#REF!,"Бекдурдиев",#REF!,"31.03.2026")</f>
        <v>#REF!</v>
      </c>
      <c r="GJ8" s="16" t="e">
        <f>+GL8+GN8+GP8+GR8+GT8+GV8+GX8+GZ8+HB8+HD8+HF8+HH8+HJ8+HL8+HN8+HP8+HR8+HT8+HV8+HX8+HZ8+IB8+ID8+IF8+IH8+IJ8+IL8+IN8+IP8+IR8</f>
        <v>#REF!</v>
      </c>
      <c r="GK8" s="16" t="e">
        <f>+GM8+GO8+GQ8+GS8+GU8+GW8+GY8+HA8+HC8+HE8+HG8+HI8+HK8+HM8+HO8+HQ8+HS8+HU8+HW8+HY8+IA8+IC8+IE8+IG8+II8+IK8+IM8+IO8+IQ8+IS8</f>
        <v>#REF!</v>
      </c>
      <c r="GL8" s="4" t="e">
        <f>COUNTIFS(#REF!,B8,#REF!,"алиев",#REF!,"01.04.2026")</f>
        <v>#REF!</v>
      </c>
      <c r="GM8" s="4" t="e">
        <f>COUNTIFS(#REF!,B8,#REF!,"Бекдурдиев",#REF!,"01.04.2026")</f>
        <v>#REF!</v>
      </c>
      <c r="GN8" s="4" t="e">
        <f>COUNTIFS(#REF!,B8,#REF!,"алиев",#REF!,"02.04.2026")</f>
        <v>#REF!</v>
      </c>
      <c r="GO8" s="4" t="e">
        <f>COUNTIFS(#REF!,B8,#REF!,"Бекдурдиев",#REF!,"02.04.2026")</f>
        <v>#REF!</v>
      </c>
      <c r="GP8" s="4" t="e">
        <f>COUNTIFS(#REF!,B8,#REF!,"алиев",#REF!,"03.04.2026")</f>
        <v>#REF!</v>
      </c>
      <c r="GQ8" s="4" t="e">
        <f>COUNTIFS(#REF!,B8,#REF!,"Бекдурдиев",#REF!,"03.04.2026")</f>
        <v>#REF!</v>
      </c>
      <c r="GR8" s="4" t="e">
        <f>COUNTIFS(#REF!,B8,#REF!,"алиев",#REF!,"04.04.2026")</f>
        <v>#REF!</v>
      </c>
      <c r="GS8" s="4" t="e">
        <f>COUNTIFS(#REF!,B8,#REF!,"Бекдурдиев",#REF!,"04.04.2026")</f>
        <v>#REF!</v>
      </c>
      <c r="GT8" s="4" t="e">
        <f>COUNTIFS(#REF!,B8,#REF!,"алиев",#REF!,"05.04.2026")</f>
        <v>#REF!</v>
      </c>
      <c r="GU8" s="4" t="e">
        <f>COUNTIFS(#REF!,B8,#REF!,"Бекдурдиев",#REF!,"05.04.2026")</f>
        <v>#REF!</v>
      </c>
      <c r="GV8" s="4" t="e">
        <f>COUNTIFS(#REF!,B8,#REF!,"алиев",#REF!,"06.04.2026")</f>
        <v>#REF!</v>
      </c>
      <c r="GW8" s="4" t="e">
        <f>COUNTIFS(#REF!,B8,#REF!,"Бекдурдиев",#REF!,"06.04.2026")</f>
        <v>#REF!</v>
      </c>
      <c r="GX8" s="4" t="e">
        <f>COUNTIFS(#REF!,B8,#REF!,"алиев",#REF!,"07.04.2026")</f>
        <v>#REF!</v>
      </c>
      <c r="GY8" s="4" t="e">
        <f>COUNTIFS(#REF!,B8,#REF!,"Бекдурдиев",#REF!,"07.04.2026")</f>
        <v>#REF!</v>
      </c>
      <c r="GZ8" s="4" t="e">
        <f>COUNTIFS(#REF!,B8,#REF!,"алиев",#REF!,"08.04.2026")</f>
        <v>#REF!</v>
      </c>
      <c r="HA8" s="4" t="e">
        <f>COUNTIFS(#REF!,B8,#REF!,"Бекдурдиев",#REF!,"08.04.2026")</f>
        <v>#REF!</v>
      </c>
      <c r="HB8" s="4" t="e">
        <f>COUNTIFS(#REF!,B8,#REF!,"алиев",#REF!,"09.04.2026")</f>
        <v>#REF!</v>
      </c>
      <c r="HC8" s="4" t="e">
        <f>COUNTIFS(#REF!,B8,#REF!,"Бекдурдиев",#REF!,"09.04.2026")</f>
        <v>#REF!</v>
      </c>
      <c r="HD8" s="4" t="e">
        <f>COUNTIFS(#REF!,B8,#REF!,"алиев",#REF!,"10.04.2026")</f>
        <v>#REF!</v>
      </c>
      <c r="HE8" s="4" t="e">
        <f>COUNTIFS(#REF!,B8,#REF!,"Бекдурдиев",#REF!,"10.04.2026")</f>
        <v>#REF!</v>
      </c>
      <c r="HF8" s="4" t="e">
        <f>COUNTIFS(#REF!,B8,#REF!,"алиев",#REF!,"11.04.2026")</f>
        <v>#REF!</v>
      </c>
      <c r="HG8" s="4" t="e">
        <f>COUNTIFS(#REF!,B8,#REF!,"Бекдурдиев",#REF!,"11.04.2026")</f>
        <v>#REF!</v>
      </c>
      <c r="HH8" s="4" t="e">
        <f>COUNTIFS(#REF!,B8,#REF!,"алиев",#REF!,"12.04.2026")</f>
        <v>#REF!</v>
      </c>
      <c r="HI8" s="4" t="e">
        <f>COUNTIFS(#REF!,B8,#REF!,"Бекдурдиев",#REF!,"12.04.2026")</f>
        <v>#REF!</v>
      </c>
      <c r="HJ8" s="4" t="e">
        <f>COUNTIFS(#REF!,B8,#REF!,"алиев",#REF!,"13.04.2026")</f>
        <v>#REF!</v>
      </c>
      <c r="HK8" s="4" t="e">
        <f>COUNTIFS(#REF!,B8,#REF!,"Бекдурдиев",#REF!,"13.04.2026")</f>
        <v>#REF!</v>
      </c>
      <c r="HL8" s="4" t="e">
        <f>COUNTIFS(#REF!,B8,#REF!,"алиев",#REF!,"14.04.2026")</f>
        <v>#REF!</v>
      </c>
      <c r="HM8" s="4" t="e">
        <f>COUNTIFS(#REF!,B8,#REF!,"Бекдурдиев",#REF!,"14.04.2026")</f>
        <v>#REF!</v>
      </c>
      <c r="HN8" s="4" t="e">
        <f>COUNTIFS(#REF!,B8,#REF!,"алиев",#REF!,"15.04.2026")</f>
        <v>#REF!</v>
      </c>
      <c r="HO8" s="4" t="e">
        <f>COUNTIFS(#REF!,B8,#REF!,"Бекдурдиев",#REF!,"15.04.2026")</f>
        <v>#REF!</v>
      </c>
      <c r="HP8" s="4" t="e">
        <f>COUNTIFS(#REF!,B8,#REF!,"алиев",#REF!,"16.04.2026")</f>
        <v>#REF!</v>
      </c>
      <c r="HQ8" s="4" t="e">
        <f>COUNTIFS(#REF!,B8,#REF!,"Бекдурдиев",#REF!,"16.04.2026")</f>
        <v>#REF!</v>
      </c>
      <c r="HR8" s="4" t="e">
        <f>COUNTIFS(#REF!,B8,#REF!,"алиев",#REF!,"17.04.2026")</f>
        <v>#REF!</v>
      </c>
      <c r="HS8" s="4" t="e">
        <f>COUNTIFS(#REF!,B8,#REF!,"Бекдурдиев",#REF!,"17.04.2026")</f>
        <v>#REF!</v>
      </c>
      <c r="HT8" s="4" t="e">
        <f>COUNTIFS(#REF!,B8,#REF!,"алиев",#REF!,"18.04.2026")</f>
        <v>#REF!</v>
      </c>
      <c r="HU8" s="4" t="e">
        <f>COUNTIFS(#REF!,B8,#REF!,"Бекдурдиев",#REF!,"18.04.2026")</f>
        <v>#REF!</v>
      </c>
      <c r="HV8" s="4" t="e">
        <f>COUNTIFS(#REF!,B8,#REF!,"алиев",#REF!,"19.04.2026")</f>
        <v>#REF!</v>
      </c>
      <c r="HW8" s="4" t="e">
        <f>COUNTIFS(#REF!,B8,#REF!,"Бекдурдиев",#REF!,"19.04.2026")</f>
        <v>#REF!</v>
      </c>
      <c r="HX8" s="4" t="e">
        <f>COUNTIFS(#REF!,B8,#REF!,"алиев",#REF!,"20.04.2026")</f>
        <v>#REF!</v>
      </c>
      <c r="HY8" s="4" t="e">
        <f>COUNTIFS(#REF!,B8,#REF!,"Бекдурдиев",#REF!,"20.04.2026")</f>
        <v>#REF!</v>
      </c>
      <c r="HZ8" s="4" t="e">
        <f>COUNTIFS(#REF!,B8,#REF!,"алиев",#REF!,"21.04.2026")</f>
        <v>#REF!</v>
      </c>
      <c r="IA8" s="4" t="e">
        <f>COUNTIFS(#REF!,B8,#REF!,"Бекдурдиев",#REF!,"21.04.2026")</f>
        <v>#REF!</v>
      </c>
      <c r="IB8" s="4" t="e">
        <f>COUNTIFS(#REF!,B8,#REF!,"алиев",#REF!,"22.04.2026")</f>
        <v>#REF!</v>
      </c>
      <c r="IC8" s="4" t="e">
        <f>COUNTIFS(#REF!,B8,#REF!,"Бекдурдиев",#REF!,"22.04.2026")</f>
        <v>#REF!</v>
      </c>
      <c r="ID8" s="4" t="e">
        <f>COUNTIFS(#REF!,B8,#REF!,"алиев",#REF!,"23.04.2026")</f>
        <v>#REF!</v>
      </c>
      <c r="IE8" s="4" t="e">
        <f>COUNTIFS(#REF!,B8,#REF!,"Бекдурдиев",#REF!,"23.04.2026")</f>
        <v>#REF!</v>
      </c>
      <c r="IF8" s="4" t="e">
        <f>COUNTIFS(#REF!,B8,#REF!,"алиев",#REF!,"24.04.2026")</f>
        <v>#REF!</v>
      </c>
      <c r="IG8" s="4" t="e">
        <f>COUNTIFS(#REF!,B8,#REF!,"Бекдурдиев",#REF!,"24.04.2026")</f>
        <v>#REF!</v>
      </c>
      <c r="IH8" s="4" t="e">
        <f>COUNTIFS(#REF!,B8,#REF!,"алиев",#REF!,"25.04.2026")</f>
        <v>#REF!</v>
      </c>
      <c r="II8" s="4" t="e">
        <f>COUNTIFS(#REF!,B8,#REF!,"Бекдурдиев",#REF!,"25.04.2026")</f>
        <v>#REF!</v>
      </c>
      <c r="IJ8" s="4" t="e">
        <f>COUNTIFS(#REF!,B8,#REF!,"алиев",#REF!,"26.04.2026")</f>
        <v>#REF!</v>
      </c>
      <c r="IK8" s="4" t="e">
        <f>COUNTIFS(#REF!,B8,#REF!,"Бекдурдиев",#REF!,"26.04.2026")</f>
        <v>#REF!</v>
      </c>
      <c r="IL8" s="4" t="e">
        <f>COUNTIFS(#REF!,B8,#REF!,"алиев",#REF!,"27.04.2026")</f>
        <v>#REF!</v>
      </c>
      <c r="IM8" s="4" t="e">
        <f>COUNTIFS(#REF!,B8,#REF!,"Бекдурдиев",#REF!,"27.04.2026")</f>
        <v>#REF!</v>
      </c>
      <c r="IN8" s="4" t="e">
        <f>COUNTIFS(#REF!,B8,#REF!,"алиев",#REF!,"28.04.2026")</f>
        <v>#REF!</v>
      </c>
      <c r="IO8" s="4" t="e">
        <f>COUNTIFS(#REF!,B8,#REF!,"Бекдурдиев",#REF!,"28.04.2026")</f>
        <v>#REF!</v>
      </c>
      <c r="IP8" s="4" t="e">
        <f>COUNTIFS(#REF!,B8,#REF!,"алиев",#REF!,"29.04.2026")</f>
        <v>#REF!</v>
      </c>
      <c r="IQ8" s="4" t="e">
        <f>COUNTIFS(#REF!,B8,#REF!,"Бекдурдиев",#REF!,"29.04.2026")</f>
        <v>#REF!</v>
      </c>
      <c r="IR8" s="4" t="e">
        <f>COUNTIFS(#REF!,B8,#REF!,"алиев",#REF!,"30.04.2026")</f>
        <v>#REF!</v>
      </c>
      <c r="IS8" s="4" t="e">
        <f>COUNTIFS(#REF!,B8,#REF!,"Бекдурдиев",#REF!,"30.04.2026")</f>
        <v>#REF!</v>
      </c>
      <c r="IT8" s="18" t="e">
        <f>SUM(IV8+IX8+IZ8+JB8+JD8+JF8+JH8+JJ8+JL8+JN8+JP8+JR8+JT8+LD8+LB8+KZ8+KX8+KV8+KT8+KR8+KP8+KN8+KL8+KJ8+KH8+KF8+KD8+KB8+JZ8+JX8+JV8)</f>
        <v>#REF!</v>
      </c>
      <c r="IU8" s="18" t="e">
        <f>SUM(IW8+IY8+JA8+JC8+JE8+JG8+JI8+JK8+JM8+JO8+JQ8+JS8+JU8+LE8+LC8+LA8+KY8+KW8+KU8+KS8+KQ8+KO8+KM8+KK8+KI8+KG8+KE8+KC8+KA8+JY8+JW8)</f>
        <v>#REF!</v>
      </c>
      <c r="IV8" s="4" t="e">
        <f>COUNTIFS(#REF!,B8,#REF!,"алиев",#REF!,"01.05.2026")</f>
        <v>#REF!</v>
      </c>
      <c r="IW8" s="4" t="e">
        <f>COUNTIFS(#REF!,B8,#REF!,"Бекдурдиев",#REF!,"01.05.2026")</f>
        <v>#REF!</v>
      </c>
      <c r="IX8" s="4" t="e">
        <f>COUNTIFS(#REF!,B8,#REF!,"алиев",#REF!,"02.05.2026")</f>
        <v>#REF!</v>
      </c>
      <c r="IY8" s="4" t="e">
        <f>COUNTIFS(#REF!,B8,#REF!,"Бекдурдиев",#REF!,"02.05.2026")</f>
        <v>#REF!</v>
      </c>
      <c r="IZ8" s="4" t="e">
        <f>COUNTIFS(#REF!,B8,#REF!,"алиев",#REF!,"03.05.2026")</f>
        <v>#REF!</v>
      </c>
      <c r="JA8" s="4" t="e">
        <f>COUNTIFS(#REF!,B8,#REF!,"Бекдурдиев",#REF!,"03.05.2026")</f>
        <v>#REF!</v>
      </c>
      <c r="JB8" s="4" t="e">
        <f>COUNTIFS(#REF!,B8,#REF!,"алиев",#REF!,"04.05.2026")</f>
        <v>#REF!</v>
      </c>
      <c r="JC8" s="4" t="e">
        <f>COUNTIFS(#REF!,B8,#REF!,"Бекдурдиев",#REF!,"04.05.2026")</f>
        <v>#REF!</v>
      </c>
      <c r="JD8" s="4" t="e">
        <f>COUNTIFS(#REF!,B8,#REF!,"алиев",#REF!,"05.05.2026")</f>
        <v>#REF!</v>
      </c>
      <c r="JE8" s="4" t="e">
        <f>COUNTIFS(#REF!,B8,#REF!,"Бекдурдиев",#REF!,"05.05.2026")</f>
        <v>#REF!</v>
      </c>
      <c r="JF8" s="4" t="e">
        <f>COUNTIFS(#REF!,B8,#REF!,"алиев",#REF!,"06.05.2026")</f>
        <v>#REF!</v>
      </c>
      <c r="JG8" s="4" t="e">
        <f>COUNTIFS(#REF!,B8,#REF!,"Бекдурдиев",#REF!,"06.05.2026")</f>
        <v>#REF!</v>
      </c>
      <c r="JH8" s="4" t="e">
        <f>COUNTIFS(#REF!,B8,#REF!,"алиев",#REF!,"07.05.2026")</f>
        <v>#REF!</v>
      </c>
      <c r="JI8" s="4" t="e">
        <f>COUNTIFS(#REF!,B8,#REF!,"Бекдурдиев",#REF!,"07.05.2026")</f>
        <v>#REF!</v>
      </c>
      <c r="JJ8" s="4" t="e">
        <f>COUNTIFS(#REF!,B8,#REF!,"алиев",#REF!,"08.05.2026")</f>
        <v>#REF!</v>
      </c>
      <c r="JK8" s="4" t="e">
        <f>COUNTIFS(#REF!,B8,#REF!,"Бекдурдиев",#REF!,"08.05.2026")</f>
        <v>#REF!</v>
      </c>
      <c r="JL8" s="4" t="e">
        <f>COUNTIFS(#REF!,B8,#REF!,"алиев",#REF!,"09.05.2026")</f>
        <v>#REF!</v>
      </c>
      <c r="JM8" s="4" t="e">
        <f>COUNTIFS(#REF!,B8,#REF!,"Бекдурдиев",#REF!,"09.05.2026")</f>
        <v>#REF!</v>
      </c>
      <c r="JN8" s="4" t="e">
        <f>COUNTIFS(#REF!,B8,#REF!,"алиев",#REF!,"10.05.2026")</f>
        <v>#REF!</v>
      </c>
      <c r="JO8" s="4" t="e">
        <f>COUNTIFS(#REF!,B8,#REF!,"Бекдурдиев",#REF!,"10.05.2026")</f>
        <v>#REF!</v>
      </c>
      <c r="JP8" s="4" t="e">
        <f>COUNTIFS(#REF!,B8,#REF!,"алиев",#REF!,"11.05.2026")</f>
        <v>#REF!</v>
      </c>
      <c r="JQ8" s="4" t="e">
        <f>COUNTIFS(#REF!,B8,#REF!,"Бекдурдиев",#REF!,"11.05.2026")</f>
        <v>#REF!</v>
      </c>
      <c r="JR8" s="4" t="e">
        <f>COUNTIFS(#REF!,B8,#REF!,"алиев",#REF!,"12.05.2026")</f>
        <v>#REF!</v>
      </c>
      <c r="JS8" s="4" t="e">
        <f>COUNTIFS(#REF!,B8,#REF!,"Бекдурдиев",#REF!,"12.05.2026")</f>
        <v>#REF!</v>
      </c>
      <c r="JT8" s="4" t="e">
        <f>COUNTIFS(#REF!,B8,#REF!,"алиев",#REF!,"13.05.2026")</f>
        <v>#REF!</v>
      </c>
      <c r="JU8" s="4" t="e">
        <f>COUNTIFS(#REF!,B8,#REF!,"Бекдурдиев",#REF!,"13.05.2026")</f>
        <v>#REF!</v>
      </c>
      <c r="JV8" s="4" t="e">
        <f>COUNTIFS(#REF!,B8,#REF!,"алиев",#REF!,"14.05.2026")</f>
        <v>#REF!</v>
      </c>
      <c r="JW8" s="4" t="e">
        <f>COUNTIFS(#REF!,B8,#REF!,"Бекдурдиев",#REF!,"14.05.2026")</f>
        <v>#REF!</v>
      </c>
      <c r="JX8" s="4" t="e">
        <f>COUNTIFS(#REF!,B8,#REF!,"алиев",#REF!,"15.05.2026")</f>
        <v>#REF!</v>
      </c>
      <c r="JY8" s="4" t="e">
        <f>COUNTIFS(#REF!,B8,#REF!,"Бекдурдиев",#REF!,"15.05.2026")</f>
        <v>#REF!</v>
      </c>
      <c r="JZ8" s="4" t="e">
        <f>COUNTIFS(#REF!,B8,#REF!,"алиев",#REF!,"16.05.2026")</f>
        <v>#REF!</v>
      </c>
      <c r="KA8" s="4" t="e">
        <f>COUNTIFS(#REF!,B8,#REF!,"Бекдурдиев",#REF!,"16.05.2026")</f>
        <v>#REF!</v>
      </c>
      <c r="KB8" s="4" t="e">
        <f>COUNTIFS(#REF!,B8,#REF!,"алиев",#REF!,"17.05.2026")</f>
        <v>#REF!</v>
      </c>
      <c r="KC8" s="4" t="e">
        <f>COUNTIFS(#REF!,B8,#REF!,"Бекдурдиев",#REF!,"17.05.2026")</f>
        <v>#REF!</v>
      </c>
      <c r="KD8" s="4" t="e">
        <f>COUNTIFS(#REF!,B8,#REF!,"алиев",#REF!,"18.05.2026")</f>
        <v>#REF!</v>
      </c>
      <c r="KE8" s="4" t="e">
        <f>COUNTIFS(#REF!,B8,#REF!,"Бекдурдиев",#REF!,"18.05.2026")</f>
        <v>#REF!</v>
      </c>
      <c r="KF8" s="4" t="e">
        <f>COUNTIFS(#REF!,B8,#REF!,"алиев",#REF!,"19.05.2026")</f>
        <v>#REF!</v>
      </c>
      <c r="KG8" s="4" t="e">
        <f>COUNTIFS(#REF!,B8,#REF!,"Бекдурдиев",#REF!,"19.05.2026")</f>
        <v>#REF!</v>
      </c>
      <c r="KH8" s="4" t="e">
        <f>COUNTIFS(#REF!,B8,#REF!,"алиев",#REF!,"20.05.2026")</f>
        <v>#REF!</v>
      </c>
      <c r="KI8" s="4" t="e">
        <f>COUNTIFS(#REF!,B8,#REF!,"Бекдурдиев",#REF!,"20.05.2026")</f>
        <v>#REF!</v>
      </c>
      <c r="KJ8" s="4" t="e">
        <f>COUNTIFS(#REF!,B8,#REF!,"алиев",#REF!,"21.05.2026")</f>
        <v>#REF!</v>
      </c>
      <c r="KK8" s="4" t="e">
        <f>COUNTIFS(#REF!,B8,#REF!,"Бекдурдиев",#REF!,"21.05.2026")</f>
        <v>#REF!</v>
      </c>
      <c r="KL8" s="4" t="e">
        <f>COUNTIFS(#REF!,B8,#REF!,"алиев",#REF!,"22.05.2026")</f>
        <v>#REF!</v>
      </c>
      <c r="KM8" s="4" t="e">
        <f>COUNTIFS(#REF!,B8,#REF!,"Бекдурдиев",#REF!,"22.05.2026")</f>
        <v>#REF!</v>
      </c>
      <c r="KN8" s="4" t="e">
        <f>COUNTIFS(#REF!,B8,#REF!,"алиев",#REF!,"23.05.2026")</f>
        <v>#REF!</v>
      </c>
      <c r="KO8" s="4" t="e">
        <f>COUNTIFS(#REF!,B8,#REF!,"Бекдурдиев",#REF!,"23.05.2026")</f>
        <v>#REF!</v>
      </c>
      <c r="KP8" s="4" t="e">
        <f>COUNTIFS(#REF!,B8,#REF!,"алиев",#REF!,"24.05.2026")</f>
        <v>#REF!</v>
      </c>
      <c r="KQ8" s="4" t="e">
        <f>COUNTIFS(#REF!,B8,#REF!,"Бекдурдиев",#REF!,"24.05.2026")</f>
        <v>#REF!</v>
      </c>
      <c r="KR8" s="4" t="e">
        <f>COUNTIFS(#REF!,B8,#REF!,"алиев",#REF!,"25.05.2026")</f>
        <v>#REF!</v>
      </c>
      <c r="KS8" s="4" t="e">
        <f>COUNTIFS(#REF!,B8,#REF!,"Бекдурдиев",#REF!,"25.05.2026")</f>
        <v>#REF!</v>
      </c>
      <c r="KT8" s="4" t="e">
        <f>COUNTIFS(#REF!,B8,#REF!,"алиев",#REF!,"26.05.2026")</f>
        <v>#REF!</v>
      </c>
      <c r="KU8" s="4" t="e">
        <f>COUNTIFS(#REF!,B8,#REF!,"Бекдурдиев",#REF!,"26.05.2026")</f>
        <v>#REF!</v>
      </c>
      <c r="KV8" s="4" t="e">
        <f>COUNTIFS(#REF!,B8,#REF!,"алиев",#REF!,"27.05.2026")</f>
        <v>#REF!</v>
      </c>
      <c r="KW8" s="4" t="e">
        <f>COUNTIFS(#REF!,B8,#REF!,"Бекдурдиев",#REF!,"27.05.2026")</f>
        <v>#REF!</v>
      </c>
      <c r="KX8" s="4" t="e">
        <f>COUNTIFS(#REF!,B8,#REF!,"алиев",#REF!,"28.05.2026")</f>
        <v>#REF!</v>
      </c>
      <c r="KY8" s="4" t="e">
        <f>COUNTIFS(#REF!,B8,#REF!,"Бекдурдиев",#REF!,"28.05.2026")</f>
        <v>#REF!</v>
      </c>
      <c r="KZ8" s="4" t="e">
        <f>COUNTIFS(#REF!,B8,#REF!,"алиев",#REF!,"29.05.2026")</f>
        <v>#REF!</v>
      </c>
      <c r="LA8" s="4" t="e">
        <f>COUNTIFS(#REF!,B8,#REF!,"Бекдурдиев",#REF!,"29.05.2026")</f>
        <v>#REF!</v>
      </c>
      <c r="LB8" s="4" t="e">
        <f>COUNTIFS(#REF!,B8,#REF!,"алиев",#REF!,"30.05.2026")</f>
        <v>#REF!</v>
      </c>
      <c r="LC8" s="4" t="e">
        <f>COUNTIFS(#REF!,B8,#REF!,"Бекдурдиев",#REF!,"30.05.2026")</f>
        <v>#REF!</v>
      </c>
      <c r="LD8" s="4" t="e">
        <f>COUNTIFS(#REF!,B8,#REF!,"алиев",#REF!,"31.05.2026")</f>
        <v>#REF!</v>
      </c>
      <c r="LE8" s="4" t="e">
        <f>COUNTIFS(#REF!,B8,#REF!,"Бекдурдиев",#REF!,"31.05.2026")</f>
        <v>#REF!</v>
      </c>
      <c r="LF8" s="22" t="e">
        <f>+LH8+LJ8+LL8+LN8+LP8+LR8+LT8+LV8+LX8+LZ8+MB8+MD8+MF8+MH8+MJ8+ML8+MN8+MP8+MR8+MT8+MV8+MX8+MZ8+NB8+ND8+NF8+NH8+NJ8+NL8+NN8</f>
        <v>#REF!</v>
      </c>
      <c r="LG8" s="22" t="e">
        <f>+LI8+LK8+LM8+LO8+LQ8+LS8+LU8+LW8+LY8+MA8+MC8+ME8+MG8+MI8+MK8+MM8+MO8+MQ8+MS8+MU8+MW8+MY8+NA8+NC8+NE8+NG8+NI8+NK8+NM8+NO8</f>
        <v>#REF!</v>
      </c>
      <c r="LH8" s="4" t="e">
        <f>COUNTIFS(#REF!,B8,#REF!,"алиев",#REF!,"01.06.2026")</f>
        <v>#REF!</v>
      </c>
      <c r="LI8" s="4" t="e">
        <f>COUNTIFS(#REF!,B8,#REF!,"Бекдурдиев",#REF!,"01.06.2026")</f>
        <v>#REF!</v>
      </c>
      <c r="LJ8" s="4" t="e">
        <f>COUNTIFS(#REF!,B8,#REF!,"алиев",#REF!,"02.06.2026")</f>
        <v>#REF!</v>
      </c>
      <c r="LK8" s="4" t="e">
        <f>COUNTIFS(#REF!,B8,#REF!,"Бекдурдиев",#REF!,"02.06.2026")</f>
        <v>#REF!</v>
      </c>
      <c r="LL8" s="4" t="e">
        <f>COUNTIFS(#REF!,B8,#REF!,"алиев",#REF!,"03.06.2026")</f>
        <v>#REF!</v>
      </c>
      <c r="LM8" s="4" t="e">
        <f>COUNTIFS(#REF!,B8,#REF!,"Бекдурдиев",#REF!,"03.06.2026")</f>
        <v>#REF!</v>
      </c>
      <c r="LN8" s="4" t="e">
        <f>COUNTIFS(#REF!,B8,#REF!,"алиев",#REF!,"04.06.2026")</f>
        <v>#REF!</v>
      </c>
      <c r="LO8" s="4" t="e">
        <f>COUNTIFS(#REF!,B8,#REF!,"Бекдурдиев",#REF!,"04.06.2026")</f>
        <v>#REF!</v>
      </c>
      <c r="LP8" s="4" t="e">
        <f>COUNTIFS(#REF!,B8,#REF!,"алиев",#REF!,"05.06.2026")</f>
        <v>#REF!</v>
      </c>
      <c r="LQ8" s="4" t="e">
        <f>COUNTIFS(#REF!,B8,#REF!,"Бекдурдиев",#REF!,"05.06.2026")</f>
        <v>#REF!</v>
      </c>
      <c r="LR8" s="4" t="e">
        <f>COUNTIFS(#REF!,B8,#REF!,"алиев",#REF!,"06.06.2026")</f>
        <v>#REF!</v>
      </c>
      <c r="LS8" s="4" t="e">
        <f>COUNTIFS(#REF!,B8,#REF!,"Бекдурдиев",#REF!,"06.06.2026")</f>
        <v>#REF!</v>
      </c>
      <c r="LT8" s="4" t="e">
        <f>COUNTIFS(#REF!,B8,#REF!,"алиев",#REF!,"07.06.2026")</f>
        <v>#REF!</v>
      </c>
      <c r="LU8" s="4" t="e">
        <f>COUNTIFS(#REF!,B8,#REF!,"Бекдурдиев",#REF!,"07.06.2026")</f>
        <v>#REF!</v>
      </c>
      <c r="LV8" s="4" t="e">
        <f>COUNTIFS(#REF!,B8,#REF!,"алиев",#REF!,"08.06.2026")</f>
        <v>#REF!</v>
      </c>
      <c r="LW8" s="4" t="e">
        <f>COUNTIFS(#REF!,B8,#REF!,"Бекдурдиев",#REF!,"08.06.2026")</f>
        <v>#REF!</v>
      </c>
      <c r="LX8" s="4" t="e">
        <f>COUNTIFS(#REF!,B8,#REF!,"алиев",#REF!,"09.06.2026")</f>
        <v>#REF!</v>
      </c>
      <c r="LY8" s="4" t="e">
        <f>COUNTIFS(#REF!,B8,#REF!,"Бекдурдиев",#REF!,"09.06.2026")</f>
        <v>#REF!</v>
      </c>
      <c r="LZ8" s="4" t="e">
        <f>COUNTIFS(#REF!,B8,#REF!,"алиев",#REF!,"10.06.2026")</f>
        <v>#REF!</v>
      </c>
      <c r="MA8" s="4" t="e">
        <f>COUNTIFS(#REF!,B8,#REF!,"Бекдурдиев",#REF!,"10.06.2026")</f>
        <v>#REF!</v>
      </c>
      <c r="MB8" s="4" t="e">
        <f>COUNTIFS(#REF!,B8,#REF!,"алиев",#REF!,"11.06.2026")</f>
        <v>#REF!</v>
      </c>
      <c r="MC8" s="4" t="e">
        <f>COUNTIFS(#REF!,B8,#REF!,"Бекдурдиев",#REF!,"11.06.2026")</f>
        <v>#REF!</v>
      </c>
      <c r="MD8" s="4" t="e">
        <f>COUNTIFS(#REF!,B8,#REF!,"алиев",#REF!,"12.06.2026")</f>
        <v>#REF!</v>
      </c>
      <c r="ME8" s="4" t="e">
        <f>COUNTIFS(#REF!,B8,#REF!,"Бекдурдиев",#REF!,"12.06.2026")</f>
        <v>#REF!</v>
      </c>
      <c r="MF8" s="4" t="e">
        <f>COUNTIFS(#REF!,B8,#REF!,"алиев",#REF!,"13.06.2026")</f>
        <v>#REF!</v>
      </c>
      <c r="MG8" s="4" t="e">
        <f>COUNTIFS(#REF!,B8,#REF!,"Бекдурдиев",#REF!,"13.06.2026")</f>
        <v>#REF!</v>
      </c>
      <c r="MH8" s="4" t="e">
        <f>COUNTIFS(#REF!,B8,#REF!,"алиев",#REF!,"14.06.2026")</f>
        <v>#REF!</v>
      </c>
      <c r="MI8" s="4" t="e">
        <f>COUNTIFS(#REF!,B8,#REF!,"Бекдурдиев",#REF!,"14.06.2026")</f>
        <v>#REF!</v>
      </c>
      <c r="MJ8" s="4" t="e">
        <f>COUNTIFS(#REF!,B8,#REF!,"алиев",#REF!,"15.06.2026")</f>
        <v>#REF!</v>
      </c>
      <c r="MK8" s="4" t="e">
        <f>COUNTIFS(#REF!,B8,#REF!,"Бекдурдиев",#REF!,"15.06.2026")</f>
        <v>#REF!</v>
      </c>
      <c r="ML8" s="4" t="e">
        <f>COUNTIFS(#REF!,B8,#REF!,"алиев",#REF!,"16.06.2026")</f>
        <v>#REF!</v>
      </c>
      <c r="MM8" s="4" t="e">
        <f>COUNTIFS(#REF!,B8,#REF!,"Бекдурдиев",#REF!,"16.06.2026")</f>
        <v>#REF!</v>
      </c>
      <c r="MN8" s="4" t="e">
        <f>COUNTIFS(#REF!,B8,#REF!,"алиев",#REF!,"17.06.2026")</f>
        <v>#REF!</v>
      </c>
      <c r="MO8" s="4" t="e">
        <f>COUNTIFS(#REF!,B8,#REF!,"Бекдурдиев",#REF!,"17.06.2026")</f>
        <v>#REF!</v>
      </c>
      <c r="MP8" s="4" t="e">
        <f>COUNTIFS(#REF!,B8,#REF!,"алиев",#REF!,"18.06.2026")</f>
        <v>#REF!</v>
      </c>
      <c r="MQ8" s="4" t="e">
        <f>COUNTIFS(#REF!,B8,#REF!,"Бекдурдиев",#REF!,"18.06.2026")</f>
        <v>#REF!</v>
      </c>
      <c r="MR8" s="4" t="e">
        <f>COUNTIFS(#REF!,B8,#REF!,"алиев",#REF!,"19.06.2026")</f>
        <v>#REF!</v>
      </c>
      <c r="MS8" s="4" t="e">
        <f>COUNTIFS(#REF!,B8,#REF!,"Бекдурдиев",#REF!,"19.06.2026")</f>
        <v>#REF!</v>
      </c>
      <c r="MT8" s="4" t="e">
        <f>COUNTIFS(#REF!,B8,#REF!,"алиев",#REF!,"20.06.2026")</f>
        <v>#REF!</v>
      </c>
      <c r="MU8" s="4" t="e">
        <f>COUNTIFS(#REF!,B8,#REF!,"Бекдурдиев",#REF!,"20.06.2026")</f>
        <v>#REF!</v>
      </c>
      <c r="MV8" s="4" t="e">
        <f>COUNTIFS(#REF!,B8,#REF!,"алиев",#REF!,"21.06.2026")</f>
        <v>#REF!</v>
      </c>
      <c r="MW8" s="4" t="e">
        <f>COUNTIFS(#REF!,B8,#REF!,"Бекдурдиев",#REF!,"21.06.2026")</f>
        <v>#REF!</v>
      </c>
      <c r="MX8" s="4" t="e">
        <f>COUNTIFS(#REF!,B8,#REF!,"алиев",#REF!,"22.06.2026")</f>
        <v>#REF!</v>
      </c>
      <c r="MY8" s="4" t="e">
        <f>COUNTIFS(#REF!,B8,#REF!,"Бекдурдиев",#REF!,"22.06.2026")</f>
        <v>#REF!</v>
      </c>
      <c r="MZ8" s="4" t="e">
        <f>COUNTIFS(#REF!,B8,#REF!,"алиев",#REF!,"23.06.2026")</f>
        <v>#REF!</v>
      </c>
      <c r="NA8" s="4" t="e">
        <f>COUNTIFS(#REF!,B8,#REF!,"Бекдурдиев",#REF!,"23.06.2026")</f>
        <v>#REF!</v>
      </c>
      <c r="NB8" s="4" t="e">
        <f>COUNTIFS(#REF!,B8,#REF!,"алиев",#REF!,"24.06.2026")</f>
        <v>#REF!</v>
      </c>
      <c r="NC8" s="4" t="e">
        <f>COUNTIFS(#REF!,B8,#REF!,"Бекдурдиев",#REF!,"24.06.2026")</f>
        <v>#REF!</v>
      </c>
      <c r="ND8" s="4" t="e">
        <f>COUNTIFS(#REF!,B8,#REF!,"алиев",#REF!,"25.06.2026")</f>
        <v>#REF!</v>
      </c>
      <c r="NE8" s="4" t="e">
        <f>COUNTIFS(#REF!,B8,#REF!,"Бекдурдиев",#REF!,"25.06.2026")</f>
        <v>#REF!</v>
      </c>
      <c r="NF8" s="4" t="e">
        <f>COUNTIFS(#REF!,B8,#REF!,"алиев",#REF!,"26.06.2026")</f>
        <v>#REF!</v>
      </c>
      <c r="NG8" s="4" t="e">
        <f>COUNTIFS(#REF!,B8,#REF!,"Бекдурдиев",#REF!,"26.06.2026")</f>
        <v>#REF!</v>
      </c>
      <c r="NH8" s="4" t="e">
        <f>COUNTIFS(#REF!,B8,#REF!,"алиев",#REF!,"27.06.2026")</f>
        <v>#REF!</v>
      </c>
      <c r="NI8" s="4" t="e">
        <f>COUNTIFS(#REF!,B8,#REF!,"Бекдурдиев",#REF!,"27.06.2026")</f>
        <v>#REF!</v>
      </c>
      <c r="NJ8" s="4" t="e">
        <f>COUNTIFS(#REF!,B8,#REF!,"алиев",#REF!,"28.06.2026")</f>
        <v>#REF!</v>
      </c>
      <c r="NK8" s="4" t="e">
        <f>COUNTIFS(#REF!,B8,#REF!,"Бекдурдиев",#REF!,"28.06.2026")</f>
        <v>#REF!</v>
      </c>
      <c r="NL8" s="4" t="e">
        <f>COUNTIFS(#REF!,B8,#REF!,"алиев",#REF!,"29.06.2026")</f>
        <v>#REF!</v>
      </c>
      <c r="NM8" s="4" t="e">
        <f>COUNTIFS(#REF!,B8,#REF!,"Бекдурдиев",#REF!,"29.06.2026")</f>
        <v>#REF!</v>
      </c>
      <c r="NN8" s="4" t="e">
        <f>COUNTIFS(#REF!,B8,#REF!,"алиев",#REF!,"30.06.2026")</f>
        <v>#REF!</v>
      </c>
      <c r="NO8" s="4" t="e">
        <f>COUNTIFS(#REF!,B8,#REF!,"Бекдурдиев",#REF!,"30.06.2026")</f>
        <v>#REF!</v>
      </c>
      <c r="NP8" s="26" t="e">
        <f>NR8+NT8+NV8+NX8+NZ8+OB8+OD8+OF8+OH8+OJ8+OL8+ON8+OP8+OR8+OT8+OV8+OX8+OZ8+PB8+PD8+PF8+PH8+PJ8+PL8+PN8+PP8+PR8+PT8+PV8+PX8+PZ8</f>
        <v>#REF!</v>
      </c>
      <c r="NQ8" s="26" t="e">
        <f>NS8+NU8+NW8+NY8+OA8+OC8+OE8+OG8+OI8+OK8+OM8+OO8+OQ8+OS8+OU8+OW8+OY8+PA8+PC8+PE8+PG8+PI8+PK8+PM8+PO8+PQ8+PS8+PU8+PW8+PY8+QA8</f>
        <v>#REF!</v>
      </c>
      <c r="NR8" s="4" t="e">
        <f>COUNTIFS(#REF!,B8,#REF!,"алиев",#REF!,"01.07.2026")</f>
        <v>#REF!</v>
      </c>
      <c r="NS8" s="4" t="e">
        <f>COUNTIFS(#REF!,B8,#REF!,"Бекдурдиев",#REF!,"01.07.2026")</f>
        <v>#REF!</v>
      </c>
      <c r="NT8" s="4" t="e">
        <f>COUNTIFS(#REF!,B8,#REF!,"алиев",#REF!,"02.07.2026")</f>
        <v>#REF!</v>
      </c>
      <c r="NU8" s="4" t="e">
        <f>COUNTIFS(#REF!,B8,#REF!,"Бекдурдиев",#REF!,"02.07.2026")</f>
        <v>#REF!</v>
      </c>
      <c r="NV8" s="4" t="e">
        <f>COUNTIFS(#REF!,B8,#REF!,"алиев",#REF!,"03.07.2026")</f>
        <v>#REF!</v>
      </c>
      <c r="NW8" s="4" t="e">
        <f>COUNTIFS(#REF!,B8,#REF!,"Бекдурдиев",#REF!,"03.07.2026")</f>
        <v>#REF!</v>
      </c>
      <c r="NX8" s="4" t="e">
        <f>COUNTIFS(#REF!,B8,#REF!,"алиев",#REF!,"04.07.2026")</f>
        <v>#REF!</v>
      </c>
      <c r="NY8" s="4" t="e">
        <f>COUNTIFS(#REF!,B8,#REF!,"Бекдурдиев",#REF!,"04.07.2026")</f>
        <v>#REF!</v>
      </c>
      <c r="NZ8" s="4" t="e">
        <f>COUNTIFS(#REF!,B8,#REF!,"алиев",#REF!,"05.07.2026")</f>
        <v>#REF!</v>
      </c>
      <c r="OA8" s="4" t="e">
        <f>COUNTIFS(#REF!,B8,#REF!,"Бекдурдиев",#REF!,"05.07.2026")</f>
        <v>#REF!</v>
      </c>
      <c r="OB8" s="4" t="e">
        <f>COUNTIFS(#REF!,B8,#REF!,"алиев",#REF!,"06.07.2026")</f>
        <v>#REF!</v>
      </c>
      <c r="OC8" s="4" t="e">
        <f>COUNTIFS(#REF!,B8,#REF!,"Бекдурдиев",#REF!,"06.07.2026")</f>
        <v>#REF!</v>
      </c>
      <c r="OD8" s="4" t="e">
        <f>COUNTIFS(#REF!,B8,#REF!,"алиев",#REF!,"07.07.2026")</f>
        <v>#REF!</v>
      </c>
      <c r="OE8" s="4" t="e">
        <f>COUNTIFS(#REF!,B8,#REF!,"Бекдурдиев",#REF!,"07.07.2026")</f>
        <v>#REF!</v>
      </c>
      <c r="OF8" s="4" t="e">
        <f>COUNTIFS(#REF!,B8,#REF!,"алиев",#REF!,"08.07.2026")</f>
        <v>#REF!</v>
      </c>
      <c r="OG8" s="4" t="e">
        <f>COUNTIFS(#REF!,B8,#REF!,"Бекдурдиев",#REF!,"08.07.2026")</f>
        <v>#REF!</v>
      </c>
      <c r="OH8" s="4" t="e">
        <f>COUNTIFS(#REF!,B8,#REF!,"алиев",#REF!,"09.07.2026")</f>
        <v>#REF!</v>
      </c>
      <c r="OI8" s="4" t="e">
        <f>COUNTIFS(#REF!,B8,#REF!,"Бекдурдиев",#REF!,"09.07.2026")</f>
        <v>#REF!</v>
      </c>
      <c r="OJ8" s="4" t="e">
        <f>COUNTIFS(#REF!,B8,#REF!,"алиев",#REF!,"10.07.2026")</f>
        <v>#REF!</v>
      </c>
      <c r="OK8" s="4" t="e">
        <f>COUNTIFS(#REF!,B8,#REF!,"Бекдурдиев",#REF!,"10.07.2026")</f>
        <v>#REF!</v>
      </c>
      <c r="OL8" s="4" t="e">
        <f>COUNTIFS(#REF!,B8,#REF!,"алиев",#REF!,"11.07.2026")</f>
        <v>#REF!</v>
      </c>
      <c r="OM8" s="4" t="e">
        <f>COUNTIFS(#REF!,B8,#REF!,"Бекдурдиев",#REF!,"11.07.2026")</f>
        <v>#REF!</v>
      </c>
      <c r="ON8" s="4" t="e">
        <f>COUNTIFS(#REF!,B8,#REF!,"алиев",#REF!,"12.07.2026")</f>
        <v>#REF!</v>
      </c>
      <c r="OO8" s="4" t="e">
        <f>COUNTIFS(#REF!,B8,#REF!,"Бекдурдиев",#REF!,"12.07.2026")</f>
        <v>#REF!</v>
      </c>
      <c r="OP8" s="4" t="e">
        <f>COUNTIFS(#REF!,B8,#REF!,"алиев",#REF!,"13.07.2026")</f>
        <v>#REF!</v>
      </c>
      <c r="OQ8" s="4" t="e">
        <f>COUNTIFS(#REF!,B8,#REF!,"Бекдурдиев",#REF!,"13.07.2026")</f>
        <v>#REF!</v>
      </c>
      <c r="OR8" s="4" t="e">
        <f>COUNTIFS(#REF!,B8,#REF!,"алиев",#REF!,"14.07.2026")</f>
        <v>#REF!</v>
      </c>
      <c r="OS8" s="4" t="e">
        <f>COUNTIFS(#REF!,B8,#REF!,"Бекдурдиев",#REF!,"14.07.2026")</f>
        <v>#REF!</v>
      </c>
      <c r="OT8" s="4" t="e">
        <f>COUNTIFS(#REF!,B8,#REF!,"алиев",#REF!,"15.07.2026")</f>
        <v>#REF!</v>
      </c>
      <c r="OU8" s="4" t="e">
        <f>COUNTIFS(#REF!,B8,#REF!,"Бекдурдиев",#REF!,"15.07.2026")</f>
        <v>#REF!</v>
      </c>
      <c r="OV8" s="4" t="e">
        <f>COUNTIFS(#REF!,B8,#REF!,"алиев",#REF!,"16.07.2026")</f>
        <v>#REF!</v>
      </c>
      <c r="OW8" s="4" t="e">
        <f>COUNTIFS(#REF!,B8,#REF!,"Бекдурдиев",#REF!,"16.07.2026")</f>
        <v>#REF!</v>
      </c>
      <c r="OX8" s="4" t="e">
        <f>COUNTIFS(#REF!,B8,#REF!,"алиев",#REF!,"17.07.2026")</f>
        <v>#REF!</v>
      </c>
      <c r="OY8" s="4" t="e">
        <f>COUNTIFS(#REF!,B8,#REF!,"Бекдурдиев",#REF!,"17.07.2026")</f>
        <v>#REF!</v>
      </c>
      <c r="OZ8" s="4" t="e">
        <f>COUNTIFS(#REF!,B8,#REF!,"алиев",#REF!,"18.07.2026")</f>
        <v>#REF!</v>
      </c>
      <c r="PA8" s="4" t="e">
        <f>COUNTIFS(#REF!,B8,#REF!,"Бекдурдиев",#REF!,"18.07.2026")</f>
        <v>#REF!</v>
      </c>
      <c r="PB8" s="4" t="e">
        <f>COUNTIFS(#REF!,B8,#REF!,"алиев",#REF!,"19.07.2026")</f>
        <v>#REF!</v>
      </c>
      <c r="PC8" s="4" t="e">
        <f>COUNTIFS(#REF!,B8,#REF!,"Бекдурдиев",#REF!,"19.07.2026")</f>
        <v>#REF!</v>
      </c>
      <c r="PD8" s="4" t="e">
        <f>COUNTIFS(#REF!,B8,#REF!,"алиев",#REF!,"20.07.2026")</f>
        <v>#REF!</v>
      </c>
      <c r="PE8" s="4" t="e">
        <f>COUNTIFS(#REF!,B8,#REF!,"Бекдурдиев",#REF!,"20.07.2026")</f>
        <v>#REF!</v>
      </c>
      <c r="PF8" s="4" t="e">
        <f>COUNTIFS(#REF!,B8,#REF!,"алиев",#REF!,"21.07.2026")</f>
        <v>#REF!</v>
      </c>
      <c r="PG8" s="4" t="e">
        <f>COUNTIFS(#REF!,B8,#REF!,"Бекдурдиев",#REF!,"21.07.2026")</f>
        <v>#REF!</v>
      </c>
      <c r="PH8" s="4" t="e">
        <f>COUNTIFS(#REF!,B8,#REF!,"алиев",#REF!,"22.07.2026")</f>
        <v>#REF!</v>
      </c>
      <c r="PI8" s="4" t="e">
        <f>COUNTIFS(#REF!,B8,#REF!,"Бекдурдиев",#REF!,"22.07.2026")</f>
        <v>#REF!</v>
      </c>
      <c r="PJ8" s="4" t="e">
        <f>COUNTIFS(#REF!,B8,#REF!,"алиев",#REF!,"23.07.2026")</f>
        <v>#REF!</v>
      </c>
      <c r="PK8" s="4" t="e">
        <f>COUNTIFS(#REF!,B8,#REF!,"Бекдурдиев",#REF!,"23.07.2026")</f>
        <v>#REF!</v>
      </c>
      <c r="PL8" s="4" t="e">
        <f>COUNTIFS(#REF!,B8,#REF!,"алиев",#REF!,"24.07.2026")</f>
        <v>#REF!</v>
      </c>
      <c r="PM8" s="4" t="e">
        <f>COUNTIFS(#REF!,B8,#REF!,"Бекдурдиев",#REF!,"24.07.2026")</f>
        <v>#REF!</v>
      </c>
      <c r="PN8" s="4" t="e">
        <f>COUNTIFS(#REF!,B8,#REF!,"алиев",#REF!,"25.07.2026")</f>
        <v>#REF!</v>
      </c>
      <c r="PO8" s="4" t="e">
        <f>COUNTIFS(#REF!,B8,#REF!,"Бекдурдиев",#REF!,"25.07.2026")</f>
        <v>#REF!</v>
      </c>
      <c r="PP8" s="4" t="e">
        <f>COUNTIFS(#REF!,B8,#REF!,"алиев",#REF!,"26.07.2026")</f>
        <v>#REF!</v>
      </c>
      <c r="PQ8" s="4" t="e">
        <f>COUNTIFS(#REF!,B8,#REF!,"Бекдурдиев",#REF!,"26.07.2026")</f>
        <v>#REF!</v>
      </c>
      <c r="PR8" s="4" t="e">
        <f>COUNTIFS(#REF!,B8,#REF!,"алиев",#REF!,"27.07.2026")</f>
        <v>#REF!</v>
      </c>
      <c r="PS8" s="4" t="e">
        <f>COUNTIFS(#REF!,B8,#REF!,"Бекдурдиев",#REF!,"27.07.2026")</f>
        <v>#REF!</v>
      </c>
      <c r="PT8" s="4" t="e">
        <f>COUNTIFS(#REF!,B8,#REF!,"алиев",#REF!,"28.07.2026")</f>
        <v>#REF!</v>
      </c>
      <c r="PU8" s="4" t="e">
        <f>COUNTIFS(#REF!,B8,#REF!,"Бекдурдиев",#REF!,"28.07.2026")</f>
        <v>#REF!</v>
      </c>
      <c r="PV8" s="4" t="e">
        <f>COUNTIFS(#REF!,B8,#REF!,"алиев",#REF!,"29.07.2026")</f>
        <v>#REF!</v>
      </c>
      <c r="PW8" s="4" t="e">
        <f>COUNTIFS(#REF!,B8,#REF!,"Бекдурдиев",#REF!,"29.07.2026")</f>
        <v>#REF!</v>
      </c>
      <c r="PX8" s="4" t="e">
        <f>COUNTIFS(#REF!,B8,#REF!,"алиев",#REF!,"30.07.2026")</f>
        <v>#REF!</v>
      </c>
      <c r="PY8" s="4" t="e">
        <f>COUNTIFS(#REF!,B8,#REF!,"Бекдурдиев",#REF!,"30.07.2026")</f>
        <v>#REF!</v>
      </c>
      <c r="PZ8" s="4" t="e">
        <f>COUNTIFS(#REF!,B8,#REF!,"алиев",#REF!,"31.07.2026")</f>
        <v>#REF!</v>
      </c>
      <c r="QA8" s="4" t="e">
        <f>COUNTIFS(#REF!,B8,#REF!,"Бекдурдиев",#REF!,"31.07.2026")</f>
        <v>#REF!</v>
      </c>
      <c r="QB8" s="20" t="e">
        <f>QD8+QF8+QH8+QJ8+QL8+QN8+QP8+QR8+QT8+QV8+QX8+QZ8+RB8+RD8+RF8+RH8+RJ8+RL8+RN8+RP8+RR8+RT8+RV8+RX8+RZ8+SB8+SD8+SF8+SH8+SJ8+SL8</f>
        <v>#REF!</v>
      </c>
      <c r="QC8" s="20" t="e">
        <f>QE8+QG8+QI8+QK8+QM8+QO8+QQ8+QS8+QU8+QW8+QY8+RA8+RC8+RE8+RG8+RI8+RK8+RM8+RO8+RQ8+RS8+RU8+RW8+RY8+SA8+SC8+SE8+SG8+SI8+SK8+SM8</f>
        <v>#REF!</v>
      </c>
      <c r="QD8" s="4" t="e">
        <f>COUNTIFS(#REF!,B8,#REF!,"алиев",#REF!,"01.08.2026")</f>
        <v>#REF!</v>
      </c>
      <c r="QE8" s="4" t="e">
        <f>COUNTIFS(#REF!,B8,#REF!,"Бекдурдиев",#REF!,"02.08.2026")</f>
        <v>#REF!</v>
      </c>
      <c r="QF8" s="4" t="e">
        <f>COUNTIFS(#REF!,B8,#REF!,"алиев",#REF!,"02.08.2026")</f>
        <v>#REF!</v>
      </c>
      <c r="QG8" s="4" t="e">
        <f>COUNTIFS(#REF!,B8,#REF!,"Бекдурдиев",#REF!,"03.08.2026")</f>
        <v>#REF!</v>
      </c>
      <c r="QH8" s="4" t="e">
        <f>COUNTIFS(#REF!,B8,#REF!,"алиев",#REF!,"03.08.2026")</f>
        <v>#REF!</v>
      </c>
      <c r="QI8" s="4" t="e">
        <f>COUNTIFS(#REF!,B8,#REF!,"Бекдурдиев",#REF!,"03.08.2026")</f>
        <v>#REF!</v>
      </c>
      <c r="QJ8" s="4" t="e">
        <f>COUNTIFS(#REF!,B8,#REF!,"алиев",#REF!,"04.08.2026")</f>
        <v>#REF!</v>
      </c>
      <c r="QK8" s="4" t="e">
        <f>COUNTIFS(#REF!,B8,#REF!,"Бекдурдиев",#REF!,"04.08.2026")</f>
        <v>#REF!</v>
      </c>
      <c r="QL8" s="4" t="e">
        <f>COUNTIFS(#REF!,B8,#REF!,"алиев",#REF!,"05.08.2026")</f>
        <v>#REF!</v>
      </c>
      <c r="QM8" s="4" t="e">
        <f>COUNTIFS(#REF!,B8,#REF!,"Бекдурдиев",#REF!,"05.08.2026")</f>
        <v>#REF!</v>
      </c>
      <c r="QN8" s="4" t="e">
        <f>COUNTIFS(#REF!,B8,#REF!,"алиев",#REF!,"06.08.2026")</f>
        <v>#REF!</v>
      </c>
      <c r="QO8" s="4" t="e">
        <f>COUNTIFS(#REF!,B8,#REF!,"Бекдурдиев",#REF!,"06.08.2026")</f>
        <v>#REF!</v>
      </c>
      <c r="QP8" s="4" t="e">
        <f>COUNTIFS(#REF!,B8,#REF!,"алиев",#REF!,"07.08.2026")</f>
        <v>#REF!</v>
      </c>
      <c r="QQ8" s="4" t="e">
        <f>COUNTIFS(#REF!,B8,#REF!,"Бекдурдиев",#REF!,"07.08.2026")</f>
        <v>#REF!</v>
      </c>
      <c r="QR8" s="4" t="e">
        <f>COUNTIFS(#REF!,B8,#REF!,"алиев",#REF!,"08.08.2026")</f>
        <v>#REF!</v>
      </c>
      <c r="QS8" s="4" t="e">
        <f>COUNTIFS(#REF!,B8,#REF!,"Бекдурдиев",#REF!,"08.08.2026")</f>
        <v>#REF!</v>
      </c>
      <c r="QT8" s="4" t="e">
        <f>COUNTIFS(#REF!,B8,#REF!,"алиев",#REF!,"09.08.2026")</f>
        <v>#REF!</v>
      </c>
      <c r="QU8" s="4" t="e">
        <f>COUNTIFS(#REF!,B8,#REF!,"Бекдурдиев",#REF!,"09.08.2026")</f>
        <v>#REF!</v>
      </c>
      <c r="QV8" s="4" t="e">
        <f>COUNTIFS(#REF!,B8,#REF!,"алиев",#REF!,"10.08.2026")</f>
        <v>#REF!</v>
      </c>
      <c r="QW8" s="4" t="e">
        <f>COUNTIFS(#REF!,B8,#REF!,"Бекдурдиев",#REF!,"10.08.2026")</f>
        <v>#REF!</v>
      </c>
      <c r="QX8" s="4" t="e">
        <f>COUNTIFS(#REF!,B8,#REF!,"алиев",#REF!,"11.08.2026")</f>
        <v>#REF!</v>
      </c>
      <c r="QY8" s="4" t="e">
        <f>COUNTIFS(#REF!,B8,#REF!,"Бекдурдиев",#REF!,"11.08.2026")</f>
        <v>#REF!</v>
      </c>
      <c r="QZ8" s="4" t="e">
        <f>COUNTIFS(#REF!,B8,#REF!,"алиев",#REF!,"12.08.2026")</f>
        <v>#REF!</v>
      </c>
      <c r="RA8" s="4" t="e">
        <f>COUNTIFS(#REF!,B8,#REF!,"Бекдурдиев",#REF!,"12.08.2026")</f>
        <v>#REF!</v>
      </c>
      <c r="RB8" s="4" t="e">
        <f>COUNTIFS(#REF!,B8,#REF!,"алиев",#REF!,"13.08.2026")</f>
        <v>#REF!</v>
      </c>
      <c r="RC8" s="4" t="e">
        <f>COUNTIFS(#REF!,B8,#REF!,"Бекдурдиев",#REF!,"13.08.2026")</f>
        <v>#REF!</v>
      </c>
      <c r="RD8" s="4" t="e">
        <f>COUNTIFS(#REF!,B8,#REF!,"алиев",#REF!,"14.08.2026")</f>
        <v>#REF!</v>
      </c>
      <c r="RE8" s="4" t="e">
        <f>COUNTIFS(#REF!,B8,#REF!,"Бекдурдиев",#REF!,"14.08.2026")</f>
        <v>#REF!</v>
      </c>
      <c r="RF8" s="4" t="e">
        <f>COUNTIFS(#REF!,B8,#REF!,"алиев",#REF!,"15.08.2026")</f>
        <v>#REF!</v>
      </c>
      <c r="RG8" s="4" t="e">
        <f>COUNTIFS(#REF!,B8,#REF!,"Бекдурдиев",#REF!,"15.08.2026")</f>
        <v>#REF!</v>
      </c>
      <c r="RH8" s="4" t="e">
        <f>COUNTIFS(#REF!,B8,#REF!,"алиев",#REF!,"16.08.2026")</f>
        <v>#REF!</v>
      </c>
      <c r="RI8" s="4" t="e">
        <f>COUNTIFS(#REF!,B8,#REF!,"Бекдурдиев",#REF!,"16.08.2026")</f>
        <v>#REF!</v>
      </c>
      <c r="RJ8" s="4" t="e">
        <f>COUNTIFS(#REF!,B8,#REF!,"алиев",#REF!,"17.08.2026")</f>
        <v>#REF!</v>
      </c>
      <c r="RK8" s="4" t="e">
        <f>COUNTIFS(#REF!,B8,#REF!,"Бекдурдиев",#REF!,"17.08.2026")</f>
        <v>#REF!</v>
      </c>
      <c r="RL8" s="4" t="e">
        <f>COUNTIFS(#REF!,B8,#REF!,"алиев",#REF!,"18.08.2026")</f>
        <v>#REF!</v>
      </c>
      <c r="RM8" s="4" t="e">
        <f>COUNTIFS(#REF!,B8,#REF!,"Бекдурдиев",#REF!,"18.08.2026")</f>
        <v>#REF!</v>
      </c>
      <c r="RN8" s="4" t="e">
        <f>COUNTIFS(#REF!,B8,#REF!,"алиев",#REF!,"19.08.2026")</f>
        <v>#REF!</v>
      </c>
      <c r="RO8" s="4" t="e">
        <f>COUNTIFS(#REF!,B8,#REF!,"Бекдурдиев",#REF!,"19.08.2026")</f>
        <v>#REF!</v>
      </c>
      <c r="RP8" s="4" t="e">
        <f>COUNTIFS(#REF!,B8,#REF!,"алиев",#REF!,"20.08.2026")</f>
        <v>#REF!</v>
      </c>
      <c r="RQ8" s="4" t="e">
        <f>COUNTIFS(#REF!,B8,#REF!,"Бекдурдиев",#REF!,"20.08.2026")</f>
        <v>#REF!</v>
      </c>
      <c r="RR8" s="4" t="e">
        <f>COUNTIFS(#REF!,B8,#REF!,"алиев",#REF!,"21.08.2026")</f>
        <v>#REF!</v>
      </c>
      <c r="RS8" s="4" t="e">
        <f>COUNTIFS(#REF!,B8,#REF!,"Бекдурдиев",#REF!,"21.08.2026")</f>
        <v>#REF!</v>
      </c>
      <c r="RT8" s="4" t="e">
        <f>COUNTIFS(#REF!,B8,#REF!,"алиев",#REF!,"22.08.2026")</f>
        <v>#REF!</v>
      </c>
      <c r="RU8" s="4" t="e">
        <f>COUNTIFS(#REF!,B8,#REF!,"Бекдурдиев",#REF!,"22.08.2026")</f>
        <v>#REF!</v>
      </c>
      <c r="RV8" s="4" t="e">
        <f>COUNTIFS(#REF!,B8,#REF!,"алиев",#REF!,"23.08.2026")</f>
        <v>#REF!</v>
      </c>
      <c r="RW8" s="4" t="e">
        <f>COUNTIFS(#REF!,B8,#REF!,"Бекдурдиев",#REF!,"23.08.2026")</f>
        <v>#REF!</v>
      </c>
      <c r="RX8" s="4" t="e">
        <f>COUNTIFS(#REF!,B8,#REF!,"алиев",#REF!,"24.08.2026")</f>
        <v>#REF!</v>
      </c>
      <c r="RY8" s="4" t="e">
        <f>COUNTIFS(#REF!,B8,#REF!,"Бекдурдиев",#REF!,"24.08.2026")</f>
        <v>#REF!</v>
      </c>
      <c r="RZ8" s="4" t="e">
        <f>COUNTIFS(#REF!,B8,#REF!,"алиев",#REF!,"25.08.2026")</f>
        <v>#REF!</v>
      </c>
      <c r="SA8" s="4" t="e">
        <f>COUNTIFS(#REF!,B8,#REF!,"Бекдурдиев",#REF!,"25.08.2026")</f>
        <v>#REF!</v>
      </c>
      <c r="SB8" s="4" t="e">
        <f>COUNTIFS(#REF!,B8,#REF!,"алиев",#REF!,"26.08.2026")</f>
        <v>#REF!</v>
      </c>
      <c r="SC8" s="4" t="e">
        <f>COUNTIFS(#REF!,B8,#REF!,"Бекдурдиев",#REF!,"26.08.2026")</f>
        <v>#REF!</v>
      </c>
      <c r="SD8" s="4" t="e">
        <f>COUNTIFS(#REF!,B8,#REF!,"алиев",#REF!,"27.08.2026")</f>
        <v>#REF!</v>
      </c>
      <c r="SE8" s="4" t="e">
        <f>COUNTIFS(#REF!,B8,#REF!,"Бекдурдиев",#REF!,"27.08.2026")</f>
        <v>#REF!</v>
      </c>
      <c r="SF8" s="4" t="e">
        <f>COUNTIFS(#REF!,B8,#REF!,"алиев",#REF!,"28.08.2026")</f>
        <v>#REF!</v>
      </c>
      <c r="SG8" s="4" t="e">
        <f>COUNTIFS(#REF!,B8,#REF!,"Бекдурдиев",#REF!,"28.08.2026")</f>
        <v>#REF!</v>
      </c>
      <c r="SH8" s="4" t="e">
        <f>COUNTIFS(#REF!,B8,#REF!,"алиев",#REF!,"29.08.2026")</f>
        <v>#REF!</v>
      </c>
      <c r="SI8" s="4" t="e">
        <f>COUNTIFS(#REF!,B8,#REF!,"Бекдурдиев",#REF!,"29.08.2026")</f>
        <v>#REF!</v>
      </c>
      <c r="SJ8" s="4" t="e">
        <f>COUNTIFS(#REF!,B8,#REF!,"алиев",#REF!,"30.08.2026")</f>
        <v>#REF!</v>
      </c>
      <c r="SK8" s="4" t="e">
        <f>COUNTIFS(#REF!,B8,#REF!,"Бекдурдиев",#REF!,"30.08.2026")</f>
        <v>#REF!</v>
      </c>
      <c r="SL8" s="4" t="e">
        <f>COUNTIFS(#REF!,B8,#REF!,"алиев",#REF!,"31.08.2026")</f>
        <v>#REF!</v>
      </c>
      <c r="SM8" s="4" t="e">
        <f>COUNTIFS(#REF!,B8,#REF!,"Бекдурдиев",#REF!,"31.08.2026")</f>
        <v>#REF!</v>
      </c>
      <c r="SN8" s="24" t="e">
        <f>SP8+SR8+ST8+SV8+SX8+SZ8+TB8+TD8+TF8+TH8+TJ8+TL8+TN8+TP8+TR8+TT8+TV8+TX8+TZ8+UB8+UD8+UF8+UH8+UJ8+UL8+UN8+UP8+UR8+UT8+UV8</f>
        <v>#REF!</v>
      </c>
      <c r="SO8" s="24" t="e">
        <f>SQ8+SS8+SU8+SW8+SY8+TA8+TC8+TE8+TG8+TI8+TK8+TM8+TO8+TQ8+TS8+TU8+TW8+TY8+UA8+UC8+UE8+UG8+UI8+UK8+UM8+UO8+UQ8+US8+UU8+UW8</f>
        <v>#REF!</v>
      </c>
      <c r="SP8" s="3" t="e">
        <f>COUNTIFS(#REF!,B8,#REF!,"алиев",#REF!,"01.09.2026")</f>
        <v>#REF!</v>
      </c>
      <c r="SQ8" s="3" t="e">
        <f>COUNTIFS(#REF!,B8,#REF!,"Бекдурдиев",#REF!,"01.09.2026")</f>
        <v>#REF!</v>
      </c>
      <c r="SR8" s="3" t="e">
        <f>COUNTIFS(#REF!,B8,#REF!,"алиев",#REF!,"02.09.2026")</f>
        <v>#REF!</v>
      </c>
      <c r="SS8" s="3" t="e">
        <f>COUNTIFS(#REF!,B8,#REF!,"Бекдурдиев",#REF!,"02.09.2026")</f>
        <v>#REF!</v>
      </c>
      <c r="ST8" s="3" t="e">
        <f>COUNTIFS(#REF!,B8,#REF!,"алиев",#REF!,"03.09.2026")</f>
        <v>#REF!</v>
      </c>
      <c r="SU8" s="3" t="e">
        <f>COUNTIFS(#REF!,B8,#REF!,"Бекдурдиев",#REF!,"03.09.2026")</f>
        <v>#REF!</v>
      </c>
      <c r="SV8" s="3" t="e">
        <f>COUNTIFS(#REF!,B8,#REF!,"алиев",#REF!,"04.09.2026")</f>
        <v>#REF!</v>
      </c>
      <c r="SW8" s="3" t="e">
        <f>COUNTIFS(#REF!,B8,#REF!,"Бекдурдиев",#REF!,"04.09.2026")</f>
        <v>#REF!</v>
      </c>
      <c r="SX8" s="3" t="e">
        <f>COUNTIFS(#REF!,B8,#REF!,"алиев",#REF!,"05.09.2026")</f>
        <v>#REF!</v>
      </c>
      <c r="SY8" s="3" t="e">
        <f>COUNTIFS(#REF!,B8,#REF!,"Бекдурдиев",#REF!,"05.09.2026")</f>
        <v>#REF!</v>
      </c>
      <c r="SZ8" s="3" t="e">
        <f>COUNTIFS(#REF!,B8,#REF!,"алиев",#REF!,"06.09.2026")</f>
        <v>#REF!</v>
      </c>
      <c r="TA8" s="3" t="e">
        <f>COUNTIFS(#REF!,B8,#REF!,"Бекдурдиев",#REF!,"06.09.2026")</f>
        <v>#REF!</v>
      </c>
      <c r="TB8" s="3" t="e">
        <f>COUNTIFS(#REF!,B8,#REF!,"алиев",#REF!,"07.09.2026")</f>
        <v>#REF!</v>
      </c>
      <c r="TC8" s="3" t="e">
        <f>COUNTIFS(#REF!,B8,#REF!,"Бекдурдиев",#REF!,"07.09.2026")</f>
        <v>#REF!</v>
      </c>
      <c r="TD8" s="3" t="e">
        <f>COUNTIFS(#REF!,B8,#REF!,"алиев",#REF!,"08.09.2026")</f>
        <v>#REF!</v>
      </c>
      <c r="TE8" s="3" t="e">
        <f>COUNTIFS(#REF!,B8,#REF!,"Бекдурдиев",#REF!,"08.09.2026")</f>
        <v>#REF!</v>
      </c>
      <c r="TF8" s="3" t="e">
        <f>COUNTIFS(#REF!,B8,#REF!,"алиев",#REF!,"09.09.2026")</f>
        <v>#REF!</v>
      </c>
      <c r="TG8" s="3" t="e">
        <f>COUNTIFS(#REF!,B8,#REF!,"Бекдурдиев",#REF!,"08.09.2026")</f>
        <v>#REF!</v>
      </c>
      <c r="TH8" s="3" t="e">
        <f>COUNTIFS(#REF!,B8,#REF!,"алиев",#REF!,"10.09.2026")</f>
        <v>#REF!</v>
      </c>
      <c r="TI8" s="3" t="e">
        <f>COUNTIFS(#REF!,B8,#REF!,"Бекдурдиев",#REF!,"10.09.2026")</f>
        <v>#REF!</v>
      </c>
      <c r="TJ8" s="3" t="e">
        <f>COUNTIFS(#REF!,B8,#REF!,"алиев",#REF!,"11.09.2026")</f>
        <v>#REF!</v>
      </c>
      <c r="TK8" s="3" t="e">
        <f>COUNTIFS(#REF!,B8,#REF!,"Бекдурдиев",#REF!,"11.09.2026")</f>
        <v>#REF!</v>
      </c>
      <c r="TL8" s="3" t="e">
        <f>COUNTIFS(#REF!,B8,#REF!,"алиев",#REF!,"11.09.2026")</f>
        <v>#REF!</v>
      </c>
      <c r="TM8" s="3" t="e">
        <f>COUNTIFS(#REF!,B8,#REF!,"Бекдурдиев",#REF!,"12.09.2026")</f>
        <v>#REF!</v>
      </c>
      <c r="TN8" s="3" t="e">
        <f>COUNTIFS(#REF!,B8,#REF!,"алиев",#REF!,"13.09.2026")</f>
        <v>#REF!</v>
      </c>
      <c r="TO8" s="3" t="e">
        <f>COUNTIFS(#REF!,B8,#REF!,"Бекдурдиев",#REF!,"13.09.2026")</f>
        <v>#REF!</v>
      </c>
      <c r="TP8" s="3" t="e">
        <f>COUNTIFS(#REF!,B8,#REF!,"алиев",#REF!,"14.09.2026")</f>
        <v>#REF!</v>
      </c>
      <c r="TQ8" s="3" t="e">
        <f>COUNTIFS(#REF!,B8,#REF!,"Бекдурдиев",#REF!,"14.09.2026")</f>
        <v>#REF!</v>
      </c>
      <c r="TR8" s="3" t="e">
        <f>COUNTIFS(#REF!,B8,#REF!,"алиев",#REF!,"15.09.2026")</f>
        <v>#REF!</v>
      </c>
      <c r="TS8" s="3" t="e">
        <f>COUNTIFS(#REF!,B8,#REF!,"Бекдурдиев",#REF!,"15.09.2026")</f>
        <v>#REF!</v>
      </c>
      <c r="TT8" s="3" t="e">
        <f>COUNTIFS(#REF!,B8,#REF!,"алиев",#REF!,"16.09.2026")</f>
        <v>#REF!</v>
      </c>
      <c r="TU8" s="3" t="e">
        <f>COUNTIFS(#REF!,B8,#REF!,"Бекдурдиев",#REF!,"16.09.2026")</f>
        <v>#REF!</v>
      </c>
      <c r="TV8" s="3" t="e">
        <f>COUNTIFS(#REF!,B8,#REF!,"алиев",#REF!,"17.09.2026")</f>
        <v>#REF!</v>
      </c>
      <c r="TW8" s="3" t="e">
        <f>COUNTIFS(#REF!,B8,#REF!,"Бекдурдиев",#REF!,"17.09.2026")</f>
        <v>#REF!</v>
      </c>
      <c r="TX8" s="3" t="e">
        <f>COUNTIFS(#REF!,B8,#REF!,"алиев",#REF!,"18.09.2026")</f>
        <v>#REF!</v>
      </c>
      <c r="TY8" s="3" t="e">
        <f>COUNTIFS(#REF!,B8,#REF!,"Бекдурдиев",#REF!,"18.09.2026")</f>
        <v>#REF!</v>
      </c>
      <c r="TZ8" s="3" t="e">
        <f>COUNTIFS(#REF!,B8,#REF!,"алиев",#REF!,"19.09.2026")</f>
        <v>#REF!</v>
      </c>
      <c r="UA8" s="3" t="e">
        <f>COUNTIFS(#REF!,B8,#REF!,"Бекдурдиев",#REF!,"19.09.2026")</f>
        <v>#REF!</v>
      </c>
      <c r="UB8" s="3" t="e">
        <f>COUNTIFS(#REF!,B8,#REF!,"алиев",#REF!,"20.09.2026")</f>
        <v>#REF!</v>
      </c>
      <c r="UC8" s="3" t="e">
        <f>COUNTIFS(#REF!,B8,#REF!,"Бекдурдиев",#REF!,"20.09.2026")</f>
        <v>#REF!</v>
      </c>
      <c r="UD8" s="3" t="e">
        <f>COUNTIFS(#REF!,B8,#REF!,"алиев",#REF!,"21.09.2026")</f>
        <v>#REF!</v>
      </c>
      <c r="UE8" s="3" t="e">
        <f>COUNTIFS(#REF!,B8,#REF!,"Бекдурдиев",#REF!,"21.09.2026")</f>
        <v>#REF!</v>
      </c>
      <c r="UF8" s="3" t="e">
        <f>COUNTIFS(#REF!,B8,#REF!,"алиев",#REF!,"22.09.2026")</f>
        <v>#REF!</v>
      </c>
      <c r="UG8" s="3" t="e">
        <f>COUNTIFS(#REF!,B8,#REF!,"Бекдурдиев",#REF!,"22.09.2026")</f>
        <v>#REF!</v>
      </c>
      <c r="UH8" s="3" t="e">
        <f>COUNTIFS(#REF!,B8,#REF!,"алиев",#REF!,"23.09.2026")</f>
        <v>#REF!</v>
      </c>
      <c r="UI8" s="3" t="e">
        <f>COUNTIFS(#REF!,B8,#REF!,"Бекдурдиев",#REF!,"23.09.2026")</f>
        <v>#REF!</v>
      </c>
      <c r="UJ8" s="3" t="e">
        <f>COUNTIFS(#REF!,B8,#REF!,"алиев",#REF!,"24.09.2026")</f>
        <v>#REF!</v>
      </c>
      <c r="UK8" s="3" t="e">
        <f>COUNTIFS(#REF!,B8,#REF!,"Бекдурдиев",#REF!,"24.09.2026")</f>
        <v>#REF!</v>
      </c>
      <c r="UL8" s="3" t="e">
        <f>COUNTIFS(#REF!,B8,#REF!,"алиев",#REF!,"25.09.2026")</f>
        <v>#REF!</v>
      </c>
      <c r="UM8" s="3" t="e">
        <f>COUNTIFS(#REF!,B8,#REF!,"Бекдурдиев",#REF!,"25.09.2026")</f>
        <v>#REF!</v>
      </c>
      <c r="UN8" s="3" t="e">
        <f>COUNTIFS(#REF!,B8,#REF!,"алиев",#REF!,"26.09.2026")</f>
        <v>#REF!</v>
      </c>
      <c r="UO8" s="3" t="e">
        <f>COUNTIFS(#REF!,B8,#REF!,"Бекдурдиев",#REF!,"26.09.2026")</f>
        <v>#REF!</v>
      </c>
      <c r="UP8" s="3" t="e">
        <f>COUNTIFS(#REF!,B8,#REF!,"алиев",#REF!,"27.09.2026")</f>
        <v>#REF!</v>
      </c>
      <c r="UQ8" s="3" t="e">
        <f>COUNTIFS(#REF!,B8,#REF!,"Бекдурдиев",#REF!,"27.09.2026")</f>
        <v>#REF!</v>
      </c>
      <c r="UR8" s="3" t="e">
        <f>COUNTIFS(#REF!,B8,#REF!,"алиев",#REF!,"28.09.2026")</f>
        <v>#REF!</v>
      </c>
      <c r="US8" s="3" t="e">
        <f>COUNTIFS(#REF!,B8,#REF!,"Бекдурдиев",#REF!,"28.09.2026")</f>
        <v>#REF!</v>
      </c>
      <c r="UT8" s="3" t="e">
        <f>COUNTIFS(#REF!,B8,#REF!,"алиев",#REF!,"29.09.2026")</f>
        <v>#REF!</v>
      </c>
      <c r="UU8" s="3" t="e">
        <f>COUNTIFS(#REF!,B8,#REF!,"Бекдурдиев",#REF!,"29.09.2026")</f>
        <v>#REF!</v>
      </c>
      <c r="UV8" s="3" t="e">
        <f>COUNTIFS(#REF!,B8,#REF!,"алиев",#REF!,"30.09.2026")</f>
        <v>#REF!</v>
      </c>
      <c r="UW8" s="4" t="e">
        <f>COUNTIFS(#REF!,B8,#REF!,"Бекдурдиев",#REF!,"30.09.2026")</f>
        <v>#REF!</v>
      </c>
      <c r="UX8" s="19" t="e">
        <f>+UZ8+VB8+VD8+VF8+VH8+VJ8+VL8+VN8+VP8+VR8+VT8+VV8+VX8+VZ8+WB8+WD8+WF8+WH8+WJ8+WL8+WN8+WP8+WR8+WT8+WV8+WX8+WZ8+XB8+XD8+XF8+XH8</f>
        <v>#REF!</v>
      </c>
      <c r="UY8" s="19" t="e">
        <f>+VA8+VC8+VE8+VG8+VI8+VK8+VM8+VO8+VQ8+VS8+VU8+VW8+VY8+WA8+WC8+WE8+WG8+WI8+WK8+WM8+WO8+WQ8+WS8+WU8+WW8+WY8+XA8+XC8+XE8+XG8+XI8</f>
        <v>#REF!</v>
      </c>
      <c r="UZ8" s="28" t="e">
        <f>COUNTIFS(#REF!,B8,#REF!,"алиев",#REF!,"01.10.2026")</f>
        <v>#REF!</v>
      </c>
      <c r="VA8" s="28" t="e">
        <f>COUNTIFS(#REF!,B8,#REF!,"Бекдурдиев",#REF!,"01.10.2026")</f>
        <v>#REF!</v>
      </c>
      <c r="VB8" s="28" t="e">
        <f>COUNTIFS(#REF!,B8,#REF!,"алиев",#REF!,"02.10.2026")</f>
        <v>#REF!</v>
      </c>
      <c r="VC8" s="28" t="e">
        <f>COUNTIFS(#REF!,B8,#REF!,"Бекдурдиев",#REF!,"02.10.2026")</f>
        <v>#REF!</v>
      </c>
      <c r="VD8" s="28" t="e">
        <f>COUNTIFS(#REF!,B8,#REF!,"алиев",#REF!,"03.10.2026")</f>
        <v>#REF!</v>
      </c>
      <c r="VE8" s="28" t="e">
        <f>COUNTIFS(#REF!,B8,#REF!,"Бекдурдиев",#REF!,"03.10.2026")</f>
        <v>#REF!</v>
      </c>
      <c r="VF8" s="28" t="e">
        <f>COUNTIFS(#REF!,B8,#REF!,"алиев",#REF!,"04.10.2026")</f>
        <v>#REF!</v>
      </c>
      <c r="VG8" s="28" t="e">
        <f>COUNTIFS(#REF!,B8,#REF!,"Бекдурдиев",#REF!,"04.10.2026")</f>
        <v>#REF!</v>
      </c>
      <c r="VH8" s="28" t="e">
        <f>COUNTIFS(#REF!,B8,#REF!,"алиев",#REF!,"05.10.2026")</f>
        <v>#REF!</v>
      </c>
      <c r="VI8" s="28" t="e">
        <f>COUNTIFS(#REF!,B8,#REF!,"Бекдурдиев",#REF!,"05.10.2026")</f>
        <v>#REF!</v>
      </c>
      <c r="VJ8" s="28" t="e">
        <f>COUNTIFS(#REF!,B8,#REF!,"алиев",#REF!,"06.10.2026")</f>
        <v>#REF!</v>
      </c>
      <c r="VK8" s="28" t="e">
        <f>COUNTIFS(#REF!,B8,#REF!,"Бекдурдиев",#REF!,"06.10.2026")</f>
        <v>#REF!</v>
      </c>
      <c r="VL8" s="28" t="e">
        <f>COUNTIFS(#REF!,B8,#REF!,"алиев",#REF!,"07.10.2026")</f>
        <v>#REF!</v>
      </c>
      <c r="VM8" s="28" t="e">
        <f>COUNTIFS(#REF!,B8,#REF!,"Бекдурдиев",#REF!,"07.10.2026")</f>
        <v>#REF!</v>
      </c>
      <c r="VN8" s="28" t="e">
        <f>COUNTIFS(#REF!,B8,#REF!,"алиев",#REF!,"08.10.2026")</f>
        <v>#REF!</v>
      </c>
      <c r="VO8" s="28" t="e">
        <f>COUNTIFS(#REF!,B8,#REF!,"Бекдурдиев",#REF!,"08.10.2026")</f>
        <v>#REF!</v>
      </c>
      <c r="VP8" s="28" t="e">
        <f>COUNTIFS(#REF!,B8,#REF!,"алиев",#REF!,"09.10.2026")</f>
        <v>#REF!</v>
      </c>
      <c r="VQ8" s="28" t="e">
        <f>COUNTIFS(#REF!,B8,#REF!,"Бекдурдиев",#REF!,"09.10.2026")</f>
        <v>#REF!</v>
      </c>
      <c r="VR8" s="28" t="e">
        <f>COUNTIFS(#REF!,B8,#REF!,"алиев",#REF!,"10.10.2026")</f>
        <v>#REF!</v>
      </c>
      <c r="VS8" s="28" t="e">
        <f>COUNTIFS(#REF!,B8,#REF!,"Бекдурдиев",#REF!,"10.10.2026")</f>
        <v>#REF!</v>
      </c>
      <c r="VT8" s="28" t="e">
        <f>COUNTIFS(#REF!,B8,#REF!,"алиев",#REF!,"11.10.2026")</f>
        <v>#REF!</v>
      </c>
      <c r="VU8" s="28" t="e">
        <f>COUNTIFS(#REF!,B8,#REF!,"Бекдурдиев",#REF!,"11.10.2026")</f>
        <v>#REF!</v>
      </c>
      <c r="VV8" s="28" t="e">
        <f>COUNTIFS(#REF!,B8,#REF!,"алиев",#REF!,"12.10.2026")</f>
        <v>#REF!</v>
      </c>
      <c r="VW8" s="28" t="e">
        <f>COUNTIFS(#REF!,B8,#REF!,"Бекдурдиев",#REF!,"12.10.2026")</f>
        <v>#REF!</v>
      </c>
      <c r="VX8" s="28" t="e">
        <f>COUNTIFS(#REF!,B8,#REF!,"алиев",#REF!,"13.10.2026")</f>
        <v>#REF!</v>
      </c>
      <c r="VY8" s="28" t="e">
        <f>COUNTIFS(#REF!,B8,#REF!,"Бекдурдиев",#REF!,"13.10.2026")</f>
        <v>#REF!</v>
      </c>
      <c r="VZ8" s="28" t="e">
        <f>COUNTIFS(#REF!,B8,#REF!,"алиев",#REF!,"14.10.2026")</f>
        <v>#REF!</v>
      </c>
      <c r="WA8" s="28" t="e">
        <f>COUNTIFS(#REF!,B8,#REF!,"Бекдурдиев",#REF!,"14.10.2026")</f>
        <v>#REF!</v>
      </c>
      <c r="WB8" s="28" t="e">
        <f>COUNTIFS(#REF!,B8,#REF!,"алиев",#REF!,"15.10.2026")</f>
        <v>#REF!</v>
      </c>
      <c r="WC8" s="28" t="e">
        <f>COUNTIFS(#REF!,B8,#REF!,"Бекдурдиев",#REF!,"15.10.2026")</f>
        <v>#REF!</v>
      </c>
      <c r="WD8" s="28" t="e">
        <f>COUNTIFS(#REF!,B8,#REF!,"алиев",#REF!,"16.10.2026")</f>
        <v>#REF!</v>
      </c>
      <c r="WE8" s="28" t="e">
        <f>COUNTIFS(#REF!,B8,#REF!,"Бекдурдиев",#REF!,"16.10.2026")</f>
        <v>#REF!</v>
      </c>
      <c r="WF8" s="28" t="e">
        <f>COUNTIFS(#REF!,B8,#REF!,"алиев",#REF!,"17.10.2026")</f>
        <v>#REF!</v>
      </c>
      <c r="WG8" s="28" t="e">
        <f>COUNTIFS(#REF!,B8,#REF!,"Бекдурдиев",#REF!,"17.10.2026")</f>
        <v>#REF!</v>
      </c>
      <c r="WH8" s="28" t="e">
        <f>COUNTIFS(#REF!,B8,#REF!,"алиев",#REF!,"18.10.2026")</f>
        <v>#REF!</v>
      </c>
      <c r="WI8" s="28" t="e">
        <f>COUNTIFS(#REF!,B8,#REF!,"Бекдурдиев",#REF!,"18.10.2026")</f>
        <v>#REF!</v>
      </c>
      <c r="WJ8" s="28" t="e">
        <f>COUNTIFS(#REF!,B8,#REF!,"алиев",#REF!,"19.10.2026")</f>
        <v>#REF!</v>
      </c>
      <c r="WK8" s="28" t="e">
        <f>COUNTIFS(#REF!,B8,#REF!,"Бекдурдиев",#REF!,"19.10.2026")</f>
        <v>#REF!</v>
      </c>
      <c r="WL8" s="28" t="e">
        <f>COUNTIFS(#REF!,B8,#REF!,"алиев",#REF!,"20.10.2026")</f>
        <v>#REF!</v>
      </c>
      <c r="WM8" s="28" t="e">
        <f>COUNTIFS(#REF!,B8,#REF!,"Бекдурдиев",#REF!,"20.10.2026")</f>
        <v>#REF!</v>
      </c>
      <c r="WN8" s="28" t="e">
        <f>COUNTIFS(#REF!,B8,#REF!,"алиев",#REF!,"21.10.2026")</f>
        <v>#REF!</v>
      </c>
      <c r="WO8" s="28" t="e">
        <f>COUNTIFS(#REF!,B8,#REF!,"Бекдурдиев",#REF!,"21.10.2026")</f>
        <v>#REF!</v>
      </c>
      <c r="WP8" s="28" t="e">
        <f>COUNTIFS(#REF!,B8,#REF!,"алиев",#REF!,"22.10.2026")</f>
        <v>#REF!</v>
      </c>
      <c r="WQ8" s="28" t="e">
        <f>COUNTIFS(#REF!,B8,#REF!,"Бекдурдиев",#REF!,"22.10.2026")</f>
        <v>#REF!</v>
      </c>
      <c r="WR8" s="28" t="e">
        <f>COUNTIFS(#REF!,B8,#REF!,"алиев",#REF!,"23.10.2026")</f>
        <v>#REF!</v>
      </c>
      <c r="WS8" s="28" t="e">
        <f>COUNTIFS(#REF!,B8,#REF!,"Бекдурдиев",#REF!,"23.10.2026")</f>
        <v>#REF!</v>
      </c>
      <c r="WT8" s="28" t="e">
        <f>COUNTIFS(#REF!,B8,#REF!,"алиев",#REF!,"24.10.2026")</f>
        <v>#REF!</v>
      </c>
      <c r="WU8" s="28" t="e">
        <f>COUNTIFS(#REF!,B8,#REF!,"Бекдурдиев",#REF!,"24.10.2026")</f>
        <v>#REF!</v>
      </c>
      <c r="WV8" s="28" t="e">
        <f>COUNTIFS(#REF!,B8,#REF!,"алиев",#REF!,"25.10.2026")</f>
        <v>#REF!</v>
      </c>
      <c r="WW8" s="28" t="e">
        <f>COUNTIFS(#REF!,B8,#REF!,"Бекдурдиев",#REF!,"25.10.2026")</f>
        <v>#REF!</v>
      </c>
      <c r="WX8" s="28" t="e">
        <f>COUNTIFS(#REF!,B8,#REF!,"алиев",#REF!,"26.10.2026")</f>
        <v>#REF!</v>
      </c>
      <c r="WY8" s="28" t="e">
        <f>COUNTIFS(#REF!,B8,#REF!,"Бекдурдиев",#REF!,"26.10.2026")</f>
        <v>#REF!</v>
      </c>
      <c r="WZ8" s="28" t="e">
        <f>COUNTIFS(#REF!,B8,#REF!,"алиев",#REF!,"27.10.2026")</f>
        <v>#REF!</v>
      </c>
      <c r="XA8" s="28" t="e">
        <f>COUNTIFS(#REF!,B8,#REF!,"Бекдурдиев",#REF!,"27.10.2026")</f>
        <v>#REF!</v>
      </c>
      <c r="XB8" s="28" t="e">
        <f>COUNTIFS(#REF!,B8,#REF!,"алиев",#REF!,"28.10.2026")</f>
        <v>#REF!</v>
      </c>
      <c r="XC8" s="28" t="e">
        <f>COUNTIFS(#REF!,B8,#REF!,"Бекдурдиев",#REF!,"28.10.2026")</f>
        <v>#REF!</v>
      </c>
      <c r="XD8" s="28" t="e">
        <f>COUNTIFS(#REF!,B8,#REF!,"алиев",#REF!,"29.10.2026")</f>
        <v>#REF!</v>
      </c>
      <c r="XE8" s="28" t="e">
        <f>COUNTIFS(#REF!,B8,#REF!,"Бекдурдиев",#REF!,"29.10.2026")</f>
        <v>#REF!</v>
      </c>
      <c r="XF8" s="28" t="e">
        <f>COUNTIFS(#REF!,B8,#REF!,"алиев",#REF!,"30.10.2026")</f>
        <v>#REF!</v>
      </c>
      <c r="XG8" s="28" t="e">
        <f>COUNTIFS(#REF!,B8,#REF!,"Бекдурдиев",#REF!,"30.10.2026")</f>
        <v>#REF!</v>
      </c>
      <c r="XH8" s="28" t="e">
        <f>COUNTIFS(#REF!,B8,#REF!,"алиев",#REF!,"31.10.2026")</f>
        <v>#REF!</v>
      </c>
      <c r="XI8" s="28" t="e">
        <f>COUNTIFS(#REF!,B8,#REF!,"Бекдурдиев",#REF!,"31.10.2026")</f>
        <v>#REF!</v>
      </c>
      <c r="XJ8" s="41" t="e">
        <f>XL8+XN8+XP8+XR8+XT8+XV8+XX8+XZ8+YB8+YD8+YF8+YH8+YJ8+YL8+YN8+YP8+YR8+YT8+YV8+YX8+YZ8+ZB8+ZD8+ZF8+ZH8+ZJ8+ZL8+ZN8+ZP8+ZR8</f>
        <v>#REF!</v>
      </c>
      <c r="XK8" s="41" t="e">
        <f>XM8+XO8+XQ8+XS8+XU8+XW8+XY8+YA8+YC8+YE8+YG8+YI8+YK8+YM8+YO8+YQ8+YS8+YU8+YW8+YY8+ZA8+ZC8+ZE8+ZG8+ZI8+ZK8+ZM8+ZO8+ZQ8+ZS8</f>
        <v>#REF!</v>
      </c>
      <c r="XL8" s="28" t="e">
        <f>COUNTIFS(#REF!,B8,#REF!,"алиев",#REF!,"01.11.2026")</f>
        <v>#REF!</v>
      </c>
      <c r="XM8" s="28" t="e">
        <f>COUNTIFS(#REF!,B8,#REF!,"Бекдурдиев",#REF!,"01.11.2026")</f>
        <v>#REF!</v>
      </c>
      <c r="XN8" s="28" t="e">
        <f>COUNTIFS(#REF!,B8,#REF!,"алиев",#REF!,"02.11.2026")</f>
        <v>#REF!</v>
      </c>
      <c r="XO8" s="28" t="e">
        <f>COUNTIFS(#REF!,B8,#REF!,"Бекдурдиев",#REF!,"02.11.2026")</f>
        <v>#REF!</v>
      </c>
      <c r="XP8" s="28" t="e">
        <f>COUNTIFS(#REF!,B8,#REF!,"алиев",#REF!,"03.11.2026")</f>
        <v>#REF!</v>
      </c>
      <c r="XQ8" s="28" t="e">
        <f>COUNTIFS(#REF!,B8,#REF!,"Бекдурдиев",#REF!,"03.11.2026")</f>
        <v>#REF!</v>
      </c>
      <c r="XR8" s="28" t="e">
        <f>COUNTIFS(#REF!,B8,#REF!,"алиев",#REF!,"04.11.2026")</f>
        <v>#REF!</v>
      </c>
      <c r="XS8" s="28" t="e">
        <f>COUNTIFS(#REF!,B8,#REF!,"Бекдурдиев",#REF!,"04.11.2026")</f>
        <v>#REF!</v>
      </c>
      <c r="XT8" s="28" t="e">
        <f>COUNTIFS(#REF!,B8,#REF!,"алиев",#REF!,"05.11.2026")</f>
        <v>#REF!</v>
      </c>
      <c r="XU8" s="28" t="e">
        <f>COUNTIFS(#REF!,B8,#REF!,"Бекдурдиев",#REF!,"05.11.2026")</f>
        <v>#REF!</v>
      </c>
      <c r="XV8" s="28" t="e">
        <f>COUNTIFS(#REF!,B8,#REF!,"алиев",#REF!,"06.11.2026")</f>
        <v>#REF!</v>
      </c>
      <c r="XW8" s="28" t="e">
        <f>COUNTIFS(#REF!,B8,#REF!,"Бекдурдиев",#REF!,"06.11.2026")</f>
        <v>#REF!</v>
      </c>
      <c r="XX8" s="28" t="e">
        <f>COUNTIFS(#REF!,B8,#REF!,"алиев",#REF!,"07.11.2026")</f>
        <v>#REF!</v>
      </c>
      <c r="XY8" s="28" t="e">
        <f>COUNTIFS(#REF!,B8,#REF!,"Бекдурдиев",#REF!,"07.11.2026")</f>
        <v>#REF!</v>
      </c>
      <c r="XZ8" s="42" t="e">
        <f>COUNTIFS(#REF!,B8,#REF!,"алиев",#REF!,"08.11.2026")</f>
        <v>#REF!</v>
      </c>
      <c r="YA8" s="42" t="e">
        <f>COUNTIFS(#REF!,B8,#REF!,"Бекдурдиев",#REF!,"08.11.2026")</f>
        <v>#REF!</v>
      </c>
      <c r="YB8" s="42" t="e">
        <f>COUNTIFS(#REF!,B8,#REF!,"алиев",#REF!,"09.11.2026")</f>
        <v>#REF!</v>
      </c>
      <c r="YC8" s="42" t="e">
        <f>COUNTIFS(#REF!,B8,#REF!,"Бекдурдиев",#REF!,"09.11.2026")</f>
        <v>#REF!</v>
      </c>
      <c r="YD8" s="42" t="e">
        <f>COUNTIFS(#REF!,B8,#REF!,"алиев",#REF!,"10.11.2026")</f>
        <v>#REF!</v>
      </c>
      <c r="YE8" s="42" t="e">
        <f>COUNTIFS(#REF!,B8,#REF!,"Бекдурдиев",#REF!,"10.11.2026")</f>
        <v>#REF!</v>
      </c>
      <c r="YF8" s="42" t="e">
        <f>COUNTIFS(#REF!,B8,#REF!,"алиев",#REF!,"11.11.2026")</f>
        <v>#REF!</v>
      </c>
      <c r="YG8" s="42" t="e">
        <f>COUNTIFS(#REF!,B8,#REF!,"Бекдурдиев",#REF!,"11.11.2026")</f>
        <v>#REF!</v>
      </c>
      <c r="YH8" s="42" t="e">
        <f>COUNTIFS(#REF!,B8,#REF!,"алиев",#REF!,"12.11.2026")</f>
        <v>#REF!</v>
      </c>
      <c r="YI8" s="42" t="e">
        <f>COUNTIFS(#REF!,B8,#REF!,"Бекдурдиев",#REF!,"12.11.2026")</f>
        <v>#REF!</v>
      </c>
      <c r="YJ8" s="42" t="e">
        <f>COUNTIFS(#REF!,B8,#REF!,"алиев",#REF!,"13.11.2026")</f>
        <v>#REF!</v>
      </c>
      <c r="YK8" s="42" t="e">
        <f>COUNTIFS(#REF!,B8,#REF!,"Бекдурдиев",#REF!,"13.11.2026")</f>
        <v>#REF!</v>
      </c>
      <c r="YL8" s="42" t="e">
        <f>COUNTIFS(#REF!,B8,#REF!,"алиев",#REF!,"14.11.2026")</f>
        <v>#REF!</v>
      </c>
      <c r="YM8" s="42" t="e">
        <f>COUNTIFS(#REF!,B8,#REF!,"Бекдурдиев",#REF!,"14.11.2026")</f>
        <v>#REF!</v>
      </c>
      <c r="YN8" s="42" t="e">
        <f>COUNTIFS(#REF!,B8,#REF!,"алиев",#REF!,"15.11.2026")</f>
        <v>#REF!</v>
      </c>
      <c r="YO8" s="42" t="e">
        <f>COUNTIFS(#REF!,B8,#REF!,"Бекдурдиев",#REF!,"15.11.2026")</f>
        <v>#REF!</v>
      </c>
      <c r="YP8" s="42" t="e">
        <f>COUNTIFS(#REF!,B8,#REF!,"алиев",#REF!,"16.11.2026")</f>
        <v>#REF!</v>
      </c>
      <c r="YQ8" s="42" t="e">
        <f>COUNTIFS(#REF!,B8,#REF!,"Бекдурдиев",#REF!,"16.11.2026")</f>
        <v>#REF!</v>
      </c>
      <c r="YR8" s="42" t="e">
        <f>COUNTIFS(#REF!,B8,#REF!,"алиев",#REF!,"17.11.2026")</f>
        <v>#REF!</v>
      </c>
      <c r="YS8" s="42" t="e">
        <f>COUNTIFS(#REF!,B8,#REF!,"Бекдурдиев",#REF!,"17.11.2026")</f>
        <v>#REF!</v>
      </c>
      <c r="YT8" s="42" t="e">
        <f>COUNTIFS(#REF!,B8,#REF!,"алиев",#REF!,"18.11.2026")</f>
        <v>#REF!</v>
      </c>
      <c r="YU8" s="42" t="e">
        <f>COUNTIFS(#REF!,B8,#REF!,"Бекдурдиев",#REF!,"18.11.2026")</f>
        <v>#REF!</v>
      </c>
      <c r="YV8" s="42" t="e">
        <f>COUNTIFS(#REF!,B8,#REF!,"алиев",#REF!,"19.11.2026")</f>
        <v>#REF!</v>
      </c>
      <c r="YW8" s="42" t="e">
        <f>COUNTIFS(#REF!,B8,#REF!,"Бекдурдиев",#REF!,"19.11.2026")</f>
        <v>#REF!</v>
      </c>
      <c r="YX8" s="42" t="e">
        <f>COUNTIFS(#REF!,B8,#REF!,"алиев",#REF!,"20.11.2026")</f>
        <v>#REF!</v>
      </c>
      <c r="YY8" s="42" t="e">
        <f>COUNTIFS(#REF!,B8,#REF!,"Бекдурдиев",#REF!,"20.11.2026")</f>
        <v>#REF!</v>
      </c>
      <c r="YZ8" s="42" t="e">
        <f>COUNTIFS(#REF!,B8,#REF!,"алиев",#REF!,"21.11.2026")</f>
        <v>#REF!</v>
      </c>
      <c r="ZA8" s="42" t="e">
        <f>COUNTIFS(#REF!,B8,#REF!,"Бекдурдиев",#REF!,"21.11.2026")</f>
        <v>#REF!</v>
      </c>
      <c r="ZB8" s="42" t="e">
        <f>COUNTIFS(#REF!,B8,#REF!,"алиев",#REF!,"22.11.2026")</f>
        <v>#REF!</v>
      </c>
      <c r="ZC8" s="42" t="e">
        <f>COUNTIFS(#REF!,B8,#REF!,"Бекдурдиев",#REF!,"22.11.2026")</f>
        <v>#REF!</v>
      </c>
      <c r="ZD8" s="42" t="e">
        <f>COUNTIFS(#REF!,B8,#REF!,"алиев",#REF!,"23.11.2026")</f>
        <v>#REF!</v>
      </c>
      <c r="ZE8" s="42" t="e">
        <f>COUNTIFS(#REF!,B8,#REF!,"Бекдурдиев",#REF!,"23.11.2026")</f>
        <v>#REF!</v>
      </c>
      <c r="ZF8" s="42" t="e">
        <f>COUNTIFS(#REF!,B8,#REF!,"алиев",#REF!,"24.11.2026")</f>
        <v>#REF!</v>
      </c>
      <c r="ZG8" s="42" t="e">
        <f>COUNTIFS(#REF!,B8,#REF!,"Бекдурдиев",#REF!,"24.11.2026")</f>
        <v>#REF!</v>
      </c>
      <c r="ZH8" s="42" t="e">
        <f>COUNTIFS(#REF!,B8,#REF!,"алиев",#REF!,"25.11.202")</f>
        <v>#REF!</v>
      </c>
      <c r="ZI8" s="42" t="e">
        <f>COUNTIFS(#REF!,B8,#REF!,"Бекдурдиев",#REF!,"25.11.2026")</f>
        <v>#REF!</v>
      </c>
      <c r="ZJ8" s="42" t="e">
        <f>COUNTIFS(#REF!,B8,#REF!,"алиев",#REF!,"26.11.2026")</f>
        <v>#REF!</v>
      </c>
      <c r="ZK8" s="42" t="e">
        <f>COUNTIFS(#REF!,B8,#REF!,"Бекдурдиев",#REF!,"26.11.2026")</f>
        <v>#REF!</v>
      </c>
      <c r="ZL8" s="42" t="e">
        <f>COUNTIFS(#REF!,B8,#REF!,"алиев",#REF!,"27.11.2026")</f>
        <v>#REF!</v>
      </c>
      <c r="ZM8" s="42" t="e">
        <f>COUNTIFS(#REF!,B8,#REF!,"Бекдурдиев",#REF!,"27.11.2026")</f>
        <v>#REF!</v>
      </c>
      <c r="ZN8" s="42" t="e">
        <f>COUNTIFS(#REF!,B8,#REF!,"алиев",#REF!,"28.11.2026")</f>
        <v>#REF!</v>
      </c>
      <c r="ZO8" s="42" t="e">
        <f>COUNTIFS(#REF!,B8,#REF!,"Бекдурдиев",#REF!,"28.11.2026")</f>
        <v>#REF!</v>
      </c>
      <c r="ZP8" s="42" t="e">
        <f>COUNTIFS(#REF!,B8,#REF!,"алиев",#REF!,"29.11.2026")</f>
        <v>#REF!</v>
      </c>
      <c r="ZQ8" s="42" t="e">
        <f>COUNTIFS(#REF!,B8,#REF!,"Бекдурдиев",#REF!,"29.11.2026")</f>
        <v>#REF!</v>
      </c>
      <c r="ZR8" s="42" t="e">
        <f>COUNTIFS(#REF!,B8,#REF!,"алиев",#REF!,"30.11.2026")</f>
        <v>#REF!</v>
      </c>
      <c r="ZS8" s="42" t="e">
        <f>COUNTIFS(#REF!,B8,#REF!,"Бекдурдиев",#REF!,"30.11.2026")</f>
        <v>#REF!</v>
      </c>
      <c r="ZT8" s="43" t="e">
        <f>ZV8+ZX8+ZZ8+AAB8+AAD8+AAF8+AAH8+AAJ8+AAL8+AAN8+AAP8+AAR8+AAT8+AAV8+AAX8+AAZ8+ABB8+ABD8+ABF8+ABH8+ABJ8+ABL8+ABN8+ABP8+ABR8+ABT8+ABV8+ABX8+ABZ8+ACB8+ACD8</f>
        <v>#REF!</v>
      </c>
      <c r="ZU8" s="43" t="e">
        <f>ZW8+ZY8+AAA8+AAC8+AAE8+AAG8+AAI8+AAK8+AAM8+AAO8+AAQ8+AAS8+AAU8+AAW8+AAY8+ABA8+ABC8+ABE8+ABG8+ABI8+ABK8+ABM8+ABO8+ABQ8+ABS8+ABU8+ABW8+ABY8+ACA8+ACC8+ACE8</f>
        <v>#REF!</v>
      </c>
      <c r="ZV8" s="4" t="e">
        <f>COUNTIFS(#REF!,B8,#REF!,"алиев",#REF!,"01.12.2026")</f>
        <v>#REF!</v>
      </c>
      <c r="ZW8" s="4" t="e">
        <f>COUNTIFS(#REF!,B8,#REF!,"Бекдурдиев",#REF!,"01.12.2026")</f>
        <v>#REF!</v>
      </c>
      <c r="ZX8" s="4" t="e">
        <f>COUNTIFS(#REF!,B8,#REF!,"алиев",#REF!,"02.12.2026")</f>
        <v>#REF!</v>
      </c>
      <c r="ZY8" s="4" t="e">
        <f>COUNTIFS(#REF!,B8,#REF!,"Бекдурдиев",#REF!,"02.12.2026")</f>
        <v>#REF!</v>
      </c>
      <c r="ZZ8" s="4" t="e">
        <f>COUNTIFS(#REF!,B8,#REF!,"алиев",#REF!,"03.12.2026")</f>
        <v>#REF!</v>
      </c>
      <c r="AAA8" s="4" t="e">
        <f>COUNTIFS(#REF!,B8,#REF!,"Бекдурдиев",#REF!,"03.12.2026")</f>
        <v>#REF!</v>
      </c>
      <c r="AAB8" s="4" t="e">
        <f>COUNTIFS(#REF!,B8,#REF!,"алиев",#REF!,"04.12.2026")</f>
        <v>#REF!</v>
      </c>
      <c r="AAC8" s="4" t="e">
        <f>COUNTIFS(#REF!,B8,#REF!,"Бекдурдиев",#REF!,"04.12.2026")</f>
        <v>#REF!</v>
      </c>
      <c r="AAD8" s="4" t="e">
        <f>COUNTIFS(#REF!,B8,#REF!,"алиев",#REF!,"05.12.2026")</f>
        <v>#REF!</v>
      </c>
      <c r="AAE8" s="4" t="e">
        <f>COUNTIFS(#REF!,B8,#REF!,"Бекдурдиев",#REF!,"05.12.2026")</f>
        <v>#REF!</v>
      </c>
      <c r="AAF8" s="4" t="e">
        <f>COUNTIFS(#REF!,B8,#REF!,"алиев",#REF!,"06.12.2026")</f>
        <v>#REF!</v>
      </c>
      <c r="AAG8" s="4" t="e">
        <f>COUNTIFS(#REF!,B8,#REF!,"Бекдурдиев",#REF!,"06.12.2026")</f>
        <v>#REF!</v>
      </c>
      <c r="AAH8" s="4" t="e">
        <f>COUNTIFS(#REF!,B8,#REF!,"алиев",#REF!,"07.12.2026")</f>
        <v>#REF!</v>
      </c>
      <c r="AAI8" s="4" t="e">
        <f>COUNTIFS(#REF!,B8,#REF!,"Бекдурдиев",#REF!,"07.12.2026")</f>
        <v>#REF!</v>
      </c>
      <c r="AAJ8" s="1" t="e">
        <f>COUNTIFS(#REF!,B8,#REF!,"алиев",#REF!,"08.12.2026")</f>
        <v>#REF!</v>
      </c>
      <c r="AAK8" s="1" t="e">
        <f>COUNTIFS(#REF!,B8,#REF!,"Бекдурдиев",#REF!,"08.12.2026")</f>
        <v>#REF!</v>
      </c>
      <c r="AAL8" s="1" t="e">
        <f>COUNTIFS(#REF!,B8,#REF!,"алиев",#REF!,"09.12.2026")</f>
        <v>#REF!</v>
      </c>
      <c r="AAM8" s="1" t="e">
        <f>COUNTIFS(#REF!,B8,#REF!,"Бекдурдиев",#REF!,"09.12.2026")</f>
        <v>#REF!</v>
      </c>
      <c r="AAN8" s="1" t="e">
        <f>COUNTIFS(#REF!,B8,#REF!,"алиев",#REF!,"10.12.2026")</f>
        <v>#REF!</v>
      </c>
      <c r="AAO8" s="1" t="e">
        <f>COUNTIFS(#REF!,B8,#REF!,"Бекдурдиев",#REF!,"10.12.2026")</f>
        <v>#REF!</v>
      </c>
      <c r="AAP8" s="1" t="e">
        <f>COUNTIFS(#REF!,B8,#REF!,"алиев",#REF!,"11.12.2026")</f>
        <v>#REF!</v>
      </c>
      <c r="AAQ8" s="1" t="e">
        <f>COUNTIFS(#REF!,B8,#REF!,"Бекдурдиев",#REF!,"11.12.2026")</f>
        <v>#REF!</v>
      </c>
      <c r="AAR8" s="1" t="e">
        <f>COUNTIFS(#REF!,B8,#REF!,"алиев",#REF!,"12.12.2026")</f>
        <v>#REF!</v>
      </c>
      <c r="AAS8" s="1" t="e">
        <f>COUNTIFS(#REF!,B8,#REF!,"Бекдурдиев",#REF!,"12.12.2026")</f>
        <v>#REF!</v>
      </c>
      <c r="AAT8" s="1" t="e">
        <f>COUNTIFS(#REF!,B8,#REF!,"алиев",#REF!,"13.12.2026")</f>
        <v>#REF!</v>
      </c>
      <c r="AAU8" s="1" t="e">
        <f>COUNTIFS(#REF!,B8,#REF!,"Бекдурдиев",#REF!,"13.12.2026")</f>
        <v>#REF!</v>
      </c>
      <c r="AAV8" s="1" t="e">
        <f>COUNTIFS(#REF!,B8,#REF!,"алиев",#REF!,"14.12.2026")</f>
        <v>#REF!</v>
      </c>
      <c r="AAW8" s="1" t="e">
        <f>COUNTIFS(#REF!,B8,#REF!,"Бекдурдиев",#REF!,"14.12.2026")</f>
        <v>#REF!</v>
      </c>
      <c r="AAX8" s="1" t="e">
        <f>COUNTIFS(#REF!,B8,#REF!,"алиев",#REF!,"15.12.2026")</f>
        <v>#REF!</v>
      </c>
      <c r="AAY8" s="1" t="e">
        <f>COUNTIFS(#REF!,B8,#REF!,"Бекдурдиев",#REF!,"15.12.2026")</f>
        <v>#REF!</v>
      </c>
      <c r="AAZ8" s="1" t="e">
        <f>COUNTIFS(#REF!,B8,#REF!,"алиев",#REF!,"16.12.2026")</f>
        <v>#REF!</v>
      </c>
      <c r="ABA8" s="1" t="e">
        <f>COUNTIFS(#REF!,B8,#REF!,"Бекдурдиев",#REF!,"16.12.2026")</f>
        <v>#REF!</v>
      </c>
      <c r="ABB8" s="1" t="e">
        <f>COUNTIFS(#REF!,B8,#REF!,"алиев",#REF!,"17.12.2026")</f>
        <v>#REF!</v>
      </c>
      <c r="ABC8" s="1" t="e">
        <f>COUNTIFS(#REF!,B8,#REF!,"Бекдурдиев",#REF!,"17.12.2026")</f>
        <v>#REF!</v>
      </c>
      <c r="ABD8" s="1" t="e">
        <f>COUNTIFS(#REF!,B8,#REF!,"алиев",#REF!,"18.12.2026")</f>
        <v>#REF!</v>
      </c>
      <c r="ABE8" s="1" t="e">
        <f>COUNTIFS(#REF!,B8,#REF!,"Бекдурдиев",#REF!,"18.12.2026")</f>
        <v>#REF!</v>
      </c>
      <c r="ABF8" s="1" t="e">
        <f>COUNTIFS(#REF!,B8,#REF!,"алиев",#REF!,"19.12.2026")</f>
        <v>#REF!</v>
      </c>
      <c r="ABG8" s="1" t="e">
        <f>COUNTIFS(#REF!,B8,#REF!,"Бекдурдиев",#REF!,"19.12.2026")</f>
        <v>#REF!</v>
      </c>
      <c r="ABH8" s="1" t="e">
        <f>COUNTIFS(#REF!,B8,#REF!,"алиев",#REF!,"20.12.2026")</f>
        <v>#REF!</v>
      </c>
      <c r="ABI8" s="1" t="e">
        <f>COUNTIFS(#REF!,B8,#REF!,"Бекдурдиев",#REF!,"20.12.2026")</f>
        <v>#REF!</v>
      </c>
      <c r="ABJ8" s="1" t="e">
        <f>COUNTIFS(#REF!,B8,#REF!,"алиев",#REF!,"21.12.2026")</f>
        <v>#REF!</v>
      </c>
      <c r="ABK8" s="1" t="e">
        <f>COUNTIFS(#REF!,B8,#REF!,"Бекдурдиев",#REF!,"21.12.2026")</f>
        <v>#REF!</v>
      </c>
      <c r="ABL8" s="1" t="e">
        <f>COUNTIFS(#REF!,B8,#REF!,"алиев",#REF!,"22.12.2026")</f>
        <v>#REF!</v>
      </c>
      <c r="ABM8" s="1" t="e">
        <f>COUNTIFS(#REF!,B8,#REF!,"Бекдурдиев",#REF!,"22.12.2026")</f>
        <v>#REF!</v>
      </c>
      <c r="ABN8" s="1" t="e">
        <f>COUNTIFS(#REF!,B8,#REF!,"алиев",#REF!,"23.12.2026")</f>
        <v>#REF!</v>
      </c>
      <c r="ABO8" s="1" t="e">
        <f>COUNTIFS(#REF!,B8,#REF!,"Бекдурдиев",#REF!,"23.12.2026")</f>
        <v>#REF!</v>
      </c>
      <c r="ABP8" s="1" t="e">
        <f>COUNTIFS(#REF!,B8,#REF!,"алиев",#REF!,"24.12.2026")</f>
        <v>#REF!</v>
      </c>
      <c r="ABQ8" s="1" t="e">
        <f>COUNTIFS(#REF!,B8,#REF!,"Бекдурдиев",#REF!,"24.12.2026")</f>
        <v>#REF!</v>
      </c>
      <c r="ABR8" s="1" t="e">
        <f>COUNTIFS(#REF!,B8,#REF!,"алиев",#REF!,"25.12.2026")</f>
        <v>#REF!</v>
      </c>
      <c r="ABS8" s="1" t="e">
        <f>COUNTIFS(#REF!,B8,#REF!,"Бекдурдиев",#REF!,"25.12.2026")</f>
        <v>#REF!</v>
      </c>
      <c r="ABT8" s="1" t="e">
        <f>COUNTIFS(#REF!,B8,#REF!,"алиев",#REF!,"26.12.2026")</f>
        <v>#REF!</v>
      </c>
      <c r="ABU8" s="1" t="e">
        <f>COUNTIFS(#REF!,B8,#REF!,"Бекдурдиев",#REF!,"26.12.2026")</f>
        <v>#REF!</v>
      </c>
      <c r="ABV8" s="1" t="e">
        <f>COUNTIFS(#REF!,B8,#REF!,"алиев",#REF!,"27.12.2026")</f>
        <v>#REF!</v>
      </c>
      <c r="ABW8" s="1" t="e">
        <f>COUNTIFS(#REF!,B8,#REF!,"Бекдурдиев",#REF!,"27.12.2026")</f>
        <v>#REF!</v>
      </c>
      <c r="ABX8" s="1" t="e">
        <f>COUNTIFS(#REF!,B8,#REF!,"алиев",#REF!,"28.12.2026")</f>
        <v>#REF!</v>
      </c>
      <c r="ABY8" s="1" t="e">
        <f>COUNTIFS(#REF!,B8,#REF!,"Бекдурдиев",#REF!,"28.12.2026")</f>
        <v>#REF!</v>
      </c>
      <c r="ABZ8" s="1" t="e">
        <f>COUNTIFS(#REF!,B8,#REF!,"алиев",#REF!,"29.12.2026")</f>
        <v>#REF!</v>
      </c>
      <c r="ACA8" s="1" t="e">
        <f>COUNTIFS(#REF!,B8,#REF!,"Бекдурдиев",#REF!,"29.12.2026")</f>
        <v>#REF!</v>
      </c>
      <c r="ACB8" s="1" t="e">
        <f>COUNTIFS(#REF!,B8,#REF!,"алиев",#REF!,"30.12.2026")</f>
        <v>#REF!</v>
      </c>
      <c r="ACC8" s="1" t="e">
        <f>COUNTIFS(#REF!,B8,#REF!,"Бекдурдиев",#REF!,"30.12.2026")</f>
        <v>#REF!</v>
      </c>
      <c r="ACD8" s="1" t="e">
        <f>COUNTIFS(#REF!,B8,#REF!,"алиев",#REF!,"31.12.2026")</f>
        <v>#REF!</v>
      </c>
      <c r="ACE8" s="1" t="e">
        <f>COUNTIFS(#REF!,B8,#REF!,"Бекдурдиев",#REF!,"31.12.2026")</f>
        <v>#REF!</v>
      </c>
    </row>
    <row r="9" spans="1:759" ht="36" x14ac:dyDescent="0.25">
      <c r="A9" s="4">
        <v>2</v>
      </c>
      <c r="B9" s="5" t="s">
        <v>2</v>
      </c>
      <c r="C9" s="32" t="e">
        <f t="shared" si="15"/>
        <v>#REF!</v>
      </c>
      <c r="D9" s="31" t="e">
        <f t="shared" si="16"/>
        <v>#REF!</v>
      </c>
      <c r="E9" s="31" t="e">
        <f t="shared" si="17"/>
        <v>#REF!</v>
      </c>
      <c r="F9" s="10" t="e">
        <f t="shared" si="18"/>
        <v>#REF!</v>
      </c>
      <c r="G9" s="10" t="e">
        <f t="shared" si="19"/>
        <v>#REF!</v>
      </c>
      <c r="H9" s="2" t="e">
        <f>COUNTIFS(#REF!,B9,#REF!,"алиев",#REF!,"01.01.2026")</f>
        <v>#REF!</v>
      </c>
      <c r="I9" s="2" t="e">
        <f>COUNTIFS(#REF!,B9,#REF!,"Бекдурдиев",#REF!,"01.01.2026")</f>
        <v>#REF!</v>
      </c>
      <c r="J9" s="2" t="e">
        <f>COUNTIFS(#REF!,B9,#REF!,"алиев",#REF!,"02.01.2026")</f>
        <v>#REF!</v>
      </c>
      <c r="K9" s="2" t="e">
        <f>COUNTIFS(#REF!,B9,#REF!,"Бекдурдиев",#REF!,"02.01.2026")</f>
        <v>#REF!</v>
      </c>
      <c r="L9" s="2" t="e">
        <f>COUNTIFS(#REF!,B9,#REF!,"алиев",#REF!,"03.01.2026")</f>
        <v>#REF!</v>
      </c>
      <c r="M9" s="2" t="e">
        <f>COUNTIFS(#REF!,#REF!,#REF!,"Бекдурдиев",#REF!,"03.01.2026")</f>
        <v>#REF!</v>
      </c>
      <c r="N9" s="2" t="e">
        <f>COUNTIFS(#REF!,B9,#REF!,"алиев",#REF!,"04.01.2026")</f>
        <v>#REF!</v>
      </c>
      <c r="O9" s="2" t="e">
        <f>COUNTIFS(#REF!,B9,#REF!,"Бекдурдиев",#REF!,"04.01.2026")</f>
        <v>#REF!</v>
      </c>
      <c r="P9" s="2" t="e">
        <f>COUNTIFS(#REF!,B9,#REF!,"алиев",#REF!,"05.01.2026")</f>
        <v>#REF!</v>
      </c>
      <c r="Q9" s="2" t="e">
        <f>COUNTIFS(#REF!,B9,#REF!,"Бекдурдиев",#REF!,"05.01.2026")</f>
        <v>#REF!</v>
      </c>
      <c r="R9" s="2" t="e">
        <f>COUNTIFS(#REF!,B9,#REF!,"алиев",#REF!,"06.01.2026")</f>
        <v>#REF!</v>
      </c>
      <c r="S9" s="2" t="e">
        <f>COUNTIFS(#REF!,B9,#REF!,"Бекдурдиев",#REF!,"06.01.2026")</f>
        <v>#REF!</v>
      </c>
      <c r="T9" s="2" t="e">
        <f>COUNTIFS(#REF!,B9,#REF!,"алиев",#REF!,"07.01.2026")</f>
        <v>#REF!</v>
      </c>
      <c r="U9" s="2" t="e">
        <f>COUNTIFS(#REF!,B9,#REF!,"Бекдурдиев",#REF!,"07.01.2026")</f>
        <v>#REF!</v>
      </c>
      <c r="V9" s="2" t="e">
        <f>COUNTIFS(#REF!,B9,#REF!,"алиев",#REF!,"08.01.2026")</f>
        <v>#REF!</v>
      </c>
      <c r="W9" s="2" t="e">
        <f>COUNTIFS(#REF!,B9,#REF!,"Бекдурдиев",#REF!,"08.01.2026")</f>
        <v>#REF!</v>
      </c>
      <c r="X9" s="2" t="e">
        <f>COUNTIFS(#REF!,B9,#REF!,"алиев",#REF!,"09.01.2026")</f>
        <v>#REF!</v>
      </c>
      <c r="Y9" s="2" t="e">
        <f>COUNTIFS(#REF!,B9,#REF!,"Бекдурдиев",#REF!,"09.01.2026")</f>
        <v>#REF!</v>
      </c>
      <c r="Z9" s="2" t="e">
        <f>COUNTIFS(#REF!,B9,#REF!,"алиев",#REF!,"10.01.2026")</f>
        <v>#REF!</v>
      </c>
      <c r="AA9" s="2" t="e">
        <f>COUNTIFS(#REF!,B9,#REF!,"Бекдурдиев",#REF!,"10.01.2026")</f>
        <v>#REF!</v>
      </c>
      <c r="AB9" s="2" t="e">
        <f>COUNTIFS(#REF!,B9,#REF!,"алиев",#REF!,"11.01.2026")</f>
        <v>#REF!</v>
      </c>
      <c r="AC9" s="2" t="e">
        <f>COUNTIFS(#REF!,B9,#REF!,"Бекдурдиев",#REF!,"10.01.2026")</f>
        <v>#REF!</v>
      </c>
      <c r="AD9" s="2" t="e">
        <f>COUNTIFS(#REF!,B9,#REF!,"алиев",#REF!,"12.01.2026")</f>
        <v>#REF!</v>
      </c>
      <c r="AE9" s="2" t="e">
        <f>COUNTIFS(#REF!,B9,#REF!,"Бекдурдиев",#REF!,"12.01.2026")</f>
        <v>#REF!</v>
      </c>
      <c r="AF9" s="2" t="e">
        <f>COUNTIFS(#REF!,B9,#REF!,"алиев",#REF!,"13.01.2026")</f>
        <v>#REF!</v>
      </c>
      <c r="AG9" s="2" t="e">
        <f>COUNTIFS(#REF!,B9,#REF!,"Бекдурдиев",#REF!,"13.01.2026")</f>
        <v>#REF!</v>
      </c>
      <c r="AH9" s="2" t="e">
        <f>COUNTIFS(#REF!,B9,#REF!,"алиев",#REF!,"14.01.2026")</f>
        <v>#REF!</v>
      </c>
      <c r="AI9" s="2" t="e">
        <f>COUNTIFS(#REF!,B9,#REF!,"Бекдурдиев",#REF!,"14.01.2026")</f>
        <v>#REF!</v>
      </c>
      <c r="AJ9" s="2" t="e">
        <f>COUNTIFS(#REF!,B9,#REF!,"алиев",#REF!,"15.01.2026")</f>
        <v>#REF!</v>
      </c>
      <c r="AK9" s="2" t="e">
        <f>COUNTIFS(#REF!,B9,#REF!,"Бекдурдиев",#REF!,"15.01.2026")</f>
        <v>#REF!</v>
      </c>
      <c r="AL9" s="2" t="e">
        <f>COUNTIFS(#REF!,B9,#REF!,"алиев",#REF!,"16.01.2026")</f>
        <v>#REF!</v>
      </c>
      <c r="AM9" s="2" t="e">
        <f>COUNTIFS(#REF!,B9,#REF!,"Бекдурдиев",#REF!,"16.01.2026")</f>
        <v>#REF!</v>
      </c>
      <c r="AN9" s="2" t="e">
        <f>COUNTIFS(#REF!,B9,#REF!,"алиев",#REF!,"17.01.2026")</f>
        <v>#REF!</v>
      </c>
      <c r="AO9" s="2" t="e">
        <f>COUNTIFS(#REF!,B9,#REF!,"Бекдурдиев",#REF!,"17.01.2026")</f>
        <v>#REF!</v>
      </c>
      <c r="AP9" s="2" t="e">
        <f>COUNTIFS(#REF!,B9,#REF!,"алиев",#REF!,"18.01.2026")</f>
        <v>#REF!</v>
      </c>
      <c r="AQ9" s="2" t="e">
        <f>COUNTIFS(#REF!,B9,#REF!,"Бекдурдиев",#REF!,"18.01.2026")</f>
        <v>#REF!</v>
      </c>
      <c r="AR9" s="2" t="e">
        <f>COUNTIFS(#REF!,B9,#REF!,"алиев",#REF!,"19.01.2026")</f>
        <v>#REF!</v>
      </c>
      <c r="AS9" s="2" t="e">
        <f>COUNTIFS(#REF!,B9,#REF!,"Бекдурдиев",#REF!,"19.01.2026")</f>
        <v>#REF!</v>
      </c>
      <c r="AT9" s="2" t="e">
        <f>COUNTIFS(#REF!,B9,#REF!,"алиев",#REF!,"20.01.2026")</f>
        <v>#REF!</v>
      </c>
      <c r="AU9" s="2" t="e">
        <f>COUNTIFS(#REF!,B9,#REF!,"Бекдурдиев",#REF!,"20.01.2026")</f>
        <v>#REF!</v>
      </c>
      <c r="AV9" s="2" t="e">
        <f>COUNTIFS(#REF!,B9,#REF!,"алиев",#REF!,"21.01.2026")</f>
        <v>#REF!</v>
      </c>
      <c r="AW9" s="2" t="e">
        <f>COUNTIFS(#REF!,B9,#REF!,"Бекдурдиев",#REF!,"21.01.2026")</f>
        <v>#REF!</v>
      </c>
      <c r="AX9" s="2" t="e">
        <f>COUNTIFS(#REF!,B9,#REF!,"алиев",#REF!,"22.01.2026")</f>
        <v>#REF!</v>
      </c>
      <c r="AY9" s="2" t="e">
        <f>COUNTIFS(#REF!,B9,#REF!,"Бекдурдиев",#REF!,"22.01.2026")</f>
        <v>#REF!</v>
      </c>
      <c r="AZ9" s="2" t="e">
        <f>COUNTIFS(#REF!,B9,#REF!,"алиев",#REF!,"23.01.2026")</f>
        <v>#REF!</v>
      </c>
      <c r="BA9" s="2" t="e">
        <f>COUNTIFS(#REF!,B9,#REF!,"Бекдурдиев",#REF!,"23.01.2026")</f>
        <v>#REF!</v>
      </c>
      <c r="BB9" s="2" t="e">
        <f>COUNTIFS(#REF!,B9,#REF!,"алиев",#REF!,"24.01.2026")</f>
        <v>#REF!</v>
      </c>
      <c r="BC9" s="2" t="e">
        <f>COUNTIFS(#REF!,B9,#REF!,"Бекдурдиев",#REF!,"24.01.2026")</f>
        <v>#REF!</v>
      </c>
      <c r="BD9" s="2" t="e">
        <f>COUNTIFS(#REF!,B9,#REF!,"алиев",#REF!,"25.01.2026")</f>
        <v>#REF!</v>
      </c>
      <c r="BE9" s="2" t="e">
        <f>COUNTIFS(#REF!,B9,#REF!,"Бекдурдиев",#REF!,"25.01.2026")</f>
        <v>#REF!</v>
      </c>
      <c r="BF9" s="2" t="e">
        <f>COUNTIFS(#REF!,B9,#REF!,"алиев",#REF!,"26.01.2026")</f>
        <v>#REF!</v>
      </c>
      <c r="BG9" s="2" t="e">
        <f>COUNTIFS(#REF!,B9,#REF!,"Бекдурдиев",#REF!,"26.01.2026")</f>
        <v>#REF!</v>
      </c>
      <c r="BH9" s="2" t="e">
        <f>COUNTIFS(#REF!,B9,#REF!,"алиев",#REF!,"27.01.2026")</f>
        <v>#REF!</v>
      </c>
      <c r="BI9" s="2" t="e">
        <f>COUNTIFS(#REF!,B9,#REF!,"Бекдурдиев",#REF!,"27.01.2026")</f>
        <v>#REF!</v>
      </c>
      <c r="BJ9" s="2" t="e">
        <f>COUNTIFS(#REF!,B9,#REF!,"алиев",#REF!,"28.01.2026")</f>
        <v>#REF!</v>
      </c>
      <c r="BK9" s="2" t="e">
        <f>COUNTIFS(#REF!,B9,#REF!,"Бекдурдиев",#REF!,"28.01.2026")</f>
        <v>#REF!</v>
      </c>
      <c r="BL9" s="2" t="e">
        <f>COUNTIFS(#REF!,B9,#REF!,"алиев",#REF!,"29.01.2026")</f>
        <v>#REF!</v>
      </c>
      <c r="BM9" s="2" t="e">
        <f>COUNTIFS(#REF!,B9,#REF!,"Бекдурдиев",#REF!,"29.01.2026")</f>
        <v>#REF!</v>
      </c>
      <c r="BN9" s="2" t="e">
        <f>COUNTIFS(#REF!,B9,#REF!,"алиев",#REF!,"30.01.2026")</f>
        <v>#REF!</v>
      </c>
      <c r="BO9" s="2" t="e">
        <f>COUNTIFS(#REF!,B9,#REF!,"Бекдурдиев",#REF!,"30.01.2026")</f>
        <v>#REF!</v>
      </c>
      <c r="BP9" s="2" t="e">
        <f>COUNTIFS(#REF!,B9,#REF!,"алиев",#REF!,"31.01.2026")</f>
        <v>#REF!</v>
      </c>
      <c r="BQ9" s="2" t="e">
        <f>COUNTIFS(#REF!,B9,#REF!,"Бекдурдиев",#REF!,"31.01.2026")</f>
        <v>#REF!</v>
      </c>
      <c r="BR9" s="12" t="e">
        <f t="shared" ref="BR9:BR32" si="20">BT9+BV9+BX9+BZ9+CB9+CD9+CF9+CH9+CJ9+CL9+CN9+CP9+CR9+CT9+CV9+CX9+CZ9+DB9+DD9+DF9+DH9+DJ9+DL9+DN9+DP9+DR9+DT9+DV9</f>
        <v>#REF!</v>
      </c>
      <c r="BS9" s="12" t="e">
        <f t="shared" ref="BS9:BS32" si="21">BU9+BW9+BY9+CA9+CC9+CE9+CG9+CI9+CK9+CM9+CO9+CQ9+CS9+CU9+CW9+CY9+DA9+DC9+DE9+DG9+DI9+DK9+DM9+DO9+DQ9+DS9+DU9+DW9</f>
        <v>#REF!</v>
      </c>
      <c r="BT9" s="2" t="e">
        <f>COUNTIFS(#REF!,B9,#REF!,"алиев",#REF!,"01.02.2026")</f>
        <v>#REF!</v>
      </c>
      <c r="BU9" s="2" t="e">
        <f>COUNTIFS(#REF!,B9,#REF!,"Бекдурдиев",#REF!,"01.02.2026")</f>
        <v>#REF!</v>
      </c>
      <c r="BV9" s="2" t="e">
        <f>COUNTIFS(#REF!,B9,#REF!,"алиев",#REF!,"02.02.2026")</f>
        <v>#REF!</v>
      </c>
      <c r="BW9" s="2" t="e">
        <f>COUNTIFS(#REF!,B9,#REF!,"Бекдурдиев",#REF!,"02.02.2026")</f>
        <v>#REF!</v>
      </c>
      <c r="BX9" s="2" t="e">
        <f>COUNTIFS(#REF!,B9,#REF!,"алиев",#REF!,"03.02.2026")</f>
        <v>#REF!</v>
      </c>
      <c r="BY9" s="2" t="e">
        <f>COUNTIFS(#REF!,B9,#REF!,"Бекдурдиев",#REF!,"03.02.2026")</f>
        <v>#REF!</v>
      </c>
      <c r="BZ9" s="2" t="e">
        <f>COUNTIFS(#REF!,B9,#REF!,"алиев",#REF!,"04.02.2026")</f>
        <v>#REF!</v>
      </c>
      <c r="CA9" s="2" t="e">
        <f>COUNTIFS(#REF!,B9,#REF!,"Бекдурдиев",#REF!,"04.02.2026")</f>
        <v>#REF!</v>
      </c>
      <c r="CB9" s="2" t="e">
        <f>COUNTIFS(#REF!,B9,#REF!,"алиев",#REF!,"05.02.2026")</f>
        <v>#REF!</v>
      </c>
      <c r="CC9" s="2" t="e">
        <f>COUNTIFS(#REF!,B9,#REF!,"Бекдурдиев",#REF!,"05.02.2026")</f>
        <v>#REF!</v>
      </c>
      <c r="CD9" s="2" t="e">
        <f>COUNTIFS(#REF!,B9,#REF!,"алиев",#REF!,"06.02.2026")</f>
        <v>#REF!</v>
      </c>
      <c r="CE9" s="2" t="e">
        <f>COUNTIFS(#REF!,B9,#REF!,"Бекдурдиев",#REF!,"06.02.2026")</f>
        <v>#REF!</v>
      </c>
      <c r="CF9" s="2" t="e">
        <f>COUNTIFS(#REF!,B9,#REF!,"алиев",#REF!,"07.02.2026")</f>
        <v>#REF!</v>
      </c>
      <c r="CG9" s="2" t="e">
        <f>COUNTIFS(#REF!,B9,#REF!,"Бекдурдиев",#REF!,"07.02.2026")</f>
        <v>#REF!</v>
      </c>
      <c r="CH9" s="2" t="e">
        <f>COUNTIFS(#REF!,B9,#REF!,"Алиев",#REF!,"08.02.2026")</f>
        <v>#REF!</v>
      </c>
      <c r="CI9" s="2" t="e">
        <f>COUNTIFS(#REF!,B9,#REF!,"Бекдурдиев",#REF!,"08.02.2026")</f>
        <v>#REF!</v>
      </c>
      <c r="CJ9" s="2" t="e">
        <f>COUNTIFS(#REF!,B9,#REF!,"Алиев",#REF!,"09.02.2026")</f>
        <v>#REF!</v>
      </c>
      <c r="CK9" s="2" t="e">
        <f>COUNTIFS(#REF!,B9,#REF!,"Бекдурдиев",#REF!,"09.02.2026")</f>
        <v>#REF!</v>
      </c>
      <c r="CL9" s="2" t="e">
        <f>COUNTIFS(#REF!,B9,#REF!,"Алиев",#REF!,"10.02.2026")</f>
        <v>#REF!</v>
      </c>
      <c r="CM9" s="2" t="e">
        <f>COUNTIFS(#REF!,B9,#REF!,"Бекдурдиев",#REF!,"10.02.2026")</f>
        <v>#REF!</v>
      </c>
      <c r="CN9" s="2" t="e">
        <f>COUNTIFS(#REF!,B9,#REF!,"Алиев",#REF!,"11.02.2026")</f>
        <v>#REF!</v>
      </c>
      <c r="CO9" s="2" t="e">
        <f>COUNTIFS(#REF!,B9,#REF!,"Бекдурдиев",#REF!,"11.02.2026")</f>
        <v>#REF!</v>
      </c>
      <c r="CP9" s="2" t="e">
        <f>COUNTIFS(#REF!,B9,#REF!,"Алиев",#REF!,"12.02.2026")</f>
        <v>#REF!</v>
      </c>
      <c r="CQ9" s="2" t="e">
        <f>COUNTIFS(#REF!,B9,#REF!,"Бекдурдиев",#REF!,"12.02.2026")</f>
        <v>#REF!</v>
      </c>
      <c r="CR9" s="2" t="e">
        <f>COUNTIFS(#REF!,B9,#REF!,"Алиев",#REF!,"13.02.2026")</f>
        <v>#REF!</v>
      </c>
      <c r="CS9" s="2" t="e">
        <f>COUNTIFS(#REF!,B9,#REF!,"Бекдурдиев",#REF!,"13.02.2026")</f>
        <v>#REF!</v>
      </c>
      <c r="CT9" s="2" t="e">
        <f>COUNTIFS(#REF!,B9,#REF!,"Алиев",#REF!,"14.02.2026")</f>
        <v>#REF!</v>
      </c>
      <c r="CU9" s="2" t="e">
        <f>COUNTIFS(#REF!,B9,#REF!,"Бекдурдиев",#REF!,"14.02.2026")</f>
        <v>#REF!</v>
      </c>
      <c r="CV9" s="2" t="e">
        <f>COUNTIFS(#REF!,B9,#REF!,"Алиев",#REF!,"15.02.2026")</f>
        <v>#REF!</v>
      </c>
      <c r="CW9" s="2" t="e">
        <f>COUNTIFS(#REF!,B9,#REF!,"Бекдурдиев",#REF!,"15.02.2026")</f>
        <v>#REF!</v>
      </c>
      <c r="CX9" s="2" t="e">
        <f>COUNTIFS(#REF!,B9,#REF!,"Алиев",#REF!,"16.02.2026")</f>
        <v>#REF!</v>
      </c>
      <c r="CY9" s="2" t="e">
        <f>COUNTIFS(#REF!,B9,#REF!,"Бекдурдиев",#REF!,"16.02.2026")</f>
        <v>#REF!</v>
      </c>
      <c r="CZ9" s="2" t="e">
        <f>COUNTIFS(#REF!,B9,#REF!,"Алиев",#REF!,"17.02.2026")</f>
        <v>#REF!</v>
      </c>
      <c r="DA9" s="2" t="e">
        <f>COUNTIFS(#REF!,B9,#REF!,"Бекдурдиев",#REF!,"17.02.2026")</f>
        <v>#REF!</v>
      </c>
      <c r="DB9" s="2" t="e">
        <f>COUNTIFS(#REF!,B9,#REF!,"Алиев",#REF!,"18.02.2026")</f>
        <v>#REF!</v>
      </c>
      <c r="DC9" s="2" t="e">
        <f>COUNTIFS(#REF!,B9,#REF!,"Бекдурдиев",#REF!,"18.02.2026")</f>
        <v>#REF!</v>
      </c>
      <c r="DD9" s="2" t="e">
        <f>COUNTIFS(#REF!,B9,#REF!,"Алиев",#REF!,"19.02.2026")</f>
        <v>#REF!</v>
      </c>
      <c r="DE9" s="2" t="e">
        <f>COUNTIFS(#REF!,B9,#REF!,"Бекдурдиев",#REF!,"19.02.2026")</f>
        <v>#REF!</v>
      </c>
      <c r="DF9" s="2" t="e">
        <f>COUNTIFS(#REF!,B9,#REF!,"Алиев",#REF!,"20.02.2026")</f>
        <v>#REF!</v>
      </c>
      <c r="DG9" s="2" t="e">
        <f>COUNTIFS(#REF!,B9,#REF!,"Бекдурдиев",#REF!,"20.02.2026")</f>
        <v>#REF!</v>
      </c>
      <c r="DH9" s="2" t="e">
        <f>COUNTIFS(#REF!,B9,#REF!,"Алиев",#REF!,"21.02.2026")</f>
        <v>#REF!</v>
      </c>
      <c r="DI9" s="2" t="e">
        <f>COUNTIFS(#REF!,B9,#REF!,"Бекдурдиев",#REF!,"21.02.2026")</f>
        <v>#REF!</v>
      </c>
      <c r="DJ9" s="2" t="e">
        <f>COUNTIFS(#REF!,B9,#REF!,"Алиев",#REF!,"22.02.2026")</f>
        <v>#REF!</v>
      </c>
      <c r="DK9" s="2" t="e">
        <f>COUNTIFS(#REF!,B9,#REF!,"Бекдурдиев",#REF!,"22.02.2026")</f>
        <v>#REF!</v>
      </c>
      <c r="DL9" s="2" t="e">
        <f>COUNTIFS(#REF!,B9,#REF!,"Алиев",#REF!,"23.02.2026")</f>
        <v>#REF!</v>
      </c>
      <c r="DM9" s="2" t="e">
        <f>COUNTIFS(#REF!,B9,#REF!,"Бекдурдиев",#REF!,"23.02.2026")</f>
        <v>#REF!</v>
      </c>
      <c r="DN9" s="2" t="e">
        <f>COUNTIFS(#REF!,B9,#REF!,"Алиев",#REF!,"24.02.2026")</f>
        <v>#REF!</v>
      </c>
      <c r="DO9" s="2" t="e">
        <f>COUNTIFS(#REF!,B9,#REF!,"Бекдурдиев",#REF!,"24.02.2026")</f>
        <v>#REF!</v>
      </c>
      <c r="DP9" s="2" t="e">
        <f>COUNTIFS(#REF!,B9,#REF!,"Алиев",#REF!,"25.02.2026")</f>
        <v>#REF!</v>
      </c>
      <c r="DQ9" s="2" t="e">
        <f>COUNTIFS(#REF!,B9,#REF!,"Бекдурдиев",#REF!,"25.02.2026")</f>
        <v>#REF!</v>
      </c>
      <c r="DR9" s="2" t="e">
        <f>COUNTIFS(#REF!,B9,#REF!,"Алиев",#REF!,"26.02.2026")</f>
        <v>#REF!</v>
      </c>
      <c r="DS9" s="2" t="e">
        <f>COUNTIFS(#REF!,B9,#REF!,"Бекдурдиев",#REF!,"26.02.2026")</f>
        <v>#REF!</v>
      </c>
      <c r="DT9" s="2" t="e">
        <f>COUNTIFS(#REF!,B9,#REF!,"Алиев",#REF!,"27.02.2026")</f>
        <v>#REF!</v>
      </c>
      <c r="DU9" s="2" t="e">
        <f>COUNTIFS(#REF!,B9,#REF!,"Бекдурдиев",#REF!,"27.02.2026")</f>
        <v>#REF!</v>
      </c>
      <c r="DV9" s="2" t="e">
        <f>COUNTIFS(#REF!,B9,#REF!,"Алиев",#REF!,"28.02.2026")</f>
        <v>#REF!</v>
      </c>
      <c r="DW9" s="2" t="e">
        <f>COUNTIFS(#REF!,B9,#REF!,"Бекдурдиев",#REF!,"28.02.2026")</f>
        <v>#REF!</v>
      </c>
      <c r="DX9" s="14" t="e">
        <f t="shared" ref="DX9:DX32" si="22">SUM(DZ9+EB9+ED9+EF9+EH9+EJ9+EL9+EN9+EP9+ER9+ET9+EV9+EX9+GH9+GF9+GD9+GB9+FZ9+FX9+FV9+FT9+FR9+FP9+FN9+FL9+FJ9+FH9+FF9+FD9+FB9+EZ9)</f>
        <v>#REF!</v>
      </c>
      <c r="DY9" s="14" t="e">
        <f t="shared" ref="DY9:DY32" si="23">SUM(EA9+EC9+EE9+EG9+EI9+EK9+EM9+EO9+EQ9+ES9+EU9+EW9+EY9+GI9+GG9+GE9+GC9+GA9+FY9+FW9+FU9+FS9+FQ9+FO9+FM9+FK9+FI9+FG9+FE9+FC9+FA9)</f>
        <v>#REF!</v>
      </c>
      <c r="DZ9" s="2" t="e">
        <f>COUNTIFS(#REF!,B9,#REF!,"алиев",#REF!,"01.03.2026")</f>
        <v>#REF!</v>
      </c>
      <c r="EA9" s="2" t="e">
        <f>COUNTIFS(#REF!,B9,#REF!,"Бекдурдиев",#REF!,"01.03.2026")</f>
        <v>#REF!</v>
      </c>
      <c r="EB9" s="2" t="e">
        <f>COUNTIFS(#REF!,B9,#REF!,"алиев",#REF!,"02.03.2026")</f>
        <v>#REF!</v>
      </c>
      <c r="EC9" s="2" t="e">
        <f>COUNTIFS(#REF!,B9,#REF!,"Бекдурдиев",#REF!,"02.03.2026")</f>
        <v>#REF!</v>
      </c>
      <c r="ED9" s="2" t="e">
        <f>COUNTIFS(#REF!,B9,#REF!,"алиев",#REF!,"03.03.2026")</f>
        <v>#REF!</v>
      </c>
      <c r="EE9" s="2" t="e">
        <f>COUNTIFS(#REF!,B9,#REF!,"Бекдурдиев",#REF!,"03.03.2026")</f>
        <v>#REF!</v>
      </c>
      <c r="EF9" s="2" t="e">
        <f>COUNTIFS(#REF!,B9,#REF!,"алиев",#REF!,"04.03.2026")</f>
        <v>#REF!</v>
      </c>
      <c r="EG9" s="2" t="e">
        <f>COUNTIFS(#REF!,B9,#REF!,"Бекдурдиев",#REF!,"04.03.2026")</f>
        <v>#REF!</v>
      </c>
      <c r="EH9" s="2" t="e">
        <f>COUNTIFS(#REF!,B9,#REF!,"алиев",#REF!,"05.03.2026")</f>
        <v>#REF!</v>
      </c>
      <c r="EI9" s="2" t="e">
        <f>COUNTIFS(#REF!,B9,#REF!,"Бекдурдиев",#REF!,"05.03.2026")</f>
        <v>#REF!</v>
      </c>
      <c r="EJ9" s="2" t="e">
        <f>COUNTIFS(#REF!,B9,#REF!,"алиев",#REF!,"06.03.2026")</f>
        <v>#REF!</v>
      </c>
      <c r="EK9" s="2" t="e">
        <f>COUNTIFS(#REF!,B9,#REF!,"Бекдурдиев",#REF!,"06.03.2026")</f>
        <v>#REF!</v>
      </c>
      <c r="EL9" s="2" t="e">
        <f>COUNTIFS(#REF!,B9,#REF!,"алиев",#REF!,"07.03.2026")</f>
        <v>#REF!</v>
      </c>
      <c r="EM9" s="2" t="e">
        <f>COUNTIFS(#REF!,B9,#REF!,"Бекдурдиев",#REF!,"07.03.2026")</f>
        <v>#REF!</v>
      </c>
      <c r="EN9" s="2" t="e">
        <f>COUNTIFS(#REF!,B9,#REF!,"алиев",#REF!,"08.03.2026")</f>
        <v>#REF!</v>
      </c>
      <c r="EO9" s="2" t="e">
        <f>COUNTIFS(#REF!,B9,#REF!,"Бекдурдиев",#REF!,"08.03.2026")</f>
        <v>#REF!</v>
      </c>
      <c r="EP9" s="2" t="e">
        <f>COUNTIFS(#REF!,B9,#REF!,"алиев",#REF!,"09.03.2026")</f>
        <v>#REF!</v>
      </c>
      <c r="EQ9" s="2" t="e">
        <f>COUNTIFS(#REF!,B9,#REF!,"Бекдурдиев",#REF!,"09.03.2026")</f>
        <v>#REF!</v>
      </c>
      <c r="ER9" s="2" t="e">
        <f>COUNTIFS(#REF!,B9,#REF!,"алиев",#REF!,"10.03.2026")</f>
        <v>#REF!</v>
      </c>
      <c r="ES9" s="2" t="e">
        <f>COUNTIFS(#REF!,B9,#REF!,"Бекдурдиев",#REF!,"10.03.2026")</f>
        <v>#REF!</v>
      </c>
      <c r="ET9" s="2" t="e">
        <f>COUNTIFS(#REF!,B9,#REF!,"алиев",#REF!,"11.03.2026")</f>
        <v>#REF!</v>
      </c>
      <c r="EU9" s="2" t="e">
        <f>COUNTIFS(#REF!,B9,#REF!,"Бекдурдиев",#REF!,"11.03.2026")</f>
        <v>#REF!</v>
      </c>
      <c r="EV9" s="2" t="e">
        <f>COUNTIFS(#REF!,B9,#REF!,"алиев",#REF!,"12.03.2026")</f>
        <v>#REF!</v>
      </c>
      <c r="EW9" s="2" t="e">
        <f>COUNTIFS(#REF!,B9,#REF!,"Бекдурдиев",#REF!,"12.03.2026")</f>
        <v>#REF!</v>
      </c>
      <c r="EX9" s="2" t="e">
        <f>COUNTIFS(#REF!,B9,#REF!,"алиев",#REF!,"13.03.2026")</f>
        <v>#REF!</v>
      </c>
      <c r="EY9" s="2" t="e">
        <f>COUNTIFS(#REF!,B9,#REF!,"Бекдурдиев",#REF!,"13.03.2026")</f>
        <v>#REF!</v>
      </c>
      <c r="EZ9" s="2" t="e">
        <f>COUNTIFS(#REF!,B9,#REF!,"алиев",#REF!,"14.03.2026")</f>
        <v>#REF!</v>
      </c>
      <c r="FA9" s="2" t="e">
        <f>COUNTIFS(#REF!,B9,#REF!,"Бекдурдиев",#REF!,"14.03.2026")</f>
        <v>#REF!</v>
      </c>
      <c r="FB9" s="2" t="e">
        <f>COUNTIFS(#REF!,B9,#REF!,"алиев",#REF!,"15.03.2026")</f>
        <v>#REF!</v>
      </c>
      <c r="FC9" s="2" t="e">
        <f>COUNTIFS(#REF!,B9,#REF!,"Бекдурдиев",#REF!,"15.03.2026")</f>
        <v>#REF!</v>
      </c>
      <c r="FD9" s="2" t="e">
        <f>COUNTIFS(#REF!,B9,#REF!,"алиев",#REF!,"16.03.2026")</f>
        <v>#REF!</v>
      </c>
      <c r="FE9" s="2" t="e">
        <f>COUNTIFS(#REF!,B9,#REF!,"Бекдурдиев",#REF!,"16.03.2026")</f>
        <v>#REF!</v>
      </c>
      <c r="FF9" s="2" t="e">
        <f>COUNTIFS(#REF!,B9,#REF!,"алиев",#REF!,"17.03.2026")</f>
        <v>#REF!</v>
      </c>
      <c r="FG9" s="2" t="e">
        <f>COUNTIFS(#REF!,B9,#REF!,"Бекдурдиев",#REF!,"17.03.2026")</f>
        <v>#REF!</v>
      </c>
      <c r="FH9" s="2" t="e">
        <f>COUNTIFS(#REF!,B9,#REF!,"алиев",#REF!,"18.03.2026")</f>
        <v>#REF!</v>
      </c>
      <c r="FI9" s="2" t="e">
        <f>COUNTIFS(#REF!,B9,#REF!,"Бекдурдиев",#REF!,"18.03.2026")</f>
        <v>#REF!</v>
      </c>
      <c r="FJ9" s="2" t="e">
        <f>COUNTIFS(#REF!,B9,#REF!,"алиев",#REF!,"19.03.2026")</f>
        <v>#REF!</v>
      </c>
      <c r="FK9" s="2" t="e">
        <f>COUNTIFS(#REF!,B9,#REF!,"Бекдурдиев",#REF!,"19.03.2026")</f>
        <v>#REF!</v>
      </c>
      <c r="FL9" s="2" t="e">
        <f>COUNTIFS(#REF!,B9,#REF!,"алиев",#REF!,"20.03.2026")</f>
        <v>#REF!</v>
      </c>
      <c r="FM9" s="2" t="e">
        <f>COUNTIFS(#REF!,B9,#REF!,"Бекдурдиев",#REF!,"20.03.2026")</f>
        <v>#REF!</v>
      </c>
      <c r="FN9" s="2" t="e">
        <f>COUNTIFS(#REF!,B9,#REF!,"алиев",#REF!,"21.03.2026")</f>
        <v>#REF!</v>
      </c>
      <c r="FO9" s="2" t="e">
        <f>COUNTIFS(#REF!,B9,#REF!,"Бекдурдиев",#REF!,"21.03.2026")</f>
        <v>#REF!</v>
      </c>
      <c r="FP9" s="2" t="e">
        <f>COUNTIFS(#REF!,B9,#REF!,"алиев",#REF!,"22.03.2026")</f>
        <v>#REF!</v>
      </c>
      <c r="FQ9" s="2" t="e">
        <f>COUNTIFS(#REF!,B9,#REF!,"Бекдурдиев",#REF!,"22.03.2026")</f>
        <v>#REF!</v>
      </c>
      <c r="FR9" s="2" t="e">
        <f>COUNTIFS(#REF!,B9,#REF!,"алиев",#REF!,"23.03.2026")</f>
        <v>#REF!</v>
      </c>
      <c r="FS9" s="2" t="e">
        <f>COUNTIFS(#REF!,B9,#REF!,"Бекдурдиев",#REF!,"23.03.2026")</f>
        <v>#REF!</v>
      </c>
      <c r="FT9" s="2" t="e">
        <f>COUNTIFS(#REF!,B9,#REF!,"алиев",#REF!,"24.03.2026")</f>
        <v>#REF!</v>
      </c>
      <c r="FU9" s="2" t="e">
        <f>COUNTIFS(#REF!,B9,#REF!,"Бекдурдиев",#REF!,"24.03.2026")</f>
        <v>#REF!</v>
      </c>
      <c r="FV9" s="2" t="e">
        <f>COUNTIFS(#REF!,B9,#REF!,"алиев",#REF!,"25.03.2026")</f>
        <v>#REF!</v>
      </c>
      <c r="FW9" s="2" t="e">
        <f>COUNTIFS(#REF!,B9,#REF!,"Бекдурдиев",#REF!,"25.03.2026")</f>
        <v>#REF!</v>
      </c>
      <c r="FX9" s="2" t="e">
        <f>COUNTIFS(#REF!,B9,#REF!,"алиев",#REF!,"26.03.2026")</f>
        <v>#REF!</v>
      </c>
      <c r="FY9" s="2" t="e">
        <f>COUNTIFS(#REF!,B9,#REF!,"Бекдурдиев",#REF!,"26.03.2026")</f>
        <v>#REF!</v>
      </c>
      <c r="FZ9" s="2" t="e">
        <f>COUNTIFS(#REF!,B9,#REF!,"алиев",#REF!,"27.03.2026")</f>
        <v>#REF!</v>
      </c>
      <c r="GA9" s="2" t="e">
        <f>COUNTIFS(#REF!,B9,#REF!,"Бекдурдиев",#REF!,"27.03.2026")</f>
        <v>#REF!</v>
      </c>
      <c r="GB9" s="2" t="e">
        <f>COUNTIFS(#REF!,B9,#REF!,"алиев",#REF!,"28.03.2026")</f>
        <v>#REF!</v>
      </c>
      <c r="GC9" s="2" t="e">
        <f>COUNTIFS(#REF!,B9,#REF!,"Бекдурдиев",#REF!,"28.03.2026")</f>
        <v>#REF!</v>
      </c>
      <c r="GD9" s="2" t="e">
        <f>COUNTIFS(#REF!,B9,#REF!,"алиев",#REF!,"29.03.2026")</f>
        <v>#REF!</v>
      </c>
      <c r="GE9" s="2" t="e">
        <f>COUNTIFS(#REF!,B9,#REF!,"Бекдурдиев",#REF!,"29.03.2026")</f>
        <v>#REF!</v>
      </c>
      <c r="GF9" s="2" t="e">
        <f>COUNTIFS(#REF!,B9,#REF!,"алиев",#REF!,"30.03.2026")</f>
        <v>#REF!</v>
      </c>
      <c r="GG9" s="2" t="e">
        <f>COUNTIFS(#REF!,B9,#REF!,"Бекдурдиев",#REF!,"30.03.2026")</f>
        <v>#REF!</v>
      </c>
      <c r="GH9" s="2" t="e">
        <f>COUNTIFS(#REF!,B9,#REF!,"алиев",#REF!,"31.03.2026")</f>
        <v>#REF!</v>
      </c>
      <c r="GI9" s="2" t="e">
        <f>COUNTIFS(#REF!,B9,#REF!,"Бекдурдиев",#REF!,"31.03.2026")</f>
        <v>#REF!</v>
      </c>
      <c r="GJ9" s="16" t="e">
        <f t="shared" ref="GJ9:GJ32" si="24">+GL9+GN9+GP9+GR9+GT9+GV9+GX9+GZ9+HB9+HD9+HF9+HH9+HJ9+HL9+HN9+HP9+HR9+HT9+HV9+HX9+HZ9+IB9+ID9+IF9+IH9+IJ9+IL9+IN9+IP9+IR9</f>
        <v>#REF!</v>
      </c>
      <c r="GK9" s="16" t="e">
        <f t="shared" ref="GK9:GK32" si="25">+GM9+GO9+GQ9+GS9+GU9+GW9+GY9+HA9+HC9+HE9+HG9+HI9+HK9+HM9+HO9+HQ9+HS9+HU9+HW9+HY9+IA9+IC9+IE9+IG9+II9+IK9+IM9+IO9+IQ9+IS9</f>
        <v>#REF!</v>
      </c>
      <c r="GL9" s="4" t="e">
        <f>COUNTIFS(#REF!,B9,#REF!,"алиев",#REF!,"01.04.2026")</f>
        <v>#REF!</v>
      </c>
      <c r="GM9" s="4" t="e">
        <f>COUNTIFS(#REF!,B9,#REF!,"Бекдурдиев",#REF!,"01.04.2026")</f>
        <v>#REF!</v>
      </c>
      <c r="GN9" s="4" t="e">
        <f>COUNTIFS(#REF!,B9,#REF!,"алиев",#REF!,"02.04.2026")</f>
        <v>#REF!</v>
      </c>
      <c r="GO9" s="4" t="e">
        <f>COUNTIFS(#REF!,B9,#REF!,"Бекдурдиев",#REF!,"02.04.2026")</f>
        <v>#REF!</v>
      </c>
      <c r="GP9" s="4" t="e">
        <f>COUNTIFS(#REF!,B9,#REF!,"алиев",#REF!,"03.04.2026")</f>
        <v>#REF!</v>
      </c>
      <c r="GQ9" s="4" t="e">
        <f>COUNTIFS(#REF!,B9,#REF!,"Бекдурдиев",#REF!,"03.04.2026")</f>
        <v>#REF!</v>
      </c>
      <c r="GR9" s="4" t="e">
        <f>COUNTIFS(#REF!,B9,#REF!,"алиев",#REF!,"04.04.2026")</f>
        <v>#REF!</v>
      </c>
      <c r="GS9" s="4" t="e">
        <f>COUNTIFS(#REF!,B9,#REF!,"Бекдурдиев",#REF!,"04.04.2026")</f>
        <v>#REF!</v>
      </c>
      <c r="GT9" s="4" t="e">
        <f>COUNTIFS(#REF!,B9,#REF!,"алиев",#REF!,"05.04.2026")</f>
        <v>#REF!</v>
      </c>
      <c r="GU9" s="4" t="e">
        <f>COUNTIFS(#REF!,B9,#REF!,"Бекдурдиев",#REF!,"05.04.2026")</f>
        <v>#REF!</v>
      </c>
      <c r="GV9" s="4" t="e">
        <f>COUNTIFS(#REF!,B9,#REF!,"алиев",#REF!,"06.04.2026")</f>
        <v>#REF!</v>
      </c>
      <c r="GW9" s="4" t="e">
        <f>COUNTIFS(#REF!,B9,#REF!,"Бекдурдиев",#REF!,"06.04.2026")</f>
        <v>#REF!</v>
      </c>
      <c r="GX9" s="4" t="e">
        <f>COUNTIFS(#REF!,B9,#REF!,"алиев",#REF!,"07.04.2026")</f>
        <v>#REF!</v>
      </c>
      <c r="GY9" s="4" t="e">
        <f>COUNTIFS(#REF!,B9,#REF!,"Бекдурдиев",#REF!,"07.04.2026")</f>
        <v>#REF!</v>
      </c>
      <c r="GZ9" s="4" t="e">
        <f>COUNTIFS(#REF!,B9,#REF!,"алиев",#REF!,"08.04.2026")</f>
        <v>#REF!</v>
      </c>
      <c r="HA9" s="4" t="e">
        <f>COUNTIFS(#REF!,B9,#REF!,"Бекдурдиев",#REF!,"08.04.2026")</f>
        <v>#REF!</v>
      </c>
      <c r="HB9" s="4" t="e">
        <f>COUNTIFS(#REF!,B9,#REF!,"алиев",#REF!,"09.04.2026")</f>
        <v>#REF!</v>
      </c>
      <c r="HC9" s="4" t="e">
        <f>COUNTIFS(#REF!,B9,#REF!,"Бекдурдиев",#REF!,"09.04.2026")</f>
        <v>#REF!</v>
      </c>
      <c r="HD9" s="4" t="e">
        <f>COUNTIFS(#REF!,B9,#REF!,"алиев",#REF!,"10.04.2026")</f>
        <v>#REF!</v>
      </c>
      <c r="HE9" s="4" t="e">
        <f>COUNTIFS(#REF!,B9,#REF!,"Бекдурдиев",#REF!,"10.04.2026")</f>
        <v>#REF!</v>
      </c>
      <c r="HF9" s="4" t="e">
        <f>COUNTIFS(#REF!,B9,#REF!,"алиев",#REF!,"11.04.2026")</f>
        <v>#REF!</v>
      </c>
      <c r="HG9" s="4" t="e">
        <f>COUNTIFS(#REF!,B9,#REF!,"Бекдурдиев",#REF!,"11.04.2026")</f>
        <v>#REF!</v>
      </c>
      <c r="HH9" s="4" t="e">
        <f>COUNTIFS(#REF!,B9,#REF!,"алиев",#REF!,"12.04.2026")</f>
        <v>#REF!</v>
      </c>
      <c r="HI9" s="4" t="e">
        <f>COUNTIFS(#REF!,B9,#REF!,"Бекдурдиев",#REF!,"12.04.2026")</f>
        <v>#REF!</v>
      </c>
      <c r="HJ9" s="4" t="e">
        <f>COUNTIFS(#REF!,B9,#REF!,"алиев",#REF!,"13.04.2026")</f>
        <v>#REF!</v>
      </c>
      <c r="HK9" s="4" t="e">
        <f>COUNTIFS(#REF!,B9,#REF!,"Бекдурдиев",#REF!,"13.04.2026")</f>
        <v>#REF!</v>
      </c>
      <c r="HL9" s="4" t="e">
        <f>COUNTIFS(#REF!,B9,#REF!,"алиев",#REF!,"14.04.2026")</f>
        <v>#REF!</v>
      </c>
      <c r="HM9" s="4" t="e">
        <f>COUNTIFS(#REF!,B9,#REF!,"Бекдурдиев",#REF!,"14.04.2026")</f>
        <v>#REF!</v>
      </c>
      <c r="HN9" s="4" t="e">
        <f>COUNTIFS(#REF!,B9,#REF!,"алиев",#REF!,"15.04.2026")</f>
        <v>#REF!</v>
      </c>
      <c r="HO9" s="4" t="e">
        <f>COUNTIFS(#REF!,B9,#REF!,"Бекдурдиев",#REF!,"15.04.2026")</f>
        <v>#REF!</v>
      </c>
      <c r="HP9" s="4" t="e">
        <f>COUNTIFS(#REF!,B9,#REF!,"алиев",#REF!,"16.04.2026")</f>
        <v>#REF!</v>
      </c>
      <c r="HQ9" s="4" t="e">
        <f>COUNTIFS(#REF!,B9,#REF!,"Бекдурдиев",#REF!,"16.04.2026")</f>
        <v>#REF!</v>
      </c>
      <c r="HR9" s="4" t="e">
        <f>COUNTIFS(#REF!,B9,#REF!,"алиев",#REF!,"17.04.2026")</f>
        <v>#REF!</v>
      </c>
      <c r="HS9" s="4" t="e">
        <f>COUNTIFS(#REF!,B9,#REF!,"Бекдурдиев",#REF!,"17.04.2026")</f>
        <v>#REF!</v>
      </c>
      <c r="HT9" s="4" t="e">
        <f>COUNTIFS(#REF!,B9,#REF!,"алиев",#REF!,"18.04.2026")</f>
        <v>#REF!</v>
      </c>
      <c r="HU9" s="4" t="e">
        <f>COUNTIFS(#REF!,B9,#REF!,"Бекдурдиев",#REF!,"18.04.2026")</f>
        <v>#REF!</v>
      </c>
      <c r="HV9" s="4" t="e">
        <f>COUNTIFS(#REF!,B9,#REF!,"алиев",#REF!,"19.04.2026")</f>
        <v>#REF!</v>
      </c>
      <c r="HW9" s="4" t="e">
        <f>COUNTIFS(#REF!,B9,#REF!,"Бекдурдиев",#REF!,"19.04.2026")</f>
        <v>#REF!</v>
      </c>
      <c r="HX9" s="4" t="e">
        <f>COUNTIFS(#REF!,B9,#REF!,"алиев",#REF!,"20.04.2026")</f>
        <v>#REF!</v>
      </c>
      <c r="HY9" s="4" t="e">
        <f>COUNTIFS(#REF!,B9,#REF!,"Бекдурдиев",#REF!,"20.04.2026")</f>
        <v>#REF!</v>
      </c>
      <c r="HZ9" s="4" t="e">
        <f>COUNTIFS(#REF!,B9,#REF!,"алиев",#REF!,"21.04.2026")</f>
        <v>#REF!</v>
      </c>
      <c r="IA9" s="4" t="e">
        <f>COUNTIFS(#REF!,B9,#REF!,"Бекдурдиев",#REF!,"21.04.2026")</f>
        <v>#REF!</v>
      </c>
      <c r="IB9" s="4" t="e">
        <f>COUNTIFS(#REF!,B9,#REF!,"алиев",#REF!,"22.04.2026")</f>
        <v>#REF!</v>
      </c>
      <c r="IC9" s="4" t="e">
        <f>COUNTIFS(#REF!,B9,#REF!,"Бекдурдиев",#REF!,"22.04.2026")</f>
        <v>#REF!</v>
      </c>
      <c r="ID9" s="4" t="e">
        <f>COUNTIFS(#REF!,B9,#REF!,"алиев",#REF!,"23.04.2026")</f>
        <v>#REF!</v>
      </c>
      <c r="IE9" s="4" t="e">
        <f>COUNTIFS(#REF!,B9,#REF!,"Бекдурдиев",#REF!,"23.04.2026")</f>
        <v>#REF!</v>
      </c>
      <c r="IF9" s="4" t="e">
        <f>COUNTIFS(#REF!,B9,#REF!,"алиев",#REF!,"24.04.2026")</f>
        <v>#REF!</v>
      </c>
      <c r="IG9" s="4" t="e">
        <f>COUNTIFS(#REF!,B9,#REF!,"Бекдурдиев",#REF!,"24.04.2026")</f>
        <v>#REF!</v>
      </c>
      <c r="IH9" s="4" t="e">
        <f>COUNTIFS(#REF!,B9,#REF!,"алиев",#REF!,"25.04.2026")</f>
        <v>#REF!</v>
      </c>
      <c r="II9" s="4" t="e">
        <f>COUNTIFS(#REF!,B9,#REF!,"Бекдурдиев",#REF!,"25.04.2026")</f>
        <v>#REF!</v>
      </c>
      <c r="IJ9" s="4" t="e">
        <f>COUNTIFS(#REF!,B9,#REF!,"алиев",#REF!,"26.04.2026")</f>
        <v>#REF!</v>
      </c>
      <c r="IK9" s="4" t="e">
        <f>COUNTIFS(#REF!,B9,#REF!,"Бекдурдиев",#REF!,"26.04.2026")</f>
        <v>#REF!</v>
      </c>
      <c r="IL9" s="4" t="e">
        <f>COUNTIFS(#REF!,B9,#REF!,"алиев",#REF!,"27.04.2026")</f>
        <v>#REF!</v>
      </c>
      <c r="IM9" s="4" t="e">
        <f>COUNTIFS(#REF!,B9,#REF!,"Бекдурдиев",#REF!,"27.04.2026")</f>
        <v>#REF!</v>
      </c>
      <c r="IN9" s="4" t="e">
        <f>COUNTIFS(#REF!,B9,#REF!,"алиев",#REF!,"28.04.2026")</f>
        <v>#REF!</v>
      </c>
      <c r="IO9" s="4" t="e">
        <f>COUNTIFS(#REF!,B9,#REF!,"Бекдурдиев",#REF!,"28.04.2026")</f>
        <v>#REF!</v>
      </c>
      <c r="IP9" s="4" t="e">
        <f>COUNTIFS(#REF!,B9,#REF!,"алиев",#REF!,"29.04.2026")</f>
        <v>#REF!</v>
      </c>
      <c r="IQ9" s="4" t="e">
        <f>COUNTIFS(#REF!,B9,#REF!,"Бекдурдиев",#REF!,"29.04.2026")</f>
        <v>#REF!</v>
      </c>
      <c r="IR9" s="4" t="e">
        <f>COUNTIFS(#REF!,B9,#REF!,"алиев",#REF!,"30.04.2026")</f>
        <v>#REF!</v>
      </c>
      <c r="IS9" s="4" t="e">
        <f>COUNTIFS(#REF!,B9,#REF!,"Бекдурдиев",#REF!,"30.04.2026")</f>
        <v>#REF!</v>
      </c>
      <c r="IT9" s="18" t="e">
        <f t="shared" ref="IT9:IT32" si="26">SUM(IV9+IX9+IZ9+JB9+JD9+JF9+JH9+JJ9+JL9+JN9+JP9+JR9+JT9+LD9+LB9+KZ9+KX9+KV9+KT9+KR9+KP9+KN9+KL9+KJ9+KH9+KF9+KD9+KB9+JZ9+JX9+JV9)</f>
        <v>#REF!</v>
      </c>
      <c r="IU9" s="18" t="e">
        <f t="shared" ref="IU9:IU32" si="27">SUM(IW9+IY9+JA9+JC9+JE9+JG9+JI9+JK9+JM9+JO9+JQ9+JS9+JU9+LE9+LC9+LA9+KY9+KW9+KU9+KS9+KQ9+KO9+KM9+KK9+KI9+KG9+KE9+KC9+KA9+JY9+JW9)</f>
        <v>#REF!</v>
      </c>
      <c r="IV9" s="4" t="e">
        <f>COUNTIFS(#REF!,B9,#REF!,"алиев",#REF!,"01.05.2026")</f>
        <v>#REF!</v>
      </c>
      <c r="IW9" s="4" t="e">
        <f>COUNTIFS(#REF!,B9,#REF!,"Бекдурдиев",#REF!,"01.05.2026")</f>
        <v>#REF!</v>
      </c>
      <c r="IX9" s="4" t="e">
        <f>COUNTIFS(#REF!,B9,#REF!,"алиев",#REF!,"02.05.2026")</f>
        <v>#REF!</v>
      </c>
      <c r="IY9" s="4" t="e">
        <f>COUNTIFS(#REF!,B9,#REF!,"Бекдурдиев",#REF!,"02.05.2026")</f>
        <v>#REF!</v>
      </c>
      <c r="IZ9" s="4" t="e">
        <f>COUNTIFS(#REF!,B9,#REF!,"алиев",#REF!,"03.05.2026")</f>
        <v>#REF!</v>
      </c>
      <c r="JA9" s="4" t="e">
        <f>COUNTIFS(#REF!,B9,#REF!,"Бекдурдиев",#REF!,"03.05.2026")</f>
        <v>#REF!</v>
      </c>
      <c r="JB9" s="4" t="e">
        <f>COUNTIFS(#REF!,B9,#REF!,"алиев",#REF!,"04.05.2026")</f>
        <v>#REF!</v>
      </c>
      <c r="JC9" s="4" t="e">
        <f>COUNTIFS(#REF!,B9,#REF!,"Бекдурдиев",#REF!,"04.05.2026")</f>
        <v>#REF!</v>
      </c>
      <c r="JD9" s="4" t="e">
        <f>COUNTIFS(#REF!,B9,#REF!,"алиев",#REF!,"05.05.2026")</f>
        <v>#REF!</v>
      </c>
      <c r="JE9" s="4" t="e">
        <f>COUNTIFS(#REF!,B9,#REF!,"Бекдурдиев",#REF!,"05.05.2026")</f>
        <v>#REF!</v>
      </c>
      <c r="JF9" s="4" t="e">
        <f>COUNTIFS(#REF!,B9,#REF!,"алиев",#REF!,"06.05.2026")</f>
        <v>#REF!</v>
      </c>
      <c r="JG9" s="4" t="e">
        <f>COUNTIFS(#REF!,B9,#REF!,"Бекдурдиев",#REF!,"06.05.2026")</f>
        <v>#REF!</v>
      </c>
      <c r="JH9" s="4" t="e">
        <f>COUNTIFS(#REF!,B9,#REF!,"алиев",#REF!,"07.05.2026")</f>
        <v>#REF!</v>
      </c>
      <c r="JI9" s="4" t="e">
        <f>COUNTIFS(#REF!,B9,#REF!,"Бекдурдиев",#REF!,"07.05.2026")</f>
        <v>#REF!</v>
      </c>
      <c r="JJ9" s="4" t="e">
        <f>COUNTIFS(#REF!,B9,#REF!,"алиев",#REF!,"08.05.2026")</f>
        <v>#REF!</v>
      </c>
      <c r="JK9" s="4" t="e">
        <f>COUNTIFS(#REF!,B9,#REF!,"Бекдурдиев",#REF!,"08.05.2026")</f>
        <v>#REF!</v>
      </c>
      <c r="JL9" s="4" t="e">
        <f>COUNTIFS(#REF!,B9,#REF!,"алиев",#REF!,"09.05.2026")</f>
        <v>#REF!</v>
      </c>
      <c r="JM9" s="4" t="e">
        <f>COUNTIFS(#REF!,B9,#REF!,"Бекдурдиев",#REF!,"09.05.2026")</f>
        <v>#REF!</v>
      </c>
      <c r="JN9" s="4" t="e">
        <f>COUNTIFS(#REF!,B9,#REF!,"алиев",#REF!,"10.05.2026")</f>
        <v>#REF!</v>
      </c>
      <c r="JO9" s="4" t="e">
        <f>COUNTIFS(#REF!,B9,#REF!,"Бекдурдиев",#REF!,"10.05.2026")</f>
        <v>#REF!</v>
      </c>
      <c r="JP9" s="4" t="e">
        <f>COUNTIFS(#REF!,B9,#REF!,"алиев",#REF!,"11.05.2026")</f>
        <v>#REF!</v>
      </c>
      <c r="JQ9" s="4" t="e">
        <f>COUNTIFS(#REF!,B9,#REF!,"Бекдурдиев",#REF!,"11.05.2026")</f>
        <v>#REF!</v>
      </c>
      <c r="JR9" s="4" t="e">
        <f>COUNTIFS(#REF!,B9,#REF!,"алиев",#REF!,"12.05.2026")</f>
        <v>#REF!</v>
      </c>
      <c r="JS9" s="4" t="e">
        <f>COUNTIFS(#REF!,B9,#REF!,"Бекдурдиев",#REF!,"12.05.2026")</f>
        <v>#REF!</v>
      </c>
      <c r="JT9" s="4" t="e">
        <f>COUNTIFS(#REF!,B9,#REF!,"алиев",#REF!,"13.05.2026")</f>
        <v>#REF!</v>
      </c>
      <c r="JU9" s="4" t="e">
        <f>COUNTIFS(#REF!,B9,#REF!,"Бекдурдиев",#REF!,"13.05.2026")</f>
        <v>#REF!</v>
      </c>
      <c r="JV9" s="4" t="e">
        <f>COUNTIFS(#REF!,B9,#REF!,"алиев",#REF!,"14.05.2026")</f>
        <v>#REF!</v>
      </c>
      <c r="JW9" s="4" t="e">
        <f>COUNTIFS(#REF!,B9,#REF!,"Бекдурдиев",#REF!,"14.05.2026")</f>
        <v>#REF!</v>
      </c>
      <c r="JX9" s="4" t="e">
        <f>COUNTIFS(#REF!,B9,#REF!,"алиев",#REF!,"15.05.2026")</f>
        <v>#REF!</v>
      </c>
      <c r="JY9" s="4" t="e">
        <f>COUNTIFS(#REF!,B9,#REF!,"Бекдурдиев",#REF!,"15.05.2026")</f>
        <v>#REF!</v>
      </c>
      <c r="JZ9" s="4" t="e">
        <f>COUNTIFS(#REF!,B9,#REF!,"алиев",#REF!,"16.05.2026")</f>
        <v>#REF!</v>
      </c>
      <c r="KA9" s="4" t="e">
        <f>COUNTIFS(#REF!,B9,#REF!,"Бекдурдиев",#REF!,"16.05.2026")</f>
        <v>#REF!</v>
      </c>
      <c r="KB9" s="4" t="e">
        <f>COUNTIFS(#REF!,B9,#REF!,"алиев",#REF!,"17.05.2026")</f>
        <v>#REF!</v>
      </c>
      <c r="KC9" s="4" t="e">
        <f>COUNTIFS(#REF!,B9,#REF!,"Бекдурдиев",#REF!,"17.05.2026")</f>
        <v>#REF!</v>
      </c>
      <c r="KD9" s="4" t="e">
        <f>COUNTIFS(#REF!,B9,#REF!,"алиев",#REF!,"18.05.2026")</f>
        <v>#REF!</v>
      </c>
      <c r="KE9" s="4" t="e">
        <f>COUNTIFS(#REF!,B9,#REF!,"Бекдурдиев",#REF!,"18.05.2026")</f>
        <v>#REF!</v>
      </c>
      <c r="KF9" s="4" t="e">
        <f>COUNTIFS(#REF!,B9,#REF!,"алиев",#REF!,"19.05.2026")</f>
        <v>#REF!</v>
      </c>
      <c r="KG9" s="4" t="e">
        <f>COUNTIFS(#REF!,B9,#REF!,"Бекдурдиев",#REF!,"19.05.2026")</f>
        <v>#REF!</v>
      </c>
      <c r="KH9" s="4" t="e">
        <f>COUNTIFS(#REF!,B9,#REF!,"алиев",#REF!,"20.05.2026")</f>
        <v>#REF!</v>
      </c>
      <c r="KI9" s="4" t="e">
        <f>COUNTIFS(#REF!,B9,#REF!,"Бекдурдиев",#REF!,"20.05.2026")</f>
        <v>#REF!</v>
      </c>
      <c r="KJ9" s="4" t="e">
        <f>COUNTIFS(#REF!,B9,#REF!,"алиев",#REF!,"21.05.2026")</f>
        <v>#REF!</v>
      </c>
      <c r="KK9" s="4" t="e">
        <f>COUNTIFS(#REF!,B9,#REF!,"Бекдурдиев",#REF!,"21.05.2026")</f>
        <v>#REF!</v>
      </c>
      <c r="KL9" s="4" t="e">
        <f>COUNTIFS(#REF!,B9,#REF!,"алиев",#REF!,"22.05.2026")</f>
        <v>#REF!</v>
      </c>
      <c r="KM9" s="4" t="e">
        <f>COUNTIFS(#REF!,B9,#REF!,"Бекдурдиев",#REF!,"22.05.2026")</f>
        <v>#REF!</v>
      </c>
      <c r="KN9" s="4" t="e">
        <f>COUNTIFS(#REF!,B9,#REF!,"алиев",#REF!,"23.05.2026")</f>
        <v>#REF!</v>
      </c>
      <c r="KO9" s="4" t="e">
        <f>COUNTIFS(#REF!,B9,#REF!,"Бекдурдиев",#REF!,"23.05.2026")</f>
        <v>#REF!</v>
      </c>
      <c r="KP9" s="4" t="e">
        <f>COUNTIFS(#REF!,B9,#REF!,"алиев",#REF!,"24.05.2026")</f>
        <v>#REF!</v>
      </c>
      <c r="KQ9" s="4" t="e">
        <f>COUNTIFS(#REF!,B9,#REF!,"Бекдурдиев",#REF!,"24.05.2026")</f>
        <v>#REF!</v>
      </c>
      <c r="KR9" s="4" t="e">
        <f>COUNTIFS(#REF!,B9,#REF!,"алиев",#REF!,"25.05.2026")</f>
        <v>#REF!</v>
      </c>
      <c r="KS9" s="4" t="e">
        <f>COUNTIFS(#REF!,B9,#REF!,"Бекдурдиев",#REF!,"25.05.2026")</f>
        <v>#REF!</v>
      </c>
      <c r="KT9" s="4" t="e">
        <f>COUNTIFS(#REF!,B9,#REF!,"алиев",#REF!,"26.05.2026")</f>
        <v>#REF!</v>
      </c>
      <c r="KU9" s="4" t="e">
        <f>COUNTIFS(#REF!,B9,#REF!,"Бекдурдиев",#REF!,"26.05.2026")</f>
        <v>#REF!</v>
      </c>
      <c r="KV9" s="4" t="e">
        <f>COUNTIFS(#REF!,B9,#REF!,"алиев",#REF!,"27.05.2026")</f>
        <v>#REF!</v>
      </c>
      <c r="KW9" s="4" t="e">
        <f>COUNTIFS(#REF!,B9,#REF!,"Бекдурдиев",#REF!,"27.05.2026")</f>
        <v>#REF!</v>
      </c>
      <c r="KX9" s="4" t="e">
        <f>COUNTIFS(#REF!,B9,#REF!,"алиев",#REF!,"28.05.2026")</f>
        <v>#REF!</v>
      </c>
      <c r="KY9" s="4" t="e">
        <f>COUNTIFS(#REF!,B9,#REF!,"Бекдурдиев",#REF!,"28.05.2026")</f>
        <v>#REF!</v>
      </c>
      <c r="KZ9" s="4" t="e">
        <f>COUNTIFS(#REF!,B9,#REF!,"алиев",#REF!,"29.05.2026")</f>
        <v>#REF!</v>
      </c>
      <c r="LA9" s="4" t="e">
        <f>COUNTIFS(#REF!,B9,#REF!,"Бекдурдиев",#REF!,"29.05.2026")</f>
        <v>#REF!</v>
      </c>
      <c r="LB9" s="4" t="e">
        <f>COUNTIFS(#REF!,B9,#REF!,"алиев",#REF!,"30.05.2026")</f>
        <v>#REF!</v>
      </c>
      <c r="LC9" s="4" t="e">
        <f>COUNTIFS(#REF!,B9,#REF!,"Бекдурдиев",#REF!,"30.05.2026")</f>
        <v>#REF!</v>
      </c>
      <c r="LD9" s="4" t="e">
        <f>COUNTIFS(#REF!,B9,#REF!,"алиев",#REF!,"31.05.2026")</f>
        <v>#REF!</v>
      </c>
      <c r="LE9" s="4" t="e">
        <f>COUNTIFS(#REF!,B9,#REF!,"Бекдурдиев",#REF!,"31.05.2026")</f>
        <v>#REF!</v>
      </c>
      <c r="LF9" s="22" t="e">
        <f t="shared" ref="LF9:LF32" si="28">+LH9+LJ9+LL9+LN9+LP9+LR9+LT9+LV9+LX9+LZ9+MB9+MD9+MF9+MH9+MJ9+ML9+MN9+MP9+MR9+MT9+MV9+MX9+MZ9+NB9+ND9+NF9+NH9+NJ9+NL9+NN9</f>
        <v>#REF!</v>
      </c>
      <c r="LG9" s="22" t="e">
        <f t="shared" ref="LG9:LG32" si="29">+LI9+LK9+LM9+LO9+LQ9+LS9+LU9+LW9+LY9+MA9+MC9+ME9+MG9+MI9+MK9+MM9+MO9+MQ9+MS9+MU9+MW9+MY9+NA9+NC9+NE9+NG9+NI9+NK9+NM9+NO9</f>
        <v>#REF!</v>
      </c>
      <c r="LH9" s="4" t="e">
        <f>COUNTIFS(#REF!,B9,#REF!,"алиев",#REF!,"01.06.2026")</f>
        <v>#REF!</v>
      </c>
      <c r="LI9" s="4" t="e">
        <f>COUNTIFS(#REF!,B9,#REF!,"Бекдурдиев",#REF!,"01.06.2026")</f>
        <v>#REF!</v>
      </c>
      <c r="LJ9" s="4" t="e">
        <f>COUNTIFS(#REF!,B9,#REF!,"алиев",#REF!,"02.06.2026")</f>
        <v>#REF!</v>
      </c>
      <c r="LK9" s="4" t="e">
        <f>COUNTIFS(#REF!,B9,#REF!,"Бекдурдиев",#REF!,"02.06.2026")</f>
        <v>#REF!</v>
      </c>
      <c r="LL9" s="4" t="e">
        <f>COUNTIFS(#REF!,B9,#REF!,"алиев",#REF!,"03.06.2026")</f>
        <v>#REF!</v>
      </c>
      <c r="LM9" s="4" t="e">
        <f>COUNTIFS(#REF!,B9,#REF!,"Бекдурдиев",#REF!,"03.06.2026")</f>
        <v>#REF!</v>
      </c>
      <c r="LN9" s="4" t="e">
        <f>COUNTIFS(#REF!,B9,#REF!,"алиев",#REF!,"04.06.2026")</f>
        <v>#REF!</v>
      </c>
      <c r="LO9" s="4" t="e">
        <f>COUNTIFS(#REF!,B9,#REF!,"Бекдурдиев",#REF!,"04.06.2026")</f>
        <v>#REF!</v>
      </c>
      <c r="LP9" s="4" t="e">
        <f>COUNTIFS(#REF!,B9,#REF!,"алиев",#REF!,"05.06.2026")</f>
        <v>#REF!</v>
      </c>
      <c r="LQ9" s="4" t="e">
        <f>COUNTIFS(#REF!,B9,#REF!,"Бекдурдиев",#REF!,"05.06.2026")</f>
        <v>#REF!</v>
      </c>
      <c r="LR9" s="4" t="e">
        <f>COUNTIFS(#REF!,B9,#REF!,"алиев",#REF!,"06.06.2026")</f>
        <v>#REF!</v>
      </c>
      <c r="LS9" s="4" t="e">
        <f>COUNTIFS(#REF!,B9,#REF!,"Бекдурдиев",#REF!,"06.06.2026")</f>
        <v>#REF!</v>
      </c>
      <c r="LT9" s="4" t="e">
        <f>COUNTIFS(#REF!,B9,#REF!,"алиев",#REF!,"07.06.2026")</f>
        <v>#REF!</v>
      </c>
      <c r="LU9" s="4" t="e">
        <f>COUNTIFS(#REF!,B9,#REF!,"Бекдурдиев",#REF!,"07.06.2026")</f>
        <v>#REF!</v>
      </c>
      <c r="LV9" s="4" t="e">
        <f>COUNTIFS(#REF!,B9,#REF!,"алиев",#REF!,"08.06.2026")</f>
        <v>#REF!</v>
      </c>
      <c r="LW9" s="4" t="e">
        <f>COUNTIFS(#REF!,B9,#REF!,"Бекдурдиев",#REF!,"08.06.2026")</f>
        <v>#REF!</v>
      </c>
      <c r="LX9" s="4" t="e">
        <f>COUNTIFS(#REF!,B9,#REF!,"алиев",#REF!,"09.06.2026")</f>
        <v>#REF!</v>
      </c>
      <c r="LY9" s="4" t="e">
        <f>COUNTIFS(#REF!,B9,#REF!,"Бекдурдиев",#REF!,"09.06.2026")</f>
        <v>#REF!</v>
      </c>
      <c r="LZ9" s="4" t="e">
        <f>COUNTIFS(#REF!,B9,#REF!,"алиев",#REF!,"10.06.2026")</f>
        <v>#REF!</v>
      </c>
      <c r="MA9" s="4" t="e">
        <f>COUNTIFS(#REF!,B9,#REF!,"Бекдурдиев",#REF!,"10.06.2026")</f>
        <v>#REF!</v>
      </c>
      <c r="MB9" s="4" t="e">
        <f>COUNTIFS(#REF!,B9,#REF!,"алиев",#REF!,"11.06.2026")</f>
        <v>#REF!</v>
      </c>
      <c r="MC9" s="4" t="e">
        <f>COUNTIFS(#REF!,B9,#REF!,"Бекдурдиев",#REF!,"11.06.2026")</f>
        <v>#REF!</v>
      </c>
      <c r="MD9" s="4" t="e">
        <f>COUNTIFS(#REF!,B9,#REF!,"алиев",#REF!,"12.06.2026")</f>
        <v>#REF!</v>
      </c>
      <c r="ME9" s="4" t="e">
        <f>COUNTIFS(#REF!,B9,#REF!,"Бекдурдиев",#REF!,"12.06.2026")</f>
        <v>#REF!</v>
      </c>
      <c r="MF9" s="4" t="e">
        <f>COUNTIFS(#REF!,B9,#REF!,"алиев",#REF!,"13.06.2026")</f>
        <v>#REF!</v>
      </c>
      <c r="MG9" s="4" t="e">
        <f>COUNTIFS(#REF!,B9,#REF!,"Бекдурдиев",#REF!,"13.06.2026")</f>
        <v>#REF!</v>
      </c>
      <c r="MH9" s="4" t="e">
        <f>COUNTIFS(#REF!,B9,#REF!,"алиев",#REF!,"14.06.2026")</f>
        <v>#REF!</v>
      </c>
      <c r="MI9" s="4" t="e">
        <f>COUNTIFS(#REF!,B9,#REF!,"Бекдурдиев",#REF!,"14.06.2026")</f>
        <v>#REF!</v>
      </c>
      <c r="MJ9" s="4" t="e">
        <f>COUNTIFS(#REF!,B9,#REF!,"алиев",#REF!,"15.06.2026")</f>
        <v>#REF!</v>
      </c>
      <c r="MK9" s="4" t="e">
        <f>COUNTIFS(#REF!,B9,#REF!,"Бекдурдиев",#REF!,"15.06.2026")</f>
        <v>#REF!</v>
      </c>
      <c r="ML9" s="4" t="e">
        <f>COUNTIFS(#REF!,B9,#REF!,"алиев",#REF!,"16.06.2026")</f>
        <v>#REF!</v>
      </c>
      <c r="MM9" s="4" t="e">
        <f>COUNTIFS(#REF!,B9,#REF!,"Бекдурдиев",#REF!,"16.06.2026")</f>
        <v>#REF!</v>
      </c>
      <c r="MN9" s="4" t="e">
        <f>COUNTIFS(#REF!,B9,#REF!,"алиев",#REF!,"17.06.2026")</f>
        <v>#REF!</v>
      </c>
      <c r="MO9" s="4" t="e">
        <f>COUNTIFS(#REF!,B9,#REF!,"Бекдурдиев",#REF!,"17.06.2026")</f>
        <v>#REF!</v>
      </c>
      <c r="MP9" s="4" t="e">
        <f>COUNTIFS(#REF!,B9,#REF!,"алиев",#REF!,"18.06.2026")</f>
        <v>#REF!</v>
      </c>
      <c r="MQ9" s="4" t="e">
        <f>COUNTIFS(#REF!,B9,#REF!,"Бекдурдиев",#REF!,"18.06.2026")</f>
        <v>#REF!</v>
      </c>
      <c r="MR9" s="4" t="e">
        <f>COUNTIFS(#REF!,B9,#REF!,"алиев",#REF!,"19.06.2026")</f>
        <v>#REF!</v>
      </c>
      <c r="MS9" s="4" t="e">
        <f>COUNTIFS(#REF!,B9,#REF!,"Бекдурдиев",#REF!,"19.06.2026")</f>
        <v>#REF!</v>
      </c>
      <c r="MT9" s="4" t="e">
        <f>COUNTIFS(#REF!,B9,#REF!,"алиев",#REF!,"20.06.2026")</f>
        <v>#REF!</v>
      </c>
      <c r="MU9" s="4" t="e">
        <f>COUNTIFS(#REF!,B9,#REF!,"Бекдурдиев",#REF!,"20.06.2026")</f>
        <v>#REF!</v>
      </c>
      <c r="MV9" s="4" t="e">
        <f>COUNTIFS(#REF!,B9,#REF!,"алиев",#REF!,"21.06.2026")</f>
        <v>#REF!</v>
      </c>
      <c r="MW9" s="4" t="e">
        <f>COUNTIFS(#REF!,B9,#REF!,"Бекдурдиев",#REF!,"21.06.2026")</f>
        <v>#REF!</v>
      </c>
      <c r="MX9" s="4" t="e">
        <f>COUNTIFS(#REF!,B9,#REF!,"алиев",#REF!,"22.06.2026")</f>
        <v>#REF!</v>
      </c>
      <c r="MY9" s="4" t="e">
        <f>COUNTIFS(#REF!,B9,#REF!,"Бекдурдиев",#REF!,"22.06.2026")</f>
        <v>#REF!</v>
      </c>
      <c r="MZ9" s="4" t="e">
        <f>COUNTIFS(#REF!,B9,#REF!,"алиев",#REF!,"23.06.2026")</f>
        <v>#REF!</v>
      </c>
      <c r="NA9" s="4" t="e">
        <f>COUNTIFS(#REF!,B9,#REF!,"Бекдурдиев",#REF!,"23.06.2026")</f>
        <v>#REF!</v>
      </c>
      <c r="NB9" s="4" t="e">
        <f>COUNTIFS(#REF!,B9,#REF!,"алиев",#REF!,"24.06.2026")</f>
        <v>#REF!</v>
      </c>
      <c r="NC9" s="4" t="e">
        <f>COUNTIFS(#REF!,B9,#REF!,"Бекдурдиев",#REF!,"24.06.2026")</f>
        <v>#REF!</v>
      </c>
      <c r="ND9" s="4" t="e">
        <f>COUNTIFS(#REF!,B9,#REF!,"алиев",#REF!,"25.06.2026")</f>
        <v>#REF!</v>
      </c>
      <c r="NE9" s="4" t="e">
        <f>COUNTIFS(#REF!,B9,#REF!,"Бекдурдиев",#REF!,"25.06.2026")</f>
        <v>#REF!</v>
      </c>
      <c r="NF9" s="4" t="e">
        <f>COUNTIFS(#REF!,B9,#REF!,"алиев",#REF!,"26.06.2026")</f>
        <v>#REF!</v>
      </c>
      <c r="NG9" s="4" t="e">
        <f>COUNTIFS(#REF!,B9,#REF!,"Бекдурдиев",#REF!,"26.06.2026")</f>
        <v>#REF!</v>
      </c>
      <c r="NH9" s="4" t="e">
        <f>COUNTIFS(#REF!,B9,#REF!,"алиев",#REF!,"27.06.2026")</f>
        <v>#REF!</v>
      </c>
      <c r="NI9" s="4" t="e">
        <f>COUNTIFS(#REF!,B9,#REF!,"Бекдурдиев",#REF!,"27.06.2026")</f>
        <v>#REF!</v>
      </c>
      <c r="NJ9" s="4" t="e">
        <f>COUNTIFS(#REF!,B9,#REF!,"алиев",#REF!,"28.06.2026")</f>
        <v>#REF!</v>
      </c>
      <c r="NK9" s="4" t="e">
        <f>COUNTIFS(#REF!,B9,#REF!,"Бекдурдиев",#REF!,"28.06.2026")</f>
        <v>#REF!</v>
      </c>
      <c r="NL9" s="4" t="e">
        <f>COUNTIFS(#REF!,B9,#REF!,"алиев",#REF!,"29.06.2026")</f>
        <v>#REF!</v>
      </c>
      <c r="NM9" s="4" t="e">
        <f>COUNTIFS(#REF!,B9,#REF!,"Бекдурдиев",#REF!,"29.06.2026")</f>
        <v>#REF!</v>
      </c>
      <c r="NN9" s="4" t="e">
        <f>COUNTIFS(#REF!,B9,#REF!,"алиев",#REF!,"30.06.2026")</f>
        <v>#REF!</v>
      </c>
      <c r="NO9" s="4" t="e">
        <f>COUNTIFS(#REF!,B9,#REF!,"Бекдурдиев",#REF!,"30.06.2026")</f>
        <v>#REF!</v>
      </c>
      <c r="NP9" s="26" t="e">
        <f t="shared" ref="NP9:NP32" si="30">NR9+NT9+NV9+NX9+NZ9+OB9+OD9+OF9+OH9+OJ9+OL9+ON9+OP9+OR9+OT9+OV9+OX9+OZ9+PB9+PD9+PF9+PH9+PJ9+PL9+PN9+PP9+PR9+PT9+PV9+PX9+PZ9</f>
        <v>#REF!</v>
      </c>
      <c r="NQ9" s="26" t="e">
        <f t="shared" ref="NQ9:NQ32" si="31">NS9+NU9+NW9+NY9+OA9+OC9+OE9+OG9+OI9+OK9+OM9+OO9+OQ9+OS9+OU9+OW9+OY9+PA9+PC9+PE9+PG9+PI9+PK9+PM9+PO9+PQ9+PS9+PU9+PW9+PY9+QA9</f>
        <v>#REF!</v>
      </c>
      <c r="NR9" s="4" t="e">
        <f>COUNTIFS(#REF!,B9,#REF!,"алиев",#REF!,"01.07.2026")</f>
        <v>#REF!</v>
      </c>
      <c r="NS9" s="4" t="e">
        <f>COUNTIFS(#REF!,B9,#REF!,"Бекдурдиев",#REF!,"01.07.2026")</f>
        <v>#REF!</v>
      </c>
      <c r="NT9" s="4" t="e">
        <f>COUNTIFS(#REF!,B9,#REF!,"алиев",#REF!,"02.07.2026")</f>
        <v>#REF!</v>
      </c>
      <c r="NU9" s="4" t="e">
        <f>COUNTIFS(#REF!,B9,#REF!,"Бекдурдиев",#REF!,"02.07.2026")</f>
        <v>#REF!</v>
      </c>
      <c r="NV9" s="4" t="e">
        <f>COUNTIFS(#REF!,B9,#REF!,"алиев",#REF!,"03.07.2026")</f>
        <v>#REF!</v>
      </c>
      <c r="NW9" s="4" t="e">
        <f>COUNTIFS(#REF!,B9,#REF!,"Бекдурдиев",#REF!,"03.07.2026")</f>
        <v>#REF!</v>
      </c>
      <c r="NX9" s="4" t="e">
        <f>COUNTIFS(#REF!,B9,#REF!,"алиев",#REF!,"04.07.2026")</f>
        <v>#REF!</v>
      </c>
      <c r="NY9" s="4" t="e">
        <f>COUNTIFS(#REF!,B9,#REF!,"Бекдурдиев",#REF!,"04.07.2026")</f>
        <v>#REF!</v>
      </c>
      <c r="NZ9" s="4" t="e">
        <f>COUNTIFS(#REF!,B9,#REF!,"алиев",#REF!,"05.07.2026")</f>
        <v>#REF!</v>
      </c>
      <c r="OA9" s="4" t="e">
        <f>COUNTIFS(#REF!,B9,#REF!,"Бекдурдиев",#REF!,"05.07.2026")</f>
        <v>#REF!</v>
      </c>
      <c r="OB9" s="4" t="e">
        <f>COUNTIFS(#REF!,B9,#REF!,"алиев",#REF!,"06.07.2026")</f>
        <v>#REF!</v>
      </c>
      <c r="OC9" s="4" t="e">
        <f>COUNTIFS(#REF!,B9,#REF!,"Бекдурдиев",#REF!,"06.07.2026")</f>
        <v>#REF!</v>
      </c>
      <c r="OD9" s="4" t="e">
        <f>COUNTIFS(#REF!,B9,#REF!,"алиев",#REF!,"07.07.2026")</f>
        <v>#REF!</v>
      </c>
      <c r="OE9" s="4" t="e">
        <f>COUNTIFS(#REF!,B9,#REF!,"Бекдурдиев",#REF!,"07.07.2026")</f>
        <v>#REF!</v>
      </c>
      <c r="OF9" s="4" t="e">
        <f>COUNTIFS(#REF!,B9,#REF!,"алиев",#REF!,"08.07.2026")</f>
        <v>#REF!</v>
      </c>
      <c r="OG9" s="4" t="e">
        <f>COUNTIFS(#REF!,B9,#REF!,"Бекдурдиев",#REF!,"08.07.2026")</f>
        <v>#REF!</v>
      </c>
      <c r="OH9" s="4" t="e">
        <f>COUNTIFS(#REF!,B9,#REF!,"алиев",#REF!,"09.07.2026")</f>
        <v>#REF!</v>
      </c>
      <c r="OI9" s="4" t="e">
        <f>COUNTIFS(#REF!,B9,#REF!,"Бекдурдиев",#REF!,"09.07.2026")</f>
        <v>#REF!</v>
      </c>
      <c r="OJ9" s="4" t="e">
        <f>COUNTIFS(#REF!,B9,#REF!,"алиев",#REF!,"10.07.2026")</f>
        <v>#REF!</v>
      </c>
      <c r="OK9" s="4" t="e">
        <f>COUNTIFS(#REF!,B9,#REF!,"Бекдурдиев",#REF!,"10.07.2026")</f>
        <v>#REF!</v>
      </c>
      <c r="OL9" s="4" t="e">
        <f>COUNTIFS(#REF!,B9,#REF!,"алиев",#REF!,"11.07.2026")</f>
        <v>#REF!</v>
      </c>
      <c r="OM9" s="4" t="e">
        <f>COUNTIFS(#REF!,B9,#REF!,"Бекдурдиев",#REF!,"11.07.2026")</f>
        <v>#REF!</v>
      </c>
      <c r="ON9" s="4" t="e">
        <f>COUNTIFS(#REF!,B9,#REF!,"алиев",#REF!,"12.07.2026")</f>
        <v>#REF!</v>
      </c>
      <c r="OO9" s="4" t="e">
        <f>COUNTIFS(#REF!,B9,#REF!,"Бекдурдиев",#REF!,"12.07.2026")</f>
        <v>#REF!</v>
      </c>
      <c r="OP9" s="4" t="e">
        <f>COUNTIFS(#REF!,B9,#REF!,"алиев",#REF!,"13.07.2026")</f>
        <v>#REF!</v>
      </c>
      <c r="OQ9" s="4" t="e">
        <f>COUNTIFS(#REF!,B9,#REF!,"Бекдурдиев",#REF!,"13.07.2026")</f>
        <v>#REF!</v>
      </c>
      <c r="OR9" s="4" t="e">
        <f>COUNTIFS(#REF!,B9,#REF!,"алиев",#REF!,"14.07.2026")</f>
        <v>#REF!</v>
      </c>
      <c r="OS9" s="4" t="e">
        <f>COUNTIFS(#REF!,B9,#REF!,"Бекдурдиев",#REF!,"14.07.2026")</f>
        <v>#REF!</v>
      </c>
      <c r="OT9" s="4" t="e">
        <f>COUNTIFS(#REF!,B9,#REF!,"алиев",#REF!,"15.07.2026")</f>
        <v>#REF!</v>
      </c>
      <c r="OU9" s="4" t="e">
        <f>COUNTIFS(#REF!,B9,#REF!,"Бекдурдиев",#REF!,"15.07.2026")</f>
        <v>#REF!</v>
      </c>
      <c r="OV9" s="4" t="e">
        <f>COUNTIFS(#REF!,B9,#REF!,"алиев",#REF!,"16.07.2026")</f>
        <v>#REF!</v>
      </c>
      <c r="OW9" s="4" t="e">
        <f>COUNTIFS(#REF!,B9,#REF!,"Бекдурдиев",#REF!,"16.07.2026")</f>
        <v>#REF!</v>
      </c>
      <c r="OX9" s="4" t="e">
        <f>COUNTIFS(#REF!,B9,#REF!,"алиев",#REF!,"17.07.2026")</f>
        <v>#REF!</v>
      </c>
      <c r="OY9" s="4" t="e">
        <f>COUNTIFS(#REF!,B9,#REF!,"Бекдурдиев",#REF!,"17.07.2026")</f>
        <v>#REF!</v>
      </c>
      <c r="OZ9" s="4" t="e">
        <f>COUNTIFS(#REF!,B9,#REF!,"алиев",#REF!,"18.07.2026")</f>
        <v>#REF!</v>
      </c>
      <c r="PA9" s="4" t="e">
        <f>COUNTIFS(#REF!,B9,#REF!,"Бекдурдиев",#REF!,"18.07.2026")</f>
        <v>#REF!</v>
      </c>
      <c r="PB9" s="4" t="e">
        <f>COUNTIFS(#REF!,B9,#REF!,"алиев",#REF!,"19.07.2026")</f>
        <v>#REF!</v>
      </c>
      <c r="PC9" s="4" t="e">
        <f>COUNTIFS(#REF!,B9,#REF!,"Бекдурдиев",#REF!,"19.07.2026")</f>
        <v>#REF!</v>
      </c>
      <c r="PD9" s="4" t="e">
        <f>COUNTIFS(#REF!,B9,#REF!,"алиев",#REF!,"20.07.2026")</f>
        <v>#REF!</v>
      </c>
      <c r="PE9" s="4" t="e">
        <f>COUNTIFS(#REF!,B9,#REF!,"Бекдурдиев",#REF!,"20.07.2026")</f>
        <v>#REF!</v>
      </c>
      <c r="PF9" s="4" t="e">
        <f>COUNTIFS(#REF!,B9,#REF!,"алиев",#REF!,"21.07.2026")</f>
        <v>#REF!</v>
      </c>
      <c r="PG9" s="4" t="e">
        <f>COUNTIFS(#REF!,B9,#REF!,"Бекдурдиев",#REF!,"21.07.2026")</f>
        <v>#REF!</v>
      </c>
      <c r="PH9" s="4" t="e">
        <f>COUNTIFS(#REF!,B9,#REF!,"алиев",#REF!,"22.07.2026")</f>
        <v>#REF!</v>
      </c>
      <c r="PI9" s="4" t="e">
        <f>COUNTIFS(#REF!,B9,#REF!,"Бекдурдиев",#REF!,"22.07.2026")</f>
        <v>#REF!</v>
      </c>
      <c r="PJ9" s="4" t="e">
        <f>COUNTIFS(#REF!,B9,#REF!,"алиев",#REF!,"23.07.2026")</f>
        <v>#REF!</v>
      </c>
      <c r="PK9" s="4" t="e">
        <f>COUNTIFS(#REF!,B9,#REF!,"Бекдурдиев",#REF!,"23.07.2026")</f>
        <v>#REF!</v>
      </c>
      <c r="PL9" s="4" t="e">
        <f>COUNTIFS(#REF!,B9,#REF!,"алиев",#REF!,"24.07.2026")</f>
        <v>#REF!</v>
      </c>
      <c r="PM9" s="4" t="e">
        <f>COUNTIFS(#REF!,B9,#REF!,"Бекдурдиев",#REF!,"24.07.2026")</f>
        <v>#REF!</v>
      </c>
      <c r="PN9" s="4" t="e">
        <f>COUNTIFS(#REF!,B9,#REF!,"алиев",#REF!,"25.07.2026")</f>
        <v>#REF!</v>
      </c>
      <c r="PO9" s="4" t="e">
        <f>COUNTIFS(#REF!,B9,#REF!,"Бекдурдиев",#REF!,"25.07.2026")</f>
        <v>#REF!</v>
      </c>
      <c r="PP9" s="4" t="e">
        <f>COUNTIFS(#REF!,B9,#REF!,"алиев",#REF!,"26.07.2026")</f>
        <v>#REF!</v>
      </c>
      <c r="PQ9" s="4" t="e">
        <f>COUNTIFS(#REF!,B9,#REF!,"Бекдурдиев",#REF!,"26.07.2026")</f>
        <v>#REF!</v>
      </c>
      <c r="PR9" s="4" t="e">
        <f>COUNTIFS(#REF!,B9,#REF!,"алиев",#REF!,"27.07.2026")</f>
        <v>#REF!</v>
      </c>
      <c r="PS9" s="4" t="e">
        <f>COUNTIFS(#REF!,B9,#REF!,"Бекдурдиев",#REF!,"27.07.2026")</f>
        <v>#REF!</v>
      </c>
      <c r="PT9" s="4" t="e">
        <f>COUNTIFS(#REF!,B9,#REF!,"алиев",#REF!,"28.07.2026")</f>
        <v>#REF!</v>
      </c>
      <c r="PU9" s="4" t="e">
        <f>COUNTIFS(#REF!,B9,#REF!,"Бекдурдиев",#REF!,"28.07.2026")</f>
        <v>#REF!</v>
      </c>
      <c r="PV9" s="4" t="e">
        <f>COUNTIFS(#REF!,B9,#REF!,"алиев",#REF!,"29.07.2026")</f>
        <v>#REF!</v>
      </c>
      <c r="PW9" s="4" t="e">
        <f>COUNTIFS(#REF!,B9,#REF!,"Бекдурдиев",#REF!,"29.07.2026")</f>
        <v>#REF!</v>
      </c>
      <c r="PX9" s="4" t="e">
        <f>COUNTIFS(#REF!,B9,#REF!,"алиев",#REF!,"30.07.2026")</f>
        <v>#REF!</v>
      </c>
      <c r="PY9" s="4" t="e">
        <f>COUNTIFS(#REF!,B9,#REF!,"Бекдурдиев",#REF!,"30.07.2026")</f>
        <v>#REF!</v>
      </c>
      <c r="PZ9" s="4" t="e">
        <f>COUNTIFS(#REF!,B9,#REF!,"алиев",#REF!,"31.07.2026")</f>
        <v>#REF!</v>
      </c>
      <c r="QA9" s="4" t="e">
        <f>COUNTIFS(#REF!,B9,#REF!,"Бекдурдиев",#REF!,"31.07.2026")</f>
        <v>#REF!</v>
      </c>
      <c r="QB9" s="20" t="e">
        <f t="shared" ref="QB9:QB32" si="32">QD9+QF9+QH9+QJ9+QL9+QN9+QP9+QR9+QT9+QV9+QX9+QZ9+RB9+RD9+RF9+RH9+RJ9+RL9+RN9+RP9+RR9+RT9+RV9+RX9+RZ9+SB9+SD9+SF9+SH9+SJ9+SL9</f>
        <v>#REF!</v>
      </c>
      <c r="QC9" s="20" t="e">
        <f t="shared" ref="QC9:QC32" si="33">QE9+QG9+QI9+QK9+QM9+QO9+QQ9+QS9+QU9+QW9+QY9+RA9+RC9+RE9+RG9+RI9+RK9+RM9+RO9+RQ9+RS9+RU9+RW9+RY9+SA9+SC9+SE9+SG9+SI9+SK9+SM9</f>
        <v>#REF!</v>
      </c>
      <c r="QD9" s="4" t="e">
        <f>COUNTIFS(#REF!,B9,#REF!,"алиев",#REF!,"01.08.2026")</f>
        <v>#REF!</v>
      </c>
      <c r="QE9" s="4" t="e">
        <f>COUNTIFS(#REF!,B9,#REF!,"Бекдурдиев",#REF!,"02.08.2026")</f>
        <v>#REF!</v>
      </c>
      <c r="QF9" s="4" t="e">
        <f>COUNTIFS(#REF!,B9,#REF!,"алиев",#REF!,"02.08.2026")</f>
        <v>#REF!</v>
      </c>
      <c r="QG9" s="4" t="e">
        <f>COUNTIFS(#REF!,B9,#REF!,"Бекдурдиев",#REF!,"03.08.2026")</f>
        <v>#REF!</v>
      </c>
      <c r="QH9" s="4" t="e">
        <f>COUNTIFS(#REF!,B9,#REF!,"алиев",#REF!,"03.08.2026")</f>
        <v>#REF!</v>
      </c>
      <c r="QI9" s="4" t="e">
        <f>COUNTIFS(#REF!,B9,#REF!,"Бекдурдиев",#REF!,"03.08.2026")</f>
        <v>#REF!</v>
      </c>
      <c r="QJ9" s="4" t="e">
        <f>COUNTIFS(#REF!,B9,#REF!,"алиев",#REF!,"04.08.2026")</f>
        <v>#REF!</v>
      </c>
      <c r="QK9" s="4" t="e">
        <f>COUNTIFS(#REF!,B9,#REF!,"Бекдурдиев",#REF!,"04.08.2026")</f>
        <v>#REF!</v>
      </c>
      <c r="QL9" s="4" t="e">
        <f>COUNTIFS(#REF!,B9,#REF!,"алиев",#REF!,"05.08.2026")</f>
        <v>#REF!</v>
      </c>
      <c r="QM9" s="4" t="e">
        <f>COUNTIFS(#REF!,B9,#REF!,"Бекдурдиев",#REF!,"05.08.2026")</f>
        <v>#REF!</v>
      </c>
      <c r="QN9" s="4" t="e">
        <f>COUNTIFS(#REF!,B9,#REF!,"алиев",#REF!,"06.08.2026")</f>
        <v>#REF!</v>
      </c>
      <c r="QO9" s="4" t="e">
        <f>COUNTIFS(#REF!,B9,#REF!,"Бекдурдиев",#REF!,"06.08.2026")</f>
        <v>#REF!</v>
      </c>
      <c r="QP9" s="4" t="e">
        <f>COUNTIFS(#REF!,B9,#REF!,"алиев",#REF!,"07.08.2026")</f>
        <v>#REF!</v>
      </c>
      <c r="QQ9" s="4" t="e">
        <f>COUNTIFS(#REF!,B9,#REF!,"Бекдурдиев",#REF!,"07.08.2026")</f>
        <v>#REF!</v>
      </c>
      <c r="QR9" s="4" t="e">
        <f>COUNTIFS(#REF!,B9,#REF!,"алиев",#REF!,"08.08.2026")</f>
        <v>#REF!</v>
      </c>
      <c r="QS9" s="4" t="e">
        <f>COUNTIFS(#REF!,B9,#REF!,"Бекдурдиев",#REF!,"08.08.2026")</f>
        <v>#REF!</v>
      </c>
      <c r="QT9" s="4" t="e">
        <f>COUNTIFS(#REF!,B9,#REF!,"алиев",#REF!,"09.08.2026")</f>
        <v>#REF!</v>
      </c>
      <c r="QU9" s="4" t="e">
        <f>COUNTIFS(#REF!,B9,#REF!,"Бекдурдиев",#REF!,"09.08.2026")</f>
        <v>#REF!</v>
      </c>
      <c r="QV9" s="4" t="e">
        <f>COUNTIFS(#REF!,B9,#REF!,"алиев",#REF!,"10.08.2026")</f>
        <v>#REF!</v>
      </c>
      <c r="QW9" s="4" t="e">
        <f>COUNTIFS(#REF!,B9,#REF!,"Бекдурдиев",#REF!,"10.08.2026")</f>
        <v>#REF!</v>
      </c>
      <c r="QX9" s="4" t="e">
        <f>COUNTIFS(#REF!,B9,#REF!,"алиев",#REF!,"11.08.2026")</f>
        <v>#REF!</v>
      </c>
      <c r="QY9" s="4" t="e">
        <f>COUNTIFS(#REF!,B9,#REF!,"Бекдурдиев",#REF!,"11.08.2026")</f>
        <v>#REF!</v>
      </c>
      <c r="QZ9" s="4" t="e">
        <f>COUNTIFS(#REF!,B9,#REF!,"алиев",#REF!,"12.08.2026")</f>
        <v>#REF!</v>
      </c>
      <c r="RA9" s="4" t="e">
        <f>COUNTIFS(#REF!,B9,#REF!,"Бекдурдиев",#REF!,"12.08.2026")</f>
        <v>#REF!</v>
      </c>
      <c r="RB9" s="4" t="e">
        <f>COUNTIFS(#REF!,B9,#REF!,"алиев",#REF!,"13.08.2026")</f>
        <v>#REF!</v>
      </c>
      <c r="RC9" s="4" t="e">
        <f>COUNTIFS(#REF!,B9,#REF!,"Бекдурдиев",#REF!,"13.08.2026")</f>
        <v>#REF!</v>
      </c>
      <c r="RD9" s="4" t="e">
        <f>COUNTIFS(#REF!,B9,#REF!,"алиев",#REF!,"14.08.2026")</f>
        <v>#REF!</v>
      </c>
      <c r="RE9" s="4" t="e">
        <f>COUNTIFS(#REF!,B9,#REF!,"Бекдурдиев",#REF!,"14.08.2026")</f>
        <v>#REF!</v>
      </c>
      <c r="RF9" s="4" t="e">
        <f>COUNTIFS(#REF!,B9,#REF!,"алиев",#REF!,"15.08.2026")</f>
        <v>#REF!</v>
      </c>
      <c r="RG9" s="4" t="e">
        <f>COUNTIFS(#REF!,B9,#REF!,"Бекдурдиев",#REF!,"15.08.2026")</f>
        <v>#REF!</v>
      </c>
      <c r="RH9" s="4" t="e">
        <f>COUNTIFS(#REF!,B9,#REF!,"алиев",#REF!,"16.08.2026")</f>
        <v>#REF!</v>
      </c>
      <c r="RI9" s="4" t="e">
        <f>COUNTIFS(#REF!,B9,#REF!,"Бекдурдиев",#REF!,"16.08.2026")</f>
        <v>#REF!</v>
      </c>
      <c r="RJ9" s="4" t="e">
        <f>COUNTIFS(#REF!,B9,#REF!,"алиев",#REF!,"17.08.2026")</f>
        <v>#REF!</v>
      </c>
      <c r="RK9" s="4" t="e">
        <f>COUNTIFS(#REF!,B9,#REF!,"Бекдурдиев",#REF!,"17.08.2026")</f>
        <v>#REF!</v>
      </c>
      <c r="RL9" s="4" t="e">
        <f>COUNTIFS(#REF!,B9,#REF!,"алиев",#REF!,"18.08.2026")</f>
        <v>#REF!</v>
      </c>
      <c r="RM9" s="4" t="e">
        <f>COUNTIFS(#REF!,B9,#REF!,"Бекдурдиев",#REF!,"18.08.2026")</f>
        <v>#REF!</v>
      </c>
      <c r="RN9" s="4" t="e">
        <f>COUNTIFS(#REF!,B9,#REF!,"алиев",#REF!,"19.08.2026")</f>
        <v>#REF!</v>
      </c>
      <c r="RO9" s="4" t="e">
        <f>COUNTIFS(#REF!,B9,#REF!,"Бекдурдиев",#REF!,"19.08.2026")</f>
        <v>#REF!</v>
      </c>
      <c r="RP9" s="4" t="e">
        <f>COUNTIFS(#REF!,B9,#REF!,"алиев",#REF!,"20.08.2026")</f>
        <v>#REF!</v>
      </c>
      <c r="RQ9" s="4" t="e">
        <f>COUNTIFS(#REF!,B9,#REF!,"Бекдурдиев",#REF!,"20.08.2026")</f>
        <v>#REF!</v>
      </c>
      <c r="RR9" s="4" t="e">
        <f>COUNTIFS(#REF!,B9,#REF!,"алиев",#REF!,"21.08.2026")</f>
        <v>#REF!</v>
      </c>
      <c r="RS9" s="4" t="e">
        <f>COUNTIFS(#REF!,B9,#REF!,"Бекдурдиев",#REF!,"21.08.2026")</f>
        <v>#REF!</v>
      </c>
      <c r="RT9" s="4" t="e">
        <f>COUNTIFS(#REF!,B9,#REF!,"алиев",#REF!,"22.08.2026")</f>
        <v>#REF!</v>
      </c>
      <c r="RU9" s="4" t="e">
        <f>COUNTIFS(#REF!,B9,#REF!,"Бекдурдиев",#REF!,"22.08.2026")</f>
        <v>#REF!</v>
      </c>
      <c r="RV9" s="4" t="e">
        <f>COUNTIFS(#REF!,B9,#REF!,"алиев",#REF!,"23.08.2026")</f>
        <v>#REF!</v>
      </c>
      <c r="RW9" s="4" t="e">
        <f>COUNTIFS(#REF!,B9,#REF!,"Бекдурдиев",#REF!,"23.08.2026")</f>
        <v>#REF!</v>
      </c>
      <c r="RX9" s="4" t="e">
        <f>COUNTIFS(#REF!,B9,#REF!,"алиев",#REF!,"24.08.2026")</f>
        <v>#REF!</v>
      </c>
      <c r="RY9" s="4" t="e">
        <f>COUNTIFS(#REF!,B9,#REF!,"Бекдурдиев",#REF!,"24.08.2026")</f>
        <v>#REF!</v>
      </c>
      <c r="RZ9" s="4" t="e">
        <f>COUNTIFS(#REF!,B9,#REF!,"алиев",#REF!,"25.08.2026")</f>
        <v>#REF!</v>
      </c>
      <c r="SA9" s="4" t="e">
        <f>COUNTIFS(#REF!,B9,#REF!,"Бекдурдиев",#REF!,"25.08.2026")</f>
        <v>#REF!</v>
      </c>
      <c r="SB9" s="4" t="e">
        <f>COUNTIFS(#REF!,B9,#REF!,"алиев",#REF!,"26.08.2026")</f>
        <v>#REF!</v>
      </c>
      <c r="SC9" s="4" t="e">
        <f>COUNTIFS(#REF!,B9,#REF!,"Бекдурдиев",#REF!,"26.08.2026")</f>
        <v>#REF!</v>
      </c>
      <c r="SD9" s="4" t="e">
        <f>COUNTIFS(#REF!,B9,#REF!,"алиев",#REF!,"27.08.2026")</f>
        <v>#REF!</v>
      </c>
      <c r="SE9" s="4" t="e">
        <f>COUNTIFS(#REF!,B9,#REF!,"Бекдурдиев",#REF!,"27.08.2026")</f>
        <v>#REF!</v>
      </c>
      <c r="SF9" s="4" t="e">
        <f>COUNTIFS(#REF!,B9,#REF!,"алиев",#REF!,"28.08.2026")</f>
        <v>#REF!</v>
      </c>
      <c r="SG9" s="4" t="e">
        <f>COUNTIFS(#REF!,B9,#REF!,"Бекдурдиев",#REF!,"28.08.2026")</f>
        <v>#REF!</v>
      </c>
      <c r="SH9" s="4" t="e">
        <f>COUNTIFS(#REF!,B9,#REF!,"алиев",#REF!,"29.08.2026")</f>
        <v>#REF!</v>
      </c>
      <c r="SI9" s="4" t="e">
        <f>COUNTIFS(#REF!,B9,#REF!,"Бекдурдиев",#REF!,"29.08.2026")</f>
        <v>#REF!</v>
      </c>
      <c r="SJ9" s="4" t="e">
        <f>COUNTIFS(#REF!,B9,#REF!,"алиев",#REF!,"30.08.2026")</f>
        <v>#REF!</v>
      </c>
      <c r="SK9" s="4" t="e">
        <f>COUNTIFS(#REF!,B9,#REF!,"Бекдурдиев",#REF!,"30.08.2026")</f>
        <v>#REF!</v>
      </c>
      <c r="SL9" s="4" t="e">
        <f>COUNTIFS(#REF!,B9,#REF!,"алиев",#REF!,"31.08.2026")</f>
        <v>#REF!</v>
      </c>
      <c r="SM9" s="4" t="e">
        <f>COUNTIFS(#REF!,B9,#REF!,"Бекдурдиев",#REF!,"31.08.2026")</f>
        <v>#REF!</v>
      </c>
      <c r="SN9" s="24" t="e">
        <f t="shared" ref="SN9:SN32" si="34">SP9+SR9+ST9+SV9+SX9+SZ9+TB9+TD9+TF9+TH9+TJ9+TL9+TN9+TP9+TR9+TT9+TV9+TX9+TZ9+UB9+UD9+UF9+UH9+UJ9+UL9+UN9+UP9+UR9+UT9+UV9</f>
        <v>#REF!</v>
      </c>
      <c r="SO9" s="24" t="e">
        <f t="shared" ref="SO9:SO32" si="35">SQ9+SS9+SU9+SW9+SY9+TA9+TC9+TE9+TG9+TI9+TK9+TM9+TO9+TQ9+TS9+TU9+TW9+TY9+UA9+UC9+UE9+UG9+UI9+UK9+UM9+UO9+UQ9+US9+UU9+UW9</f>
        <v>#REF!</v>
      </c>
      <c r="SP9" s="3" t="e">
        <f>COUNTIFS(#REF!,B9,#REF!,"алиев",#REF!,"01.09.2026")</f>
        <v>#REF!</v>
      </c>
      <c r="SQ9" s="3" t="e">
        <f>COUNTIFS(#REF!,B9,#REF!,"Бекдурдиев",#REF!,"01.09.2026")</f>
        <v>#REF!</v>
      </c>
      <c r="SR9" s="3" t="e">
        <f>COUNTIFS(#REF!,B9,#REF!,"алиев",#REF!,"02.09.2026")</f>
        <v>#REF!</v>
      </c>
      <c r="SS9" s="3" t="e">
        <f>COUNTIFS(#REF!,B9,#REF!,"Бекдурдиев",#REF!,"02.09.2026")</f>
        <v>#REF!</v>
      </c>
      <c r="ST9" s="3" t="e">
        <f>COUNTIFS(#REF!,B9,#REF!,"алиев",#REF!,"03.09.2026")</f>
        <v>#REF!</v>
      </c>
      <c r="SU9" s="3" t="e">
        <f>COUNTIFS(#REF!,B9,#REF!,"Бекдурдиев",#REF!,"03.09.2026")</f>
        <v>#REF!</v>
      </c>
      <c r="SV9" s="3" t="e">
        <f>COUNTIFS(#REF!,B9,#REF!,"алиев",#REF!,"04.09.2026")</f>
        <v>#REF!</v>
      </c>
      <c r="SW9" s="3" t="e">
        <f>COUNTIFS(#REF!,B9,#REF!,"Бекдурдиев",#REF!,"04.09.2026")</f>
        <v>#REF!</v>
      </c>
      <c r="SX9" s="3" t="e">
        <f>COUNTIFS(#REF!,B9,#REF!,"алиев",#REF!,"05.09.2026")</f>
        <v>#REF!</v>
      </c>
      <c r="SY9" s="3" t="e">
        <f>COUNTIFS(#REF!,B9,#REF!,"Бекдурдиев",#REF!,"05.09.2026")</f>
        <v>#REF!</v>
      </c>
      <c r="SZ9" s="3" t="e">
        <f>COUNTIFS(#REF!,B9,#REF!,"алиев",#REF!,"06.09.2026")</f>
        <v>#REF!</v>
      </c>
      <c r="TA9" s="3" t="e">
        <f>COUNTIFS(#REF!,B9,#REF!,"Бекдурдиев",#REF!,"06.09.2026")</f>
        <v>#REF!</v>
      </c>
      <c r="TB9" s="3" t="e">
        <f>COUNTIFS(#REF!,B9,#REF!,"алиев",#REF!,"07.09.2026")</f>
        <v>#REF!</v>
      </c>
      <c r="TC9" s="3" t="e">
        <f>COUNTIFS(#REF!,B9,#REF!,"Бекдурдиев",#REF!,"07.09.2026")</f>
        <v>#REF!</v>
      </c>
      <c r="TD9" s="3" t="e">
        <f>COUNTIFS(#REF!,B9,#REF!,"алиев",#REF!,"08.09.2026")</f>
        <v>#REF!</v>
      </c>
      <c r="TE9" s="3" t="e">
        <f>COUNTIFS(#REF!,B9,#REF!,"Бекдурдиев",#REF!,"08.09.2026")</f>
        <v>#REF!</v>
      </c>
      <c r="TF9" s="3" t="e">
        <f>COUNTIFS(#REF!,B9,#REF!,"алиев",#REF!,"09.09.2026")</f>
        <v>#REF!</v>
      </c>
      <c r="TG9" s="3" t="e">
        <f>COUNTIFS(#REF!,B9,#REF!,"Бекдурдиев",#REF!,"08.09.2026")</f>
        <v>#REF!</v>
      </c>
      <c r="TH9" s="3" t="e">
        <f>COUNTIFS(#REF!,B9,#REF!,"алиев",#REF!,"10.09.2026")</f>
        <v>#REF!</v>
      </c>
      <c r="TI9" s="3" t="e">
        <f>COUNTIFS(#REF!,B9,#REF!,"Бекдурдиев",#REF!,"10.09.2026")</f>
        <v>#REF!</v>
      </c>
      <c r="TJ9" s="3" t="e">
        <f>COUNTIFS(#REF!,B9,#REF!,"алиев",#REF!,"11.09.2026")</f>
        <v>#REF!</v>
      </c>
      <c r="TK9" s="3" t="e">
        <f>COUNTIFS(#REF!,B9,#REF!,"Бекдурдиев",#REF!,"11.09.2026")</f>
        <v>#REF!</v>
      </c>
      <c r="TL9" s="3" t="e">
        <f>COUNTIFS(#REF!,B9,#REF!,"алиев",#REF!,"11.09.2026")</f>
        <v>#REF!</v>
      </c>
      <c r="TM9" s="3" t="e">
        <f>COUNTIFS(#REF!,B9,#REF!,"Бекдурдиев",#REF!,"12.09.2026")</f>
        <v>#REF!</v>
      </c>
      <c r="TN9" s="3" t="e">
        <f>COUNTIFS(#REF!,B9,#REF!,"алиев",#REF!,"13.09.2026")</f>
        <v>#REF!</v>
      </c>
      <c r="TO9" s="3" t="e">
        <f>COUNTIFS(#REF!,B9,#REF!,"Бекдурдиев",#REF!,"13.09.2026")</f>
        <v>#REF!</v>
      </c>
      <c r="TP9" s="3" t="e">
        <f>COUNTIFS(#REF!,B9,#REF!,"алиев",#REF!,"14.09.2026")</f>
        <v>#REF!</v>
      </c>
      <c r="TQ9" s="3" t="e">
        <f>COUNTIFS(#REF!,B9,#REF!,"Бекдурдиев",#REF!,"14.09.2026")</f>
        <v>#REF!</v>
      </c>
      <c r="TR9" s="3" t="e">
        <f>COUNTIFS(#REF!,B9,#REF!,"алиев",#REF!,"15.09.2026")</f>
        <v>#REF!</v>
      </c>
      <c r="TS9" s="3" t="e">
        <f>COUNTIFS(#REF!,B9,#REF!,"Бекдурдиев",#REF!,"15.09.2026")</f>
        <v>#REF!</v>
      </c>
      <c r="TT9" s="3" t="e">
        <f>COUNTIFS(#REF!,B9,#REF!,"алиев",#REF!,"16.09.2026")</f>
        <v>#REF!</v>
      </c>
      <c r="TU9" s="3" t="e">
        <f>COUNTIFS(#REF!,B9,#REF!,"Бекдурдиев",#REF!,"16.09.2026")</f>
        <v>#REF!</v>
      </c>
      <c r="TV9" s="3" t="e">
        <f>COUNTIFS(#REF!,B9,#REF!,"алиев",#REF!,"17.09.2026")</f>
        <v>#REF!</v>
      </c>
      <c r="TW9" s="3" t="e">
        <f>COUNTIFS(#REF!,B9,#REF!,"Бекдурдиев",#REF!,"17.09.2026")</f>
        <v>#REF!</v>
      </c>
      <c r="TX9" s="3" t="e">
        <f>COUNTIFS(#REF!,B9,#REF!,"алиев",#REF!,"18.09.2026")</f>
        <v>#REF!</v>
      </c>
      <c r="TY9" s="3" t="e">
        <f>COUNTIFS(#REF!,B9,#REF!,"Бекдурдиев",#REF!,"18.09.2026")</f>
        <v>#REF!</v>
      </c>
      <c r="TZ9" s="3" t="e">
        <f>COUNTIFS(#REF!,B9,#REF!,"алиев",#REF!,"19.09.2026")</f>
        <v>#REF!</v>
      </c>
      <c r="UA9" s="3" t="e">
        <f>COUNTIFS(#REF!,B9,#REF!,"Бекдурдиев",#REF!,"19.09.2026")</f>
        <v>#REF!</v>
      </c>
      <c r="UB9" s="3" t="e">
        <f>COUNTIFS(#REF!,B9,#REF!,"алиев",#REF!,"20.09.2026")</f>
        <v>#REF!</v>
      </c>
      <c r="UC9" s="3" t="e">
        <f>COUNTIFS(#REF!,B9,#REF!,"Бекдурдиев",#REF!,"20.09.2026")</f>
        <v>#REF!</v>
      </c>
      <c r="UD9" s="3" t="e">
        <f>COUNTIFS(#REF!,B9,#REF!,"алиев",#REF!,"21.09.2026")</f>
        <v>#REF!</v>
      </c>
      <c r="UE9" s="3" t="e">
        <f>COUNTIFS(#REF!,B9,#REF!,"Бекдурдиев",#REF!,"21.09.2026")</f>
        <v>#REF!</v>
      </c>
      <c r="UF9" s="3" t="e">
        <f>COUNTIFS(#REF!,B9,#REF!,"алиев",#REF!,"22.09.2026")</f>
        <v>#REF!</v>
      </c>
      <c r="UG9" s="3" t="e">
        <f>COUNTIFS(#REF!,B9,#REF!,"Бекдурдиев",#REF!,"22.09.2026")</f>
        <v>#REF!</v>
      </c>
      <c r="UH9" s="3" t="e">
        <f>COUNTIFS(#REF!,B9,#REF!,"алиев",#REF!,"23.09.2026")</f>
        <v>#REF!</v>
      </c>
      <c r="UI9" s="3" t="e">
        <f>COUNTIFS(#REF!,B9,#REF!,"Бекдурдиев",#REF!,"23.09.2026")</f>
        <v>#REF!</v>
      </c>
      <c r="UJ9" s="3" t="e">
        <f>COUNTIFS(#REF!,B9,#REF!,"алиев",#REF!,"24.09.2026")</f>
        <v>#REF!</v>
      </c>
      <c r="UK9" s="3" t="e">
        <f>COUNTIFS(#REF!,B9,#REF!,"Бекдурдиев",#REF!,"24.09.2026")</f>
        <v>#REF!</v>
      </c>
      <c r="UL9" s="3" t="e">
        <f>COUNTIFS(#REF!,B9,#REF!,"алиев",#REF!,"25.09.2026")</f>
        <v>#REF!</v>
      </c>
      <c r="UM9" s="3" t="e">
        <f>COUNTIFS(#REF!,B9,#REF!,"Бекдурдиев",#REF!,"25.09.2026")</f>
        <v>#REF!</v>
      </c>
      <c r="UN9" s="3" t="e">
        <f>COUNTIFS(#REF!,B9,#REF!,"алиев",#REF!,"26.09.2026")</f>
        <v>#REF!</v>
      </c>
      <c r="UO9" s="3" t="e">
        <f>COUNTIFS(#REF!,B9,#REF!,"Бекдурдиев",#REF!,"26.09.2026")</f>
        <v>#REF!</v>
      </c>
      <c r="UP9" s="3" t="e">
        <f>COUNTIFS(#REF!,B9,#REF!,"алиев",#REF!,"27.09.2026")</f>
        <v>#REF!</v>
      </c>
      <c r="UQ9" s="3" t="e">
        <f>COUNTIFS(#REF!,B9,#REF!,"Бекдурдиев",#REF!,"27.09.2026")</f>
        <v>#REF!</v>
      </c>
      <c r="UR9" s="3" t="e">
        <f>COUNTIFS(#REF!,B9,#REF!,"алиев",#REF!,"28.09.2026")</f>
        <v>#REF!</v>
      </c>
      <c r="US9" s="3" t="e">
        <f>COUNTIFS(#REF!,B9,#REF!,"Бекдурдиев",#REF!,"28.09.2026")</f>
        <v>#REF!</v>
      </c>
      <c r="UT9" s="3" t="e">
        <f>COUNTIFS(#REF!,B9,#REF!,"алиев",#REF!,"29.09.2026")</f>
        <v>#REF!</v>
      </c>
      <c r="UU9" s="3" t="e">
        <f>COUNTIFS(#REF!,B9,#REF!,"Бекдурдиев",#REF!,"29.09.2026")</f>
        <v>#REF!</v>
      </c>
      <c r="UV9" s="3" t="e">
        <f>COUNTIFS(#REF!,B9,#REF!,"алиев",#REF!,"30.09.2026")</f>
        <v>#REF!</v>
      </c>
      <c r="UW9" s="4" t="e">
        <f>COUNTIFS(#REF!,B9,#REF!,"Бекдурдиев",#REF!,"30.09.2026")</f>
        <v>#REF!</v>
      </c>
      <c r="UX9" s="19" t="e">
        <f t="shared" ref="UX9:UX32" si="36">+UZ9+VB9+VD9+VF9+VH9+VJ9+VL9+VN9+VP9+VR9+VT9+VV9+VX9+VZ9+WB9+WD9+WF9+WH9+WJ9+WL9+WN9+WP9+WR9+WT9+WV9+WX9+WZ9+XB9+XD9+XF9+XH9</f>
        <v>#REF!</v>
      </c>
      <c r="UY9" s="19" t="e">
        <f t="shared" ref="UY9:UY32" si="37">+VA9+VC9+VE9+VG9+VI9+VK9+VM9+VO9+VQ9+VS9+VU9+VW9+VY9+WA9+WC9+WE9+WG9+WI9+WK9+WM9+WO9+WQ9+WS9+WU9+WW9+WY9+XA9+XC9+XE9+XG9+XI9</f>
        <v>#REF!</v>
      </c>
      <c r="UZ9" s="28" t="e">
        <f>COUNTIFS(#REF!,B9,#REF!,"алиев",#REF!,"01.10.2026")</f>
        <v>#REF!</v>
      </c>
      <c r="VA9" s="28" t="e">
        <f>COUNTIFS(#REF!,B9,#REF!,"Бекдурдиев",#REF!,"01.10.2026")</f>
        <v>#REF!</v>
      </c>
      <c r="VB9" s="28" t="e">
        <f>COUNTIFS(#REF!,B9,#REF!,"алиев",#REF!,"02.10.2026")</f>
        <v>#REF!</v>
      </c>
      <c r="VC9" s="28" t="e">
        <f>COUNTIFS(#REF!,B9,#REF!,"Бекдурдиев",#REF!,"02.10.2026")</f>
        <v>#REF!</v>
      </c>
      <c r="VD9" s="28" t="e">
        <f>COUNTIFS(#REF!,B9,#REF!,"алиев",#REF!,"03.10.2026")</f>
        <v>#REF!</v>
      </c>
      <c r="VE9" s="28" t="e">
        <f>COUNTIFS(#REF!,B9,#REF!,"Бекдурдиев",#REF!,"03.10.2026")</f>
        <v>#REF!</v>
      </c>
      <c r="VF9" s="28" t="e">
        <f>COUNTIFS(#REF!,B9,#REF!,"алиев",#REF!,"04.10.2026")</f>
        <v>#REF!</v>
      </c>
      <c r="VG9" s="28" t="e">
        <f>COUNTIFS(#REF!,B9,#REF!,"Бекдурдиев",#REF!,"04.10.2026")</f>
        <v>#REF!</v>
      </c>
      <c r="VH9" s="28" t="e">
        <f>COUNTIFS(#REF!,B9,#REF!,"алиев",#REF!,"05.10.2026")</f>
        <v>#REF!</v>
      </c>
      <c r="VI9" s="28" t="e">
        <f>COUNTIFS(#REF!,B9,#REF!,"Бекдурдиев",#REF!,"05.10.2026")</f>
        <v>#REF!</v>
      </c>
      <c r="VJ9" s="28" t="e">
        <f>COUNTIFS(#REF!,B9,#REF!,"алиев",#REF!,"06.10.2026")</f>
        <v>#REF!</v>
      </c>
      <c r="VK9" s="28" t="e">
        <f>COUNTIFS(#REF!,B9,#REF!,"Бекдурдиев",#REF!,"06.10.2026")</f>
        <v>#REF!</v>
      </c>
      <c r="VL9" s="28" t="e">
        <f>COUNTIFS(#REF!,B9,#REF!,"алиев",#REF!,"07.10.2026")</f>
        <v>#REF!</v>
      </c>
      <c r="VM9" s="28" t="e">
        <f>COUNTIFS(#REF!,B9,#REF!,"Бекдурдиев",#REF!,"07.10.2026")</f>
        <v>#REF!</v>
      </c>
      <c r="VN9" s="28" t="e">
        <f>COUNTIFS(#REF!,B9,#REF!,"алиев",#REF!,"08.10.2026")</f>
        <v>#REF!</v>
      </c>
      <c r="VO9" s="28" t="e">
        <f>COUNTIFS(#REF!,B9,#REF!,"Бекдурдиев",#REF!,"08.10.2026")</f>
        <v>#REF!</v>
      </c>
      <c r="VP9" s="28" t="e">
        <f>COUNTIFS(#REF!,B9,#REF!,"алиев",#REF!,"09.10.2026")</f>
        <v>#REF!</v>
      </c>
      <c r="VQ9" s="28" t="e">
        <f>COUNTIFS(#REF!,B9,#REF!,"Бекдурдиев",#REF!,"09.10.2026")</f>
        <v>#REF!</v>
      </c>
      <c r="VR9" s="28" t="e">
        <f>COUNTIFS(#REF!,B9,#REF!,"алиев",#REF!,"10.10.2026")</f>
        <v>#REF!</v>
      </c>
      <c r="VS9" s="28" t="e">
        <f>COUNTIFS(#REF!,B9,#REF!,"Бекдурдиев",#REF!,"10.10.2026")</f>
        <v>#REF!</v>
      </c>
      <c r="VT9" s="28" t="e">
        <f>COUNTIFS(#REF!,B9,#REF!,"алиев",#REF!,"11.10.2026")</f>
        <v>#REF!</v>
      </c>
      <c r="VU9" s="28" t="e">
        <f>COUNTIFS(#REF!,B9,#REF!,"Бекдурдиев",#REF!,"11.10.2026")</f>
        <v>#REF!</v>
      </c>
      <c r="VV9" s="28" t="e">
        <f>COUNTIFS(#REF!,B9,#REF!,"алиев",#REF!,"12.10.2026")</f>
        <v>#REF!</v>
      </c>
      <c r="VW9" s="28" t="e">
        <f>COUNTIFS(#REF!,B9,#REF!,"Бекдурдиев",#REF!,"12.10.2026")</f>
        <v>#REF!</v>
      </c>
      <c r="VX9" s="28" t="e">
        <f>COUNTIFS(#REF!,B9,#REF!,"алиев",#REF!,"13.10.2026")</f>
        <v>#REF!</v>
      </c>
      <c r="VY9" s="28" t="e">
        <f>COUNTIFS(#REF!,B9,#REF!,"Бекдурдиев",#REF!,"13.10.2026")</f>
        <v>#REF!</v>
      </c>
      <c r="VZ9" s="28" t="e">
        <f>COUNTIFS(#REF!,B9,#REF!,"алиев",#REF!,"14.10.2026")</f>
        <v>#REF!</v>
      </c>
      <c r="WA9" s="28" t="e">
        <f>COUNTIFS(#REF!,B9,#REF!,"Бекдурдиев",#REF!,"14.10.2026")</f>
        <v>#REF!</v>
      </c>
      <c r="WB9" s="28" t="e">
        <f>COUNTIFS(#REF!,B9,#REF!,"алиев",#REF!,"15.10.2026")</f>
        <v>#REF!</v>
      </c>
      <c r="WC9" s="28" t="e">
        <f>COUNTIFS(#REF!,B9,#REF!,"Бекдурдиев",#REF!,"15.10.2026")</f>
        <v>#REF!</v>
      </c>
      <c r="WD9" s="28" t="e">
        <f>COUNTIFS(#REF!,B9,#REF!,"алиев",#REF!,"16.10.2026")</f>
        <v>#REF!</v>
      </c>
      <c r="WE9" s="28" t="e">
        <f>COUNTIFS(#REF!,B9,#REF!,"Бекдурдиев",#REF!,"16.10.2026")</f>
        <v>#REF!</v>
      </c>
      <c r="WF9" s="28" t="e">
        <f>COUNTIFS(#REF!,B9,#REF!,"алиев",#REF!,"17.10.2026")</f>
        <v>#REF!</v>
      </c>
      <c r="WG9" s="28" t="e">
        <f>COUNTIFS(#REF!,B9,#REF!,"Бекдурдиев",#REF!,"17.10.2026")</f>
        <v>#REF!</v>
      </c>
      <c r="WH9" s="28" t="e">
        <f>COUNTIFS(#REF!,B9,#REF!,"алиев",#REF!,"18.10.2026")</f>
        <v>#REF!</v>
      </c>
      <c r="WI9" s="28" t="e">
        <f>COUNTIFS(#REF!,B9,#REF!,"Бекдурдиев",#REF!,"18.10.2026")</f>
        <v>#REF!</v>
      </c>
      <c r="WJ9" s="28" t="e">
        <f>COUNTIFS(#REF!,B9,#REF!,"алиев",#REF!,"19.10.2026")</f>
        <v>#REF!</v>
      </c>
      <c r="WK9" s="28" t="e">
        <f>COUNTIFS(#REF!,B9,#REF!,"Бекдурдиев",#REF!,"19.10.2026")</f>
        <v>#REF!</v>
      </c>
      <c r="WL9" s="28" t="e">
        <f>COUNTIFS(#REF!,B9,#REF!,"алиев",#REF!,"20.10.2026")</f>
        <v>#REF!</v>
      </c>
      <c r="WM9" s="28" t="e">
        <f>COUNTIFS(#REF!,B9,#REF!,"Бекдурдиев",#REF!,"20.10.2026")</f>
        <v>#REF!</v>
      </c>
      <c r="WN9" s="28" t="e">
        <f>COUNTIFS(#REF!,B9,#REF!,"алиев",#REF!,"21.10.2026")</f>
        <v>#REF!</v>
      </c>
      <c r="WO9" s="28" t="e">
        <f>COUNTIFS(#REF!,B9,#REF!,"Бекдурдиев",#REF!,"21.10.2026")</f>
        <v>#REF!</v>
      </c>
      <c r="WP9" s="28" t="e">
        <f>COUNTIFS(#REF!,B9,#REF!,"алиев",#REF!,"22.10.2026")</f>
        <v>#REF!</v>
      </c>
      <c r="WQ9" s="28" t="e">
        <f>COUNTIFS(#REF!,B9,#REF!,"Бекдурдиев",#REF!,"22.10.2026")</f>
        <v>#REF!</v>
      </c>
      <c r="WR9" s="28" t="e">
        <f>COUNTIFS(#REF!,B9,#REF!,"алиев",#REF!,"23.10.2026")</f>
        <v>#REF!</v>
      </c>
      <c r="WS9" s="28" t="e">
        <f>COUNTIFS(#REF!,B9,#REF!,"Бекдурдиев",#REF!,"23.10.2026")</f>
        <v>#REF!</v>
      </c>
      <c r="WT9" s="28" t="e">
        <f>COUNTIFS(#REF!,B9,#REF!,"алиев",#REF!,"24.10.2026")</f>
        <v>#REF!</v>
      </c>
      <c r="WU9" s="28" t="e">
        <f>COUNTIFS(#REF!,B9,#REF!,"Бекдурдиев",#REF!,"24.10.2026")</f>
        <v>#REF!</v>
      </c>
      <c r="WV9" s="28" t="e">
        <f>COUNTIFS(#REF!,B9,#REF!,"алиев",#REF!,"25.10.2026")</f>
        <v>#REF!</v>
      </c>
      <c r="WW9" s="28" t="e">
        <f>COUNTIFS(#REF!,B9,#REF!,"Бекдурдиев",#REF!,"25.10.2026")</f>
        <v>#REF!</v>
      </c>
      <c r="WX9" s="28" t="e">
        <f>COUNTIFS(#REF!,B9,#REF!,"алиев",#REF!,"26.10.2026")</f>
        <v>#REF!</v>
      </c>
      <c r="WY9" s="28" t="e">
        <f>COUNTIFS(#REF!,B9,#REF!,"Бекдурдиев",#REF!,"26.10.2026")</f>
        <v>#REF!</v>
      </c>
      <c r="WZ9" s="28" t="e">
        <f>COUNTIFS(#REF!,B9,#REF!,"алиев",#REF!,"27.10.2026")</f>
        <v>#REF!</v>
      </c>
      <c r="XA9" s="28" t="e">
        <f>COUNTIFS(#REF!,B9,#REF!,"Бекдурдиев",#REF!,"27.10.2026")</f>
        <v>#REF!</v>
      </c>
      <c r="XB9" s="28" t="e">
        <f>COUNTIFS(#REF!,B9,#REF!,"алиев",#REF!,"28.10.2026")</f>
        <v>#REF!</v>
      </c>
      <c r="XC9" s="28" t="e">
        <f>COUNTIFS(#REF!,B9,#REF!,"Бекдурдиев",#REF!,"28.10.2026")</f>
        <v>#REF!</v>
      </c>
      <c r="XD9" s="28" t="e">
        <f>COUNTIFS(#REF!,B9,#REF!,"алиев",#REF!,"29.10.2026")</f>
        <v>#REF!</v>
      </c>
      <c r="XE9" s="28" t="e">
        <f>COUNTIFS(#REF!,B9,#REF!,"Бекдурдиев",#REF!,"29.10.2026")</f>
        <v>#REF!</v>
      </c>
      <c r="XF9" s="28" t="e">
        <f>COUNTIFS(#REF!,B9,#REF!,"алиев",#REF!,"30.10.2026")</f>
        <v>#REF!</v>
      </c>
      <c r="XG9" s="28" t="e">
        <f>COUNTIFS(#REF!,B9,#REF!,"Бекдурдиев",#REF!,"30.10.2026")</f>
        <v>#REF!</v>
      </c>
      <c r="XH9" s="28" t="e">
        <f>COUNTIFS(#REF!,B9,#REF!,"алиев",#REF!,"31.10.2026")</f>
        <v>#REF!</v>
      </c>
      <c r="XI9" s="28" t="e">
        <f>COUNTIFS(#REF!,B9,#REF!,"Бекдурдиев",#REF!,"31.10.2026")</f>
        <v>#REF!</v>
      </c>
      <c r="XJ9" s="41" t="e">
        <f t="shared" ref="XJ9:XJ32" si="38">XL9+XN9+XP9+XR9+XT9+XV9+XX9+XZ9+YB9+YD9+YF9+YH9+YJ9+YL9+YN9+YP9+YR9+YT9+YV9+YX9+YZ9+ZB9+ZD9+ZF9+ZH9+ZJ9+ZL9+ZN9+ZP9+ZR9</f>
        <v>#REF!</v>
      </c>
      <c r="XK9" s="41" t="e">
        <f t="shared" ref="XK9:XK32" si="39">XM9+XO9+XQ9+XS9+XU9+XW9+XY9+YA9+YC9+YE9+YG9+YI9+YK9+YM9+YO9+YQ9+YS9+YU9+YW9+YY9+ZA9+ZC9+ZE9+ZG9+ZI9+ZK9+ZM9+ZO9+ZQ9+ZS9</f>
        <v>#REF!</v>
      </c>
      <c r="XL9" s="28" t="e">
        <f>COUNTIFS(#REF!,B9,#REF!,"алиев",#REF!,"01.11.2026")</f>
        <v>#REF!</v>
      </c>
      <c r="XM9" s="28" t="e">
        <f>COUNTIFS(#REF!,B9,#REF!,"Бекдурдиев",#REF!,"01.11.2026")</f>
        <v>#REF!</v>
      </c>
      <c r="XN9" s="28" t="e">
        <f>COUNTIFS(#REF!,B9,#REF!,"алиев",#REF!,"02.11.2026")</f>
        <v>#REF!</v>
      </c>
      <c r="XO9" s="28" t="e">
        <f>COUNTIFS(#REF!,B9,#REF!,"Бекдурдиев",#REF!,"02.11.2026")</f>
        <v>#REF!</v>
      </c>
      <c r="XP9" s="28" t="e">
        <f>COUNTIFS(#REF!,B9,#REF!,"алиев",#REF!,"03.11.2026")</f>
        <v>#REF!</v>
      </c>
      <c r="XQ9" s="28" t="e">
        <f>COUNTIFS(#REF!,B9,#REF!,"Бекдурдиев",#REF!,"03.11.2026")</f>
        <v>#REF!</v>
      </c>
      <c r="XR9" s="28" t="e">
        <f>COUNTIFS(#REF!,B9,#REF!,"алиев",#REF!,"04.11.2026")</f>
        <v>#REF!</v>
      </c>
      <c r="XS9" s="28" t="e">
        <f>COUNTIFS(#REF!,B9,#REF!,"Бекдурдиев",#REF!,"04.11.2026")</f>
        <v>#REF!</v>
      </c>
      <c r="XT9" s="28" t="e">
        <f>COUNTIFS(#REF!,B9,#REF!,"алиев",#REF!,"05.11.2026")</f>
        <v>#REF!</v>
      </c>
      <c r="XU9" s="28" t="e">
        <f>COUNTIFS(#REF!,B9,#REF!,"Бекдурдиев",#REF!,"05.11.2026")</f>
        <v>#REF!</v>
      </c>
      <c r="XV9" s="28" t="e">
        <f>COUNTIFS(#REF!,B9,#REF!,"алиев",#REF!,"06.11.2026")</f>
        <v>#REF!</v>
      </c>
      <c r="XW9" s="28" t="e">
        <f>COUNTIFS(#REF!,B9,#REF!,"Бекдурдиев",#REF!,"06.11.2026")</f>
        <v>#REF!</v>
      </c>
      <c r="XX9" s="28" t="e">
        <f>COUNTIFS(#REF!,B9,#REF!,"алиев",#REF!,"07.11.2026")</f>
        <v>#REF!</v>
      </c>
      <c r="XY9" s="28" t="e">
        <f>COUNTIFS(#REF!,B9,#REF!,"Бекдурдиев",#REF!,"07.11.2026")</f>
        <v>#REF!</v>
      </c>
      <c r="XZ9" s="42" t="e">
        <f>COUNTIFS(#REF!,B9,#REF!,"алиев",#REF!,"08.11.2026")</f>
        <v>#REF!</v>
      </c>
      <c r="YA9" s="42" t="e">
        <f>COUNTIFS(#REF!,B9,#REF!,"Бекдурдиев",#REF!,"08.11.2026")</f>
        <v>#REF!</v>
      </c>
      <c r="YB9" s="42" t="e">
        <f>COUNTIFS(#REF!,B9,#REF!,"алиев",#REF!,"09.11.2026")</f>
        <v>#REF!</v>
      </c>
      <c r="YC9" s="42" t="e">
        <f>COUNTIFS(#REF!,B9,#REF!,"Бекдурдиев",#REF!,"09.11.2026")</f>
        <v>#REF!</v>
      </c>
      <c r="YD9" s="42" t="e">
        <f>COUNTIFS(#REF!,B9,#REF!,"алиев",#REF!,"10.11.2026")</f>
        <v>#REF!</v>
      </c>
      <c r="YE9" s="42" t="e">
        <f>COUNTIFS(#REF!,B9,#REF!,"Бекдурдиев",#REF!,"10.11.2026")</f>
        <v>#REF!</v>
      </c>
      <c r="YF9" s="42" t="e">
        <f>COUNTIFS(#REF!,B9,#REF!,"алиев",#REF!,"11.11.2026")</f>
        <v>#REF!</v>
      </c>
      <c r="YG9" s="42" t="e">
        <f>COUNTIFS(#REF!,B9,#REF!,"Бекдурдиев",#REF!,"11.11.2026")</f>
        <v>#REF!</v>
      </c>
      <c r="YH9" s="42" t="e">
        <f>COUNTIFS(#REF!,B9,#REF!,"алиев",#REF!,"12.11.2026")</f>
        <v>#REF!</v>
      </c>
      <c r="YI9" s="42" t="e">
        <f>COUNTIFS(#REF!,B9,#REF!,"Бекдурдиев",#REF!,"12.11.2026")</f>
        <v>#REF!</v>
      </c>
      <c r="YJ9" s="42" t="e">
        <f>COUNTIFS(#REF!,B9,#REF!,"алиев",#REF!,"13.11.2026")</f>
        <v>#REF!</v>
      </c>
      <c r="YK9" s="42" t="e">
        <f>COUNTIFS(#REF!,B9,#REF!,"Бекдурдиев",#REF!,"13.11.2026")</f>
        <v>#REF!</v>
      </c>
      <c r="YL9" s="42" t="e">
        <f>COUNTIFS(#REF!,B9,#REF!,"алиев",#REF!,"14.11.2026")</f>
        <v>#REF!</v>
      </c>
      <c r="YM9" s="42" t="e">
        <f>COUNTIFS(#REF!,B9,#REF!,"Бекдурдиев",#REF!,"14.11.2026")</f>
        <v>#REF!</v>
      </c>
      <c r="YN9" s="42" t="e">
        <f>COUNTIFS(#REF!,B9,#REF!,"алиев",#REF!,"15.11.2026")</f>
        <v>#REF!</v>
      </c>
      <c r="YO9" s="42" t="e">
        <f>COUNTIFS(#REF!,B9,#REF!,"Бекдурдиев",#REF!,"15.11.2026")</f>
        <v>#REF!</v>
      </c>
      <c r="YP9" s="42" t="e">
        <f>COUNTIFS(#REF!,B9,#REF!,"алиев",#REF!,"16.11.2026")</f>
        <v>#REF!</v>
      </c>
      <c r="YQ9" s="42" t="e">
        <f>COUNTIFS(#REF!,B9,#REF!,"Бекдурдиев",#REF!,"16.11.2026")</f>
        <v>#REF!</v>
      </c>
      <c r="YR9" s="42" t="e">
        <f>COUNTIFS(#REF!,B9,#REF!,"алиев",#REF!,"17.11.2026")</f>
        <v>#REF!</v>
      </c>
      <c r="YS9" s="42" t="e">
        <f>COUNTIFS(#REF!,B9,#REF!,"Бекдурдиев",#REF!,"17.11.2026")</f>
        <v>#REF!</v>
      </c>
      <c r="YT9" s="42" t="e">
        <f>COUNTIFS(#REF!,B9,#REF!,"алиев",#REF!,"18.11.2026")</f>
        <v>#REF!</v>
      </c>
      <c r="YU9" s="42" t="e">
        <f>COUNTIFS(#REF!,B9,#REF!,"Бекдурдиев",#REF!,"18.11.2026")</f>
        <v>#REF!</v>
      </c>
      <c r="YV9" s="42" t="e">
        <f>COUNTIFS(#REF!,B9,#REF!,"алиев",#REF!,"19.11.2026")</f>
        <v>#REF!</v>
      </c>
      <c r="YW9" s="42" t="e">
        <f>COUNTIFS(#REF!,B9,#REF!,"Бекдурдиев",#REF!,"19.11.2026")</f>
        <v>#REF!</v>
      </c>
      <c r="YX9" s="42" t="e">
        <f>COUNTIFS(#REF!,B9,#REF!,"алиев",#REF!,"20.11.2026")</f>
        <v>#REF!</v>
      </c>
      <c r="YY9" s="42" t="e">
        <f>COUNTIFS(#REF!,B9,#REF!,"Бекдурдиев",#REF!,"20.11.2026")</f>
        <v>#REF!</v>
      </c>
      <c r="YZ9" s="42" t="e">
        <f>COUNTIFS(#REF!,B9,#REF!,"алиев",#REF!,"21.11.2026")</f>
        <v>#REF!</v>
      </c>
      <c r="ZA9" s="42" t="e">
        <f>COUNTIFS(#REF!,B9,#REF!,"Бекдурдиев",#REF!,"21.11.2026")</f>
        <v>#REF!</v>
      </c>
      <c r="ZB9" s="42" t="e">
        <f>COUNTIFS(#REF!,B9,#REF!,"алиев",#REF!,"22.11.2026")</f>
        <v>#REF!</v>
      </c>
      <c r="ZC9" s="42" t="e">
        <f>COUNTIFS(#REF!,B9,#REF!,"Бекдурдиев",#REF!,"22.11.2026")</f>
        <v>#REF!</v>
      </c>
      <c r="ZD9" s="42" t="e">
        <f>COUNTIFS(#REF!,B9,#REF!,"алиев",#REF!,"23.11.2026")</f>
        <v>#REF!</v>
      </c>
      <c r="ZE9" s="42" t="e">
        <f>COUNTIFS(#REF!,B9,#REF!,"Бекдурдиев",#REF!,"23.11.2026")</f>
        <v>#REF!</v>
      </c>
      <c r="ZF9" s="42" t="e">
        <f>COUNTIFS(#REF!,B9,#REF!,"алиев",#REF!,"24.11.2026")</f>
        <v>#REF!</v>
      </c>
      <c r="ZG9" s="42" t="e">
        <f>COUNTIFS(#REF!,B9,#REF!,"Бекдурдиев",#REF!,"24.11.2026")</f>
        <v>#REF!</v>
      </c>
      <c r="ZH9" s="42" t="e">
        <f>COUNTIFS(#REF!,B9,#REF!,"алиев",#REF!,"25.11.202")</f>
        <v>#REF!</v>
      </c>
      <c r="ZI9" s="42" t="e">
        <f>COUNTIFS(#REF!,B9,#REF!,"Бекдурдиев",#REF!,"25.11.2026")</f>
        <v>#REF!</v>
      </c>
      <c r="ZJ9" s="42" t="e">
        <f>COUNTIFS(#REF!,B9,#REF!,"алиев",#REF!,"26.11.2026")</f>
        <v>#REF!</v>
      </c>
      <c r="ZK9" s="42" t="e">
        <f>COUNTIFS(#REF!,B9,#REF!,"Бекдурдиев",#REF!,"26.11.2026")</f>
        <v>#REF!</v>
      </c>
      <c r="ZL9" s="42" t="e">
        <f>COUNTIFS(#REF!,B9,#REF!,"алиев",#REF!,"27.11.2026")</f>
        <v>#REF!</v>
      </c>
      <c r="ZM9" s="42" t="e">
        <f>COUNTIFS(#REF!,B9,#REF!,"Бекдурдиев",#REF!,"27.11.2026")</f>
        <v>#REF!</v>
      </c>
      <c r="ZN9" s="42" t="e">
        <f>COUNTIFS(#REF!,B9,#REF!,"алиев",#REF!,"28.11.2026")</f>
        <v>#REF!</v>
      </c>
      <c r="ZO9" s="42" t="e">
        <f>COUNTIFS(#REF!,B9,#REF!,"Бекдурдиев",#REF!,"28.11.2026")</f>
        <v>#REF!</v>
      </c>
      <c r="ZP9" s="42" t="e">
        <f>COUNTIFS(#REF!,B9,#REF!,"алиев",#REF!,"29.11.2026")</f>
        <v>#REF!</v>
      </c>
      <c r="ZQ9" s="42" t="e">
        <f>COUNTIFS(#REF!,B9,#REF!,"Бекдурдиев",#REF!,"29.11.2026")</f>
        <v>#REF!</v>
      </c>
      <c r="ZR9" s="42" t="e">
        <f>COUNTIFS(#REF!,B9,#REF!,"алиев",#REF!,"30.11.2026")</f>
        <v>#REF!</v>
      </c>
      <c r="ZS9" s="42" t="e">
        <f>COUNTIFS(#REF!,B9,#REF!,"Бекдурдиев",#REF!,"30.11.2026")</f>
        <v>#REF!</v>
      </c>
      <c r="ZT9" s="43" t="e">
        <f t="shared" ref="ZT9:ZT32" si="40">ZV9+ZX9+ZZ9+AAB9+AAD9+AAF9+AAH9+AAJ9+AAL9+AAN9+AAP9+AAR9+AAT9+AAV9+AAX9+AAZ9+ABB9+ABD9+ABF9+ABH9+ABJ9+ABL9+ABN9+ABP9+ABR9+ABT9+ABV9+ABX9+ABZ9+ACB9+ACD9</f>
        <v>#REF!</v>
      </c>
      <c r="ZU9" s="43" t="e">
        <f t="shared" ref="ZU9:ZU32" si="41">ZW9+ZY9+AAA9+AAC9+AAE9+AAG9+AAI9+AAK9+AAM9+AAO9+AAQ9+AAS9+AAU9+AAW9+AAY9+ABA9+ABC9+ABE9+ABG9+ABI9+ABK9+ABM9+ABO9+ABQ9+ABS9+ABU9+ABW9+ABY9+ACA9+ACC9+ACE9</f>
        <v>#REF!</v>
      </c>
      <c r="ZV9" s="4" t="e">
        <f>COUNTIFS(#REF!,B9,#REF!,"алиев",#REF!,"01.12.2026")</f>
        <v>#REF!</v>
      </c>
      <c r="ZW9" s="4" t="e">
        <f>COUNTIFS(#REF!,B9,#REF!,"Бекдурдиев",#REF!,"01.12.2026")</f>
        <v>#REF!</v>
      </c>
      <c r="ZX9" s="4" t="e">
        <f>COUNTIFS(#REF!,B9,#REF!,"алиев",#REF!,"02.12.2026")</f>
        <v>#REF!</v>
      </c>
      <c r="ZY9" s="4" t="e">
        <f>COUNTIFS(#REF!,B9,#REF!,"Бекдурдиев",#REF!,"02.12.2026")</f>
        <v>#REF!</v>
      </c>
      <c r="ZZ9" s="4" t="e">
        <f>COUNTIFS(#REF!,B9,#REF!,"алиев",#REF!,"03.12.2026")</f>
        <v>#REF!</v>
      </c>
      <c r="AAA9" s="4" t="e">
        <f>COUNTIFS(#REF!,B9,#REF!,"Бекдурдиев",#REF!,"03.12.2026")</f>
        <v>#REF!</v>
      </c>
      <c r="AAB9" s="4" t="e">
        <f>COUNTIFS(#REF!,B9,#REF!,"алиев",#REF!,"04.12.2026")</f>
        <v>#REF!</v>
      </c>
      <c r="AAC9" s="4" t="e">
        <f>COUNTIFS(#REF!,B9,#REF!,"Бекдурдиев",#REF!,"04.12.2026")</f>
        <v>#REF!</v>
      </c>
      <c r="AAD9" s="4" t="e">
        <f>COUNTIFS(#REF!,B9,#REF!,"алиев",#REF!,"05.12.2026")</f>
        <v>#REF!</v>
      </c>
      <c r="AAE9" s="4" t="e">
        <f>COUNTIFS(#REF!,B9,#REF!,"Бекдурдиев",#REF!,"05.12.2026")</f>
        <v>#REF!</v>
      </c>
      <c r="AAF9" s="4" t="e">
        <f>COUNTIFS(#REF!,B9,#REF!,"алиев",#REF!,"06.12.2026")</f>
        <v>#REF!</v>
      </c>
      <c r="AAG9" s="4" t="e">
        <f>COUNTIFS(#REF!,B9,#REF!,"Бекдурдиев",#REF!,"06.12.2026")</f>
        <v>#REF!</v>
      </c>
      <c r="AAH9" s="4" t="e">
        <f>COUNTIFS(#REF!,B9,#REF!,"алиев",#REF!,"07.12.2026")</f>
        <v>#REF!</v>
      </c>
      <c r="AAI9" s="4" t="e">
        <f>COUNTIFS(#REF!,B9,#REF!,"Бекдурдиев",#REF!,"07.12.2026")</f>
        <v>#REF!</v>
      </c>
      <c r="AAJ9" s="1" t="e">
        <f>COUNTIFS(#REF!,B9,#REF!,"алиев",#REF!,"08.12.2026")</f>
        <v>#REF!</v>
      </c>
      <c r="AAK9" s="1" t="e">
        <f>COUNTIFS(#REF!,B9,#REF!,"Бекдурдиев",#REF!,"08.12.2026")</f>
        <v>#REF!</v>
      </c>
      <c r="AAL9" s="1" t="e">
        <f>COUNTIFS(#REF!,B9,#REF!,"алиев",#REF!,"09.12.2026")</f>
        <v>#REF!</v>
      </c>
      <c r="AAM9" s="1" t="e">
        <f>COUNTIFS(#REF!,B9,#REF!,"Бекдурдиев",#REF!,"09.12.2026")</f>
        <v>#REF!</v>
      </c>
      <c r="AAN9" s="1" t="e">
        <f>COUNTIFS(#REF!,B9,#REF!,"алиев",#REF!,"10.12.2026")</f>
        <v>#REF!</v>
      </c>
      <c r="AAO9" s="1" t="e">
        <f>COUNTIFS(#REF!,B9,#REF!,"Бекдурдиев",#REF!,"10.12.2026")</f>
        <v>#REF!</v>
      </c>
      <c r="AAP9" s="1" t="e">
        <f>COUNTIFS(#REF!,B9,#REF!,"алиев",#REF!,"11.12.2026")</f>
        <v>#REF!</v>
      </c>
      <c r="AAQ9" s="1" t="e">
        <f>COUNTIFS(#REF!,B9,#REF!,"Бекдурдиев",#REF!,"11.12.2026")</f>
        <v>#REF!</v>
      </c>
      <c r="AAR9" s="1" t="e">
        <f>COUNTIFS(#REF!,B9,#REF!,"алиев",#REF!,"12.12.2026")</f>
        <v>#REF!</v>
      </c>
      <c r="AAS9" s="1" t="e">
        <f>COUNTIFS(#REF!,B9,#REF!,"Бекдурдиев",#REF!,"12.12.2026")</f>
        <v>#REF!</v>
      </c>
      <c r="AAT9" s="1" t="e">
        <f>COUNTIFS(#REF!,B9,#REF!,"алиев",#REF!,"13.12.2026")</f>
        <v>#REF!</v>
      </c>
      <c r="AAU9" s="1" t="e">
        <f>COUNTIFS(#REF!,B9,#REF!,"Бекдурдиев",#REF!,"13.12.2026")</f>
        <v>#REF!</v>
      </c>
      <c r="AAV9" s="1" t="e">
        <f>COUNTIFS(#REF!,B9,#REF!,"алиев",#REF!,"14.12.2026")</f>
        <v>#REF!</v>
      </c>
      <c r="AAW9" s="1" t="e">
        <f>COUNTIFS(#REF!,B9,#REF!,"Бекдурдиев",#REF!,"14.12.2026")</f>
        <v>#REF!</v>
      </c>
      <c r="AAX9" s="1" t="e">
        <f>COUNTIFS(#REF!,B9,#REF!,"алиев",#REF!,"15.12.2026")</f>
        <v>#REF!</v>
      </c>
      <c r="AAY9" s="1" t="e">
        <f>COUNTIFS(#REF!,B9,#REF!,"Бекдурдиев",#REF!,"15.12.2026")</f>
        <v>#REF!</v>
      </c>
      <c r="AAZ9" s="1" t="e">
        <f>COUNTIFS(#REF!,B9,#REF!,"алиев",#REF!,"16.12.2026")</f>
        <v>#REF!</v>
      </c>
      <c r="ABA9" s="1" t="e">
        <f>COUNTIFS(#REF!,B9,#REF!,"Бекдурдиев",#REF!,"16.12.2026")</f>
        <v>#REF!</v>
      </c>
      <c r="ABB9" s="1" t="e">
        <f>COUNTIFS(#REF!,B9,#REF!,"алиев",#REF!,"17.12.2026")</f>
        <v>#REF!</v>
      </c>
      <c r="ABC9" s="1" t="e">
        <f>COUNTIFS(#REF!,B9,#REF!,"Бекдурдиев",#REF!,"17.12.2026")</f>
        <v>#REF!</v>
      </c>
      <c r="ABD9" s="1" t="e">
        <f>COUNTIFS(#REF!,B9,#REF!,"алиев",#REF!,"18.12.2026")</f>
        <v>#REF!</v>
      </c>
      <c r="ABE9" s="1" t="e">
        <f>COUNTIFS(#REF!,B9,#REF!,"Бекдурдиев",#REF!,"18.12.2026")</f>
        <v>#REF!</v>
      </c>
      <c r="ABF9" s="1" t="e">
        <f>COUNTIFS(#REF!,B9,#REF!,"алиев",#REF!,"19.12.2026")</f>
        <v>#REF!</v>
      </c>
      <c r="ABG9" s="1" t="e">
        <f>COUNTIFS(#REF!,B9,#REF!,"Бекдурдиев",#REF!,"19.12.2026")</f>
        <v>#REF!</v>
      </c>
      <c r="ABH9" s="1" t="e">
        <f>COUNTIFS(#REF!,B9,#REF!,"алиев",#REF!,"20.12.2026")</f>
        <v>#REF!</v>
      </c>
      <c r="ABI9" s="1" t="e">
        <f>COUNTIFS(#REF!,B9,#REF!,"Бекдурдиев",#REF!,"20.12.2026")</f>
        <v>#REF!</v>
      </c>
      <c r="ABJ9" s="1" t="e">
        <f>COUNTIFS(#REF!,B9,#REF!,"алиев",#REF!,"21.12.2026")</f>
        <v>#REF!</v>
      </c>
      <c r="ABK9" s="1" t="e">
        <f>COUNTIFS(#REF!,B9,#REF!,"Бекдурдиев",#REF!,"21.12.2026")</f>
        <v>#REF!</v>
      </c>
      <c r="ABL9" s="1" t="e">
        <f>COUNTIFS(#REF!,B9,#REF!,"алиев",#REF!,"22.12.2026")</f>
        <v>#REF!</v>
      </c>
      <c r="ABM9" s="1" t="e">
        <f>COUNTIFS(#REF!,B9,#REF!,"Бекдурдиев",#REF!,"22.12.2026")</f>
        <v>#REF!</v>
      </c>
      <c r="ABN9" s="1" t="e">
        <f>COUNTIFS(#REF!,B9,#REF!,"алиев",#REF!,"23.12.2026")</f>
        <v>#REF!</v>
      </c>
      <c r="ABO9" s="1" t="e">
        <f>COUNTIFS(#REF!,B9,#REF!,"Бекдурдиев",#REF!,"23.12.2026")</f>
        <v>#REF!</v>
      </c>
      <c r="ABP9" s="1" t="e">
        <f>COUNTIFS(#REF!,B9,#REF!,"алиев",#REF!,"24.12.2026")</f>
        <v>#REF!</v>
      </c>
      <c r="ABQ9" s="1" t="e">
        <f>COUNTIFS(#REF!,B9,#REF!,"Бекдурдиев",#REF!,"24.12.2026")</f>
        <v>#REF!</v>
      </c>
      <c r="ABR9" s="1" t="e">
        <f>COUNTIFS(#REF!,B9,#REF!,"алиев",#REF!,"25.12.2026")</f>
        <v>#REF!</v>
      </c>
      <c r="ABS9" s="1" t="e">
        <f>COUNTIFS(#REF!,B9,#REF!,"Бекдурдиев",#REF!,"25.12.2026")</f>
        <v>#REF!</v>
      </c>
      <c r="ABT9" s="1" t="e">
        <f>COUNTIFS(#REF!,B9,#REF!,"алиев",#REF!,"26.12.2026")</f>
        <v>#REF!</v>
      </c>
      <c r="ABU9" s="1" t="e">
        <f>COUNTIFS(#REF!,B9,#REF!,"Бекдурдиев",#REF!,"26.12.2026")</f>
        <v>#REF!</v>
      </c>
      <c r="ABV9" s="1" t="e">
        <f>COUNTIFS(#REF!,B9,#REF!,"алиев",#REF!,"27.12.2026")</f>
        <v>#REF!</v>
      </c>
      <c r="ABW9" s="1" t="e">
        <f>COUNTIFS(#REF!,B9,#REF!,"Бекдурдиев",#REF!,"27.12.2026")</f>
        <v>#REF!</v>
      </c>
      <c r="ABX9" s="1" t="e">
        <f>COUNTIFS(#REF!,B9,#REF!,"алиев",#REF!,"28.12.2026")</f>
        <v>#REF!</v>
      </c>
      <c r="ABY9" s="1" t="e">
        <f>COUNTIFS(#REF!,B9,#REF!,"Бекдурдиев",#REF!,"28.12.2026")</f>
        <v>#REF!</v>
      </c>
      <c r="ABZ9" s="1" t="e">
        <f>COUNTIFS(#REF!,B9,#REF!,"алиев",#REF!,"29.12.2026")</f>
        <v>#REF!</v>
      </c>
      <c r="ACA9" s="1" t="e">
        <f>COUNTIFS(#REF!,B9,#REF!,"Бекдурдиев",#REF!,"29.12.2026")</f>
        <v>#REF!</v>
      </c>
      <c r="ACB9" s="1" t="e">
        <f>COUNTIFS(#REF!,B9,#REF!,"алиев",#REF!,"30.12.2026")</f>
        <v>#REF!</v>
      </c>
      <c r="ACC9" s="1" t="e">
        <f>COUNTIFS(#REF!,B9,#REF!,"Бекдурдиев",#REF!,"30.12.2026")</f>
        <v>#REF!</v>
      </c>
      <c r="ACD9" s="1" t="e">
        <f>COUNTIFS(#REF!,B9,#REF!,"алиев",#REF!,"31.12.2026")</f>
        <v>#REF!</v>
      </c>
      <c r="ACE9" s="1" t="e">
        <f>COUNTIFS(#REF!,B9,#REF!,"Бекдурдиев",#REF!,"31.12.2026")</f>
        <v>#REF!</v>
      </c>
    </row>
    <row r="10" spans="1:759" ht="18" x14ac:dyDescent="0.25">
      <c r="A10" s="4">
        <v>3</v>
      </c>
      <c r="B10" s="5" t="s">
        <v>0</v>
      </c>
      <c r="C10" s="32" t="e">
        <f t="shared" si="15"/>
        <v>#REF!</v>
      </c>
      <c r="D10" s="31" t="e">
        <f t="shared" si="16"/>
        <v>#REF!</v>
      </c>
      <c r="E10" s="31" t="e">
        <f t="shared" si="17"/>
        <v>#REF!</v>
      </c>
      <c r="F10" s="10" t="e">
        <f t="shared" si="18"/>
        <v>#REF!</v>
      </c>
      <c r="G10" s="10" t="e">
        <f t="shared" si="19"/>
        <v>#REF!</v>
      </c>
      <c r="H10" s="2" t="e">
        <f>COUNTIFS(#REF!,B10,#REF!,"алиев",#REF!,"01.01.2026")</f>
        <v>#REF!</v>
      </c>
      <c r="I10" s="2" t="e">
        <f>COUNTIFS(#REF!,B10,#REF!,"Бекдурдиев",#REF!,"01.01.2026")</f>
        <v>#REF!</v>
      </c>
      <c r="J10" s="2" t="e">
        <f>COUNTIFS(#REF!,B10,#REF!,"алиев",#REF!,"02.01.2026")</f>
        <v>#REF!</v>
      </c>
      <c r="K10" s="2" t="e">
        <f>COUNTIFS(#REF!,B10,#REF!,"Бекдурдиев",#REF!,"02.01.2026")</f>
        <v>#REF!</v>
      </c>
      <c r="L10" s="2" t="e">
        <f>COUNTIFS(#REF!,B10,#REF!,"алиев",#REF!,"03.01.2026")</f>
        <v>#REF!</v>
      </c>
      <c r="M10" s="2" t="e">
        <f>COUNTIFS(#REF!,#REF!,#REF!,"Бекдурдиев",#REF!,"03.01.2026")</f>
        <v>#REF!</v>
      </c>
      <c r="N10" s="2" t="e">
        <f>COUNTIFS(#REF!,B10,#REF!,"алиев",#REF!,"04.01.2026")</f>
        <v>#REF!</v>
      </c>
      <c r="O10" s="2" t="e">
        <f>COUNTIFS(#REF!,B10,#REF!,"Бекдурдиев",#REF!,"04.01.2026")</f>
        <v>#REF!</v>
      </c>
      <c r="P10" s="2" t="e">
        <f>COUNTIFS(#REF!,B10,#REF!,"алиев",#REF!,"05.01.2026")</f>
        <v>#REF!</v>
      </c>
      <c r="Q10" s="2" t="e">
        <f>COUNTIFS(#REF!,B10,#REF!,"Бекдурдиев",#REF!,"05.01.2026")</f>
        <v>#REF!</v>
      </c>
      <c r="R10" s="2" t="e">
        <f>COUNTIFS(#REF!,B10,#REF!,"алиев",#REF!,"06.01.2026")</f>
        <v>#REF!</v>
      </c>
      <c r="S10" s="2" t="e">
        <f>COUNTIFS(#REF!,B10,#REF!,"Бекдурдиев",#REF!,"06.01.2026")</f>
        <v>#REF!</v>
      </c>
      <c r="T10" s="2" t="e">
        <f>COUNTIFS(#REF!,B10,#REF!,"алиев",#REF!,"07.01.2026")</f>
        <v>#REF!</v>
      </c>
      <c r="U10" s="2" t="e">
        <f>COUNTIFS(#REF!,B10,#REF!,"Бекдурдиев",#REF!,"07.01.2026")</f>
        <v>#REF!</v>
      </c>
      <c r="V10" s="2" t="e">
        <f>COUNTIFS(#REF!,B10,#REF!,"алиев",#REF!,"08.01.2026")</f>
        <v>#REF!</v>
      </c>
      <c r="W10" s="2" t="e">
        <f>COUNTIFS(#REF!,B10,#REF!,"Бекдурдиев",#REF!,"08.01.2026")</f>
        <v>#REF!</v>
      </c>
      <c r="X10" s="2" t="e">
        <f>COUNTIFS(#REF!,B10,#REF!,"алиев",#REF!,"09.01.2026")</f>
        <v>#REF!</v>
      </c>
      <c r="Y10" s="2" t="e">
        <f>COUNTIFS(#REF!,B10,#REF!,"Бекдурдиев",#REF!,"09.01.2026")</f>
        <v>#REF!</v>
      </c>
      <c r="Z10" s="2" t="e">
        <f>COUNTIFS(#REF!,B10,#REF!,"алиев",#REF!,"10.01.2026")</f>
        <v>#REF!</v>
      </c>
      <c r="AA10" s="2" t="e">
        <f>COUNTIFS(#REF!,B10,#REF!,"Бекдурдиев",#REF!,"10.01.2026")</f>
        <v>#REF!</v>
      </c>
      <c r="AB10" s="2" t="e">
        <f>COUNTIFS(#REF!,B10,#REF!,"алиев",#REF!,"11.01.2026")</f>
        <v>#REF!</v>
      </c>
      <c r="AC10" s="2" t="e">
        <f>COUNTIFS(#REF!,B10,#REF!,"Бекдурдиев",#REF!,"10.01.2026")</f>
        <v>#REF!</v>
      </c>
      <c r="AD10" s="2" t="e">
        <f>COUNTIFS(#REF!,B10,#REF!,"алиев",#REF!,"12.01.2026")</f>
        <v>#REF!</v>
      </c>
      <c r="AE10" s="2" t="e">
        <f>COUNTIFS(#REF!,B10,#REF!,"Бекдурдиев",#REF!,"12.01.2026")</f>
        <v>#REF!</v>
      </c>
      <c r="AF10" s="2" t="e">
        <f>COUNTIFS(#REF!,B10,#REF!,"алиев",#REF!,"13.01.2026")</f>
        <v>#REF!</v>
      </c>
      <c r="AG10" s="2" t="e">
        <f>COUNTIFS(#REF!,B10,#REF!,"Бекдурдиев",#REF!,"13.01.2026")</f>
        <v>#REF!</v>
      </c>
      <c r="AH10" s="2" t="e">
        <f>COUNTIFS(#REF!,B10,#REF!,"алиев",#REF!,"14.01.2026")</f>
        <v>#REF!</v>
      </c>
      <c r="AI10" s="2" t="e">
        <f>COUNTIFS(#REF!,B10,#REF!,"Бекдурдиев",#REF!,"14.01.2026")</f>
        <v>#REF!</v>
      </c>
      <c r="AJ10" s="2" t="e">
        <f>COUNTIFS(#REF!,B10,#REF!,"алиев",#REF!,"15.01.2026")</f>
        <v>#REF!</v>
      </c>
      <c r="AK10" s="2" t="e">
        <f>COUNTIFS(#REF!,B10,#REF!,"Бекдурдиев",#REF!,"15.01.2026")</f>
        <v>#REF!</v>
      </c>
      <c r="AL10" s="2" t="e">
        <f>COUNTIFS(#REF!,B10,#REF!,"алиев",#REF!,"16.01.2026")</f>
        <v>#REF!</v>
      </c>
      <c r="AM10" s="2" t="e">
        <f>COUNTIFS(#REF!,B10,#REF!,"Бекдурдиев",#REF!,"16.01.2026")</f>
        <v>#REF!</v>
      </c>
      <c r="AN10" s="2" t="e">
        <f>COUNTIFS(#REF!,B10,#REF!,"алиев",#REF!,"17.01.2026")</f>
        <v>#REF!</v>
      </c>
      <c r="AO10" s="2" t="e">
        <f>COUNTIFS(#REF!,B10,#REF!,"Бекдурдиев",#REF!,"17.01.2026")</f>
        <v>#REF!</v>
      </c>
      <c r="AP10" s="2" t="e">
        <f>COUNTIFS(#REF!,B10,#REF!,"алиев",#REF!,"18.01.2026")</f>
        <v>#REF!</v>
      </c>
      <c r="AQ10" s="2" t="e">
        <f>COUNTIFS(#REF!,B10,#REF!,"Бекдурдиев",#REF!,"18.01.2026")</f>
        <v>#REF!</v>
      </c>
      <c r="AR10" s="2" t="e">
        <f>COUNTIFS(#REF!,B10,#REF!,"алиев",#REF!,"19.01.2026")</f>
        <v>#REF!</v>
      </c>
      <c r="AS10" s="2" t="e">
        <f>COUNTIFS(#REF!,B10,#REF!,"Бекдурдиев",#REF!,"19.01.2026")</f>
        <v>#REF!</v>
      </c>
      <c r="AT10" s="2" t="e">
        <f>COUNTIFS(#REF!,B10,#REF!,"алиев",#REF!,"20.01.2026")</f>
        <v>#REF!</v>
      </c>
      <c r="AU10" s="2" t="e">
        <f>COUNTIFS(#REF!,B10,#REF!,"Бекдурдиев",#REF!,"20.01.2026")</f>
        <v>#REF!</v>
      </c>
      <c r="AV10" s="2" t="e">
        <f>COUNTIFS(#REF!,B10,#REF!,"алиев",#REF!,"21.01.2026")</f>
        <v>#REF!</v>
      </c>
      <c r="AW10" s="2" t="e">
        <f>COUNTIFS(#REF!,B10,#REF!,"Бекдурдиев",#REF!,"21.01.2026")</f>
        <v>#REF!</v>
      </c>
      <c r="AX10" s="2" t="e">
        <f>COUNTIFS(#REF!,B10,#REF!,"алиев",#REF!,"22.01.2026")</f>
        <v>#REF!</v>
      </c>
      <c r="AY10" s="2" t="e">
        <f>COUNTIFS(#REF!,B10,#REF!,"Бекдурдиев",#REF!,"22.01.2026")</f>
        <v>#REF!</v>
      </c>
      <c r="AZ10" s="2" t="e">
        <f>COUNTIFS(#REF!,B10,#REF!,"алиев",#REF!,"23.01.2026")</f>
        <v>#REF!</v>
      </c>
      <c r="BA10" s="2" t="e">
        <f>COUNTIFS(#REF!,B10,#REF!,"Бекдурдиев",#REF!,"23.01.2026")</f>
        <v>#REF!</v>
      </c>
      <c r="BB10" s="2" t="e">
        <f>COUNTIFS(#REF!,B10,#REF!,"алиев",#REF!,"24.01.2026")</f>
        <v>#REF!</v>
      </c>
      <c r="BC10" s="2" t="e">
        <f>COUNTIFS(#REF!,B10,#REF!,"Бекдурдиев",#REF!,"24.01.2026")</f>
        <v>#REF!</v>
      </c>
      <c r="BD10" s="2" t="e">
        <f>COUNTIFS(#REF!,B10,#REF!,"алиев",#REF!,"25.01.2026")</f>
        <v>#REF!</v>
      </c>
      <c r="BE10" s="2" t="e">
        <f>COUNTIFS(#REF!,B10,#REF!,"Бекдурдиев",#REF!,"25.01.2026")</f>
        <v>#REF!</v>
      </c>
      <c r="BF10" s="2" t="e">
        <f>COUNTIFS(#REF!,B10,#REF!,"алиев",#REF!,"26.01.2026")</f>
        <v>#REF!</v>
      </c>
      <c r="BG10" s="2" t="e">
        <f>COUNTIFS(#REF!,B10,#REF!,"Бекдурдиев",#REF!,"26.01.2026")</f>
        <v>#REF!</v>
      </c>
      <c r="BH10" s="2" t="e">
        <f>COUNTIFS(#REF!,B10,#REF!,"алиев",#REF!,"27.01.2026")</f>
        <v>#REF!</v>
      </c>
      <c r="BI10" s="2" t="e">
        <f>COUNTIFS(#REF!,B10,#REF!,"Бекдурдиев",#REF!,"27.01.2026")</f>
        <v>#REF!</v>
      </c>
      <c r="BJ10" s="2" t="e">
        <f>COUNTIFS(#REF!,B10,#REF!,"алиев",#REF!,"28.01.2026")</f>
        <v>#REF!</v>
      </c>
      <c r="BK10" s="2" t="e">
        <f>COUNTIFS(#REF!,B10,#REF!,"Бекдурдиев",#REF!,"28.01.2026")</f>
        <v>#REF!</v>
      </c>
      <c r="BL10" s="2" t="e">
        <f>COUNTIFS(#REF!,B10,#REF!,"алиев",#REF!,"29.01.2026")</f>
        <v>#REF!</v>
      </c>
      <c r="BM10" s="2" t="e">
        <f>COUNTIFS(#REF!,B10,#REF!,"Бекдурдиев",#REF!,"29.01.2026")</f>
        <v>#REF!</v>
      </c>
      <c r="BN10" s="2" t="e">
        <f>COUNTIFS(#REF!,B10,#REF!,"алиев",#REF!,"30.01.2026")</f>
        <v>#REF!</v>
      </c>
      <c r="BO10" s="2" t="e">
        <f>COUNTIFS(#REF!,B10,#REF!,"Бекдурдиев",#REF!,"30.01.2026")</f>
        <v>#REF!</v>
      </c>
      <c r="BP10" s="2" t="e">
        <f>COUNTIFS(#REF!,B10,#REF!,"алиев",#REF!,"31.01.2026")</f>
        <v>#REF!</v>
      </c>
      <c r="BQ10" s="2" t="e">
        <f>COUNTIFS(#REF!,B10,#REF!,"Бекдурдиев",#REF!,"31.01.2026")</f>
        <v>#REF!</v>
      </c>
      <c r="BR10" s="12" t="e">
        <f t="shared" si="20"/>
        <v>#REF!</v>
      </c>
      <c r="BS10" s="12" t="e">
        <f t="shared" si="21"/>
        <v>#REF!</v>
      </c>
      <c r="BT10" s="2" t="e">
        <f>COUNTIFS(#REF!,B10,#REF!,"алиев",#REF!,"01.02.2026")</f>
        <v>#REF!</v>
      </c>
      <c r="BU10" s="2" t="e">
        <f>COUNTIFS(#REF!,B10,#REF!,"Бекдурдиев",#REF!,"01.02.2026")</f>
        <v>#REF!</v>
      </c>
      <c r="BV10" s="2" t="e">
        <f>COUNTIFS(#REF!,B10,#REF!,"алиев",#REF!,"02.02.2026")</f>
        <v>#REF!</v>
      </c>
      <c r="BW10" s="2" t="e">
        <f>COUNTIFS(#REF!,B10,#REF!,"Бекдурдиев",#REF!,"02.02.2026")</f>
        <v>#REF!</v>
      </c>
      <c r="BX10" s="2" t="e">
        <f>COUNTIFS(#REF!,B10,#REF!,"алиев",#REF!,"03.02.2026")</f>
        <v>#REF!</v>
      </c>
      <c r="BY10" s="2" t="e">
        <f>COUNTIFS(#REF!,B10,#REF!,"Бекдурдиев",#REF!,"03.02.2026")</f>
        <v>#REF!</v>
      </c>
      <c r="BZ10" s="2" t="e">
        <f>COUNTIFS(#REF!,B10,#REF!,"алиев",#REF!,"04.02.2026")</f>
        <v>#REF!</v>
      </c>
      <c r="CA10" s="2" t="e">
        <f>COUNTIFS(#REF!,B10,#REF!,"Бекдурдиев",#REF!,"04.02.2026")</f>
        <v>#REF!</v>
      </c>
      <c r="CB10" s="2" t="e">
        <f>COUNTIFS(#REF!,B10,#REF!,"алиев",#REF!,"05.02.2026")</f>
        <v>#REF!</v>
      </c>
      <c r="CC10" s="2" t="e">
        <f>COUNTIFS(#REF!,B10,#REF!,"Бекдурдиев",#REF!,"05.02.2026")</f>
        <v>#REF!</v>
      </c>
      <c r="CD10" s="2" t="e">
        <f>COUNTIFS(#REF!,B10,#REF!,"алиев",#REF!,"06.02.2026")</f>
        <v>#REF!</v>
      </c>
      <c r="CE10" s="2" t="e">
        <f>COUNTIFS(#REF!,B10,#REF!,"Бекдурдиев",#REF!,"06.02.2026")</f>
        <v>#REF!</v>
      </c>
      <c r="CF10" s="2" t="e">
        <f>COUNTIFS(#REF!,B10,#REF!,"алиев",#REF!,"07.02.2026")</f>
        <v>#REF!</v>
      </c>
      <c r="CG10" s="2" t="e">
        <f>COUNTIFS(#REF!,B10,#REF!,"Бекдурдиев",#REF!,"07.02.2026")</f>
        <v>#REF!</v>
      </c>
      <c r="CH10" s="2" t="e">
        <f>COUNTIFS(#REF!,B10,#REF!,"Алиев",#REF!,"08.02.2026")</f>
        <v>#REF!</v>
      </c>
      <c r="CI10" s="2" t="e">
        <f>COUNTIFS(#REF!,B10,#REF!,"Бекдурдиев",#REF!,"08.02.2026")</f>
        <v>#REF!</v>
      </c>
      <c r="CJ10" s="2" t="e">
        <f>COUNTIFS(#REF!,B10,#REF!,"Алиев",#REF!,"09.02.2026")</f>
        <v>#REF!</v>
      </c>
      <c r="CK10" s="2" t="e">
        <f>COUNTIFS(#REF!,B10,#REF!,"Бекдурдиев",#REF!,"09.02.2026")</f>
        <v>#REF!</v>
      </c>
      <c r="CL10" s="2" t="e">
        <f>COUNTIFS(#REF!,B10,#REF!,"Алиев",#REF!,"10.02.2026")</f>
        <v>#REF!</v>
      </c>
      <c r="CM10" s="2" t="e">
        <f>COUNTIFS(#REF!,B10,#REF!,"Бекдурдиев",#REF!,"10.02.2026")</f>
        <v>#REF!</v>
      </c>
      <c r="CN10" s="2" t="e">
        <f>COUNTIFS(#REF!,B10,#REF!,"Алиев",#REF!,"11.02.2026")</f>
        <v>#REF!</v>
      </c>
      <c r="CO10" s="2" t="e">
        <f>COUNTIFS(#REF!,B10,#REF!,"Бекдурдиев",#REF!,"11.02.2026")</f>
        <v>#REF!</v>
      </c>
      <c r="CP10" s="2" t="e">
        <f>COUNTIFS(#REF!,B10,#REF!,"Алиев",#REF!,"12.02.2026")</f>
        <v>#REF!</v>
      </c>
      <c r="CQ10" s="2" t="e">
        <f>COUNTIFS(#REF!,B10,#REF!,"Бекдурдиев",#REF!,"12.02.2026")</f>
        <v>#REF!</v>
      </c>
      <c r="CR10" s="2" t="e">
        <f>COUNTIFS(#REF!,B10,#REF!,"Алиев",#REF!,"13.02.2026")</f>
        <v>#REF!</v>
      </c>
      <c r="CS10" s="2" t="e">
        <f>COUNTIFS(#REF!,B10,#REF!,"Бекдурдиев",#REF!,"13.02.2026")</f>
        <v>#REF!</v>
      </c>
      <c r="CT10" s="2" t="e">
        <f>COUNTIFS(#REF!,B10,#REF!,"Алиев",#REF!,"14.02.2026")</f>
        <v>#REF!</v>
      </c>
      <c r="CU10" s="2" t="e">
        <f>COUNTIFS(#REF!,B10,#REF!,"Бекдурдиев",#REF!,"14.02.2026")</f>
        <v>#REF!</v>
      </c>
      <c r="CV10" s="2" t="e">
        <f>COUNTIFS(#REF!,B10,#REF!,"Алиев",#REF!,"15.02.2026")</f>
        <v>#REF!</v>
      </c>
      <c r="CW10" s="2" t="e">
        <f>COUNTIFS(#REF!,B10,#REF!,"Бекдурдиев",#REF!,"15.02.2026")</f>
        <v>#REF!</v>
      </c>
      <c r="CX10" s="2" t="e">
        <f>COUNTIFS(#REF!,B10,#REF!,"Алиев",#REF!,"16.02.2026")</f>
        <v>#REF!</v>
      </c>
      <c r="CY10" s="2" t="e">
        <f>COUNTIFS(#REF!,B10,#REF!,"Бекдурдиев",#REF!,"16.02.2026")</f>
        <v>#REF!</v>
      </c>
      <c r="CZ10" s="2" t="e">
        <f>COUNTIFS(#REF!,B10,#REF!,"Алиев",#REF!,"17.02.2026")</f>
        <v>#REF!</v>
      </c>
      <c r="DA10" s="2" t="e">
        <f>COUNTIFS(#REF!,B10,#REF!,"Бекдурдиев",#REF!,"17.02.2026")</f>
        <v>#REF!</v>
      </c>
      <c r="DB10" s="2" t="e">
        <f>COUNTIFS(#REF!,B10,#REF!,"Алиев",#REF!,"18.02.2026")</f>
        <v>#REF!</v>
      </c>
      <c r="DC10" s="2" t="e">
        <f>COUNTIFS(#REF!,B10,#REF!,"Бекдурдиев",#REF!,"18.02.2026")</f>
        <v>#REF!</v>
      </c>
      <c r="DD10" s="2" t="e">
        <f>COUNTIFS(#REF!,B10,#REF!,"Алиев",#REF!,"19.02.2026")</f>
        <v>#REF!</v>
      </c>
      <c r="DE10" s="2" t="e">
        <f>COUNTIFS(#REF!,B10,#REF!,"Бекдурдиев",#REF!,"19.02.2026")</f>
        <v>#REF!</v>
      </c>
      <c r="DF10" s="2" t="e">
        <f>COUNTIFS(#REF!,B10,#REF!,"Алиев",#REF!,"20.02.2026")</f>
        <v>#REF!</v>
      </c>
      <c r="DG10" s="2" t="e">
        <f>COUNTIFS(#REF!,B10,#REF!,"Бекдурдиев",#REF!,"20.02.2026")</f>
        <v>#REF!</v>
      </c>
      <c r="DH10" s="2" t="e">
        <f>COUNTIFS(#REF!,B10,#REF!,"Алиев",#REF!,"21.02.2026")</f>
        <v>#REF!</v>
      </c>
      <c r="DI10" s="2" t="e">
        <f>COUNTIFS(#REF!,B10,#REF!,"Бекдурдиев",#REF!,"21.02.2026")</f>
        <v>#REF!</v>
      </c>
      <c r="DJ10" s="2" t="e">
        <f>COUNTIFS(#REF!,B10,#REF!,"Алиев",#REF!,"22.02.2026")</f>
        <v>#REF!</v>
      </c>
      <c r="DK10" s="2" t="e">
        <f>COUNTIFS(#REF!,B10,#REF!,"Бекдурдиев",#REF!,"22.02.2026")</f>
        <v>#REF!</v>
      </c>
      <c r="DL10" s="2" t="e">
        <f>COUNTIFS(#REF!,B10,#REF!,"Алиев",#REF!,"23.02.2026")</f>
        <v>#REF!</v>
      </c>
      <c r="DM10" s="2" t="e">
        <f>COUNTIFS(#REF!,B10,#REF!,"Бекдурдиев",#REF!,"23.02.2026")</f>
        <v>#REF!</v>
      </c>
      <c r="DN10" s="2" t="e">
        <f>COUNTIFS(#REF!,B10,#REF!,"Алиев",#REF!,"24.02.2026")</f>
        <v>#REF!</v>
      </c>
      <c r="DO10" s="2" t="e">
        <f>COUNTIFS(#REF!,B10,#REF!,"Бекдурдиев",#REF!,"24.02.2026")</f>
        <v>#REF!</v>
      </c>
      <c r="DP10" s="2" t="e">
        <f>COUNTIFS(#REF!,B10,#REF!,"Алиев",#REF!,"25.02.2026")</f>
        <v>#REF!</v>
      </c>
      <c r="DQ10" s="2" t="e">
        <f>COUNTIFS(#REF!,B10,#REF!,"Бекдурдиев",#REF!,"25.02.2026")</f>
        <v>#REF!</v>
      </c>
      <c r="DR10" s="2" t="e">
        <f>COUNTIFS(#REF!,B10,#REF!,"Алиев",#REF!,"26.02.2026")</f>
        <v>#REF!</v>
      </c>
      <c r="DS10" s="2" t="e">
        <f>COUNTIFS(#REF!,B10,#REF!,"Бекдурдиев",#REF!,"26.02.2026")</f>
        <v>#REF!</v>
      </c>
      <c r="DT10" s="2" t="e">
        <f>COUNTIFS(#REF!,B10,#REF!,"Алиев",#REF!,"27.02.2026")</f>
        <v>#REF!</v>
      </c>
      <c r="DU10" s="2" t="e">
        <f>COUNTIFS(#REF!,B10,#REF!,"Бекдурдиев",#REF!,"27.02.2026")</f>
        <v>#REF!</v>
      </c>
      <c r="DV10" s="2" t="e">
        <f>COUNTIFS(#REF!,B10,#REF!,"Алиев",#REF!,"28.02.2026")</f>
        <v>#REF!</v>
      </c>
      <c r="DW10" s="2" t="e">
        <f>COUNTIFS(#REF!,B10,#REF!,"Бекдурдиев",#REF!,"28.02.2026")</f>
        <v>#REF!</v>
      </c>
      <c r="DX10" s="14" t="e">
        <f t="shared" si="22"/>
        <v>#REF!</v>
      </c>
      <c r="DY10" s="14" t="e">
        <f t="shared" si="23"/>
        <v>#REF!</v>
      </c>
      <c r="DZ10" s="2" t="e">
        <f>COUNTIFS(#REF!,B10,#REF!,"алиев",#REF!,"01.03.2026")</f>
        <v>#REF!</v>
      </c>
      <c r="EA10" s="2" t="e">
        <f>COUNTIFS(#REF!,B10,#REF!,"Бекдурдиев",#REF!,"01.03.2026")</f>
        <v>#REF!</v>
      </c>
      <c r="EB10" s="2" t="e">
        <f>COUNTIFS(#REF!,B10,#REF!,"алиев",#REF!,"02.03.2026")</f>
        <v>#REF!</v>
      </c>
      <c r="EC10" s="2" t="e">
        <f>COUNTIFS(#REF!,B10,#REF!,"Бекдурдиев",#REF!,"02.03.2026")</f>
        <v>#REF!</v>
      </c>
      <c r="ED10" s="2" t="e">
        <f>COUNTIFS(#REF!,B10,#REF!,"алиев",#REF!,"03.03.2026")</f>
        <v>#REF!</v>
      </c>
      <c r="EE10" s="2" t="e">
        <f>COUNTIFS(#REF!,B10,#REF!,"Бекдурдиев",#REF!,"03.03.2026")</f>
        <v>#REF!</v>
      </c>
      <c r="EF10" s="2" t="e">
        <f>COUNTIFS(#REF!,B10,#REF!,"алиев",#REF!,"04.03.2026")</f>
        <v>#REF!</v>
      </c>
      <c r="EG10" s="2" t="e">
        <f>COUNTIFS(#REF!,B10,#REF!,"Бекдурдиев",#REF!,"04.03.2026")</f>
        <v>#REF!</v>
      </c>
      <c r="EH10" s="2" t="e">
        <f>COUNTIFS(#REF!,B10,#REF!,"алиев",#REF!,"05.03.2026")</f>
        <v>#REF!</v>
      </c>
      <c r="EI10" s="2" t="e">
        <f>COUNTIFS(#REF!,B10,#REF!,"Бекдурдиев",#REF!,"05.03.2026")</f>
        <v>#REF!</v>
      </c>
      <c r="EJ10" s="2" t="e">
        <f>COUNTIFS(#REF!,B10,#REF!,"алиев",#REF!,"06.03.2026")</f>
        <v>#REF!</v>
      </c>
      <c r="EK10" s="2" t="e">
        <f>COUNTIFS(#REF!,B10,#REF!,"Бекдурдиев",#REF!,"06.03.2026")</f>
        <v>#REF!</v>
      </c>
      <c r="EL10" s="2" t="e">
        <f>COUNTIFS(#REF!,B10,#REF!,"алиев",#REF!,"07.03.2026")</f>
        <v>#REF!</v>
      </c>
      <c r="EM10" s="2" t="e">
        <f>COUNTIFS(#REF!,B10,#REF!,"Бекдурдиев",#REF!,"07.03.2026")</f>
        <v>#REF!</v>
      </c>
      <c r="EN10" s="2" t="e">
        <f>COUNTIFS(#REF!,B10,#REF!,"алиев",#REF!,"08.03.2026")</f>
        <v>#REF!</v>
      </c>
      <c r="EO10" s="2" t="e">
        <f>COUNTIFS(#REF!,B10,#REF!,"Бекдурдиев",#REF!,"08.03.2026")</f>
        <v>#REF!</v>
      </c>
      <c r="EP10" s="2" t="e">
        <f>COUNTIFS(#REF!,B10,#REF!,"алиев",#REF!,"09.03.2026")</f>
        <v>#REF!</v>
      </c>
      <c r="EQ10" s="2" t="e">
        <f>COUNTIFS(#REF!,B10,#REF!,"Бекдурдиев",#REF!,"09.03.2026")</f>
        <v>#REF!</v>
      </c>
      <c r="ER10" s="2" t="e">
        <f>COUNTIFS(#REF!,B10,#REF!,"алиев",#REF!,"10.03.2026")</f>
        <v>#REF!</v>
      </c>
      <c r="ES10" s="2" t="e">
        <f>COUNTIFS(#REF!,B10,#REF!,"Бекдурдиев",#REF!,"10.03.2026")</f>
        <v>#REF!</v>
      </c>
      <c r="ET10" s="2" t="e">
        <f>COUNTIFS(#REF!,B10,#REF!,"алиев",#REF!,"11.03.2026")</f>
        <v>#REF!</v>
      </c>
      <c r="EU10" s="2" t="e">
        <f>COUNTIFS(#REF!,B10,#REF!,"Бекдурдиев",#REF!,"11.03.2026")</f>
        <v>#REF!</v>
      </c>
      <c r="EV10" s="2" t="e">
        <f>COUNTIFS(#REF!,B10,#REF!,"алиев",#REF!,"12.03.2026")</f>
        <v>#REF!</v>
      </c>
      <c r="EW10" s="2" t="e">
        <f>COUNTIFS(#REF!,B10,#REF!,"Бекдурдиев",#REF!,"12.03.2026")</f>
        <v>#REF!</v>
      </c>
      <c r="EX10" s="2" t="e">
        <f>COUNTIFS(#REF!,B10,#REF!,"алиев",#REF!,"13.03.2026")</f>
        <v>#REF!</v>
      </c>
      <c r="EY10" s="2" t="e">
        <f>COUNTIFS(#REF!,B10,#REF!,"Бекдурдиев",#REF!,"13.03.2026")</f>
        <v>#REF!</v>
      </c>
      <c r="EZ10" s="2" t="e">
        <f>COUNTIFS(#REF!,B10,#REF!,"алиев",#REF!,"14.03.2026")</f>
        <v>#REF!</v>
      </c>
      <c r="FA10" s="2" t="e">
        <f>COUNTIFS(#REF!,B10,#REF!,"Бекдурдиев",#REF!,"14.03.2026")</f>
        <v>#REF!</v>
      </c>
      <c r="FB10" s="2" t="e">
        <f>COUNTIFS(#REF!,B10,#REF!,"алиев",#REF!,"15.03.2026")</f>
        <v>#REF!</v>
      </c>
      <c r="FC10" s="2" t="e">
        <f>COUNTIFS(#REF!,B10,#REF!,"Бекдурдиев",#REF!,"15.03.2026")</f>
        <v>#REF!</v>
      </c>
      <c r="FD10" s="2" t="e">
        <f>COUNTIFS(#REF!,B10,#REF!,"алиев",#REF!,"16.03.2026")</f>
        <v>#REF!</v>
      </c>
      <c r="FE10" s="2" t="e">
        <f>COUNTIFS(#REF!,B10,#REF!,"Бекдурдиев",#REF!,"16.03.2026")</f>
        <v>#REF!</v>
      </c>
      <c r="FF10" s="2" t="e">
        <f>COUNTIFS(#REF!,B10,#REF!,"алиев",#REF!,"17.03.2026")</f>
        <v>#REF!</v>
      </c>
      <c r="FG10" s="2" t="e">
        <f>COUNTIFS(#REF!,B10,#REF!,"Бекдурдиев",#REF!,"17.03.2026")</f>
        <v>#REF!</v>
      </c>
      <c r="FH10" s="2" t="e">
        <f>COUNTIFS(#REF!,B10,#REF!,"алиев",#REF!,"18.03.2026")</f>
        <v>#REF!</v>
      </c>
      <c r="FI10" s="2" t="e">
        <f>COUNTIFS(#REF!,B10,#REF!,"Бекдурдиев",#REF!,"18.03.2026")</f>
        <v>#REF!</v>
      </c>
      <c r="FJ10" s="2" t="e">
        <f>COUNTIFS(#REF!,B10,#REF!,"алиев",#REF!,"19.03.2026")</f>
        <v>#REF!</v>
      </c>
      <c r="FK10" s="2" t="e">
        <f>COUNTIFS(#REF!,B10,#REF!,"Бекдурдиев",#REF!,"19.03.2026")</f>
        <v>#REF!</v>
      </c>
      <c r="FL10" s="2" t="e">
        <f>COUNTIFS(#REF!,B10,#REF!,"алиев",#REF!,"20.03.2026")</f>
        <v>#REF!</v>
      </c>
      <c r="FM10" s="2" t="e">
        <f>COUNTIFS(#REF!,B10,#REF!,"Бекдурдиев",#REF!,"20.03.2026")</f>
        <v>#REF!</v>
      </c>
      <c r="FN10" s="2" t="e">
        <f>COUNTIFS(#REF!,B10,#REF!,"алиев",#REF!,"21.03.2026")</f>
        <v>#REF!</v>
      </c>
      <c r="FO10" s="2" t="e">
        <f>COUNTIFS(#REF!,B10,#REF!,"Бекдурдиев",#REF!,"21.03.2026")</f>
        <v>#REF!</v>
      </c>
      <c r="FP10" s="2" t="e">
        <f>COUNTIFS(#REF!,B10,#REF!,"алиев",#REF!,"22.03.2026")</f>
        <v>#REF!</v>
      </c>
      <c r="FQ10" s="2" t="e">
        <f>COUNTIFS(#REF!,B10,#REF!,"Бекдурдиев",#REF!,"22.03.2026")</f>
        <v>#REF!</v>
      </c>
      <c r="FR10" s="2" t="e">
        <f>COUNTIFS(#REF!,B10,#REF!,"алиев",#REF!,"23.03.2026")</f>
        <v>#REF!</v>
      </c>
      <c r="FS10" s="2" t="e">
        <f>COUNTIFS(#REF!,B10,#REF!,"Бекдурдиев",#REF!,"23.03.2026")</f>
        <v>#REF!</v>
      </c>
      <c r="FT10" s="2" t="e">
        <f>COUNTIFS(#REF!,B10,#REF!,"алиев",#REF!,"24.03.2026")</f>
        <v>#REF!</v>
      </c>
      <c r="FU10" s="2" t="e">
        <f>COUNTIFS(#REF!,B10,#REF!,"Бекдурдиев",#REF!,"24.03.2026")</f>
        <v>#REF!</v>
      </c>
      <c r="FV10" s="2" t="e">
        <f>COUNTIFS(#REF!,B10,#REF!,"алиев",#REF!,"25.03.2026")</f>
        <v>#REF!</v>
      </c>
      <c r="FW10" s="2" t="e">
        <f>COUNTIFS(#REF!,B10,#REF!,"Бекдурдиев",#REF!,"25.03.2026")</f>
        <v>#REF!</v>
      </c>
      <c r="FX10" s="2" t="e">
        <f>COUNTIFS(#REF!,B10,#REF!,"алиев",#REF!,"26.03.2026")</f>
        <v>#REF!</v>
      </c>
      <c r="FY10" s="2" t="e">
        <f>COUNTIFS(#REF!,B10,#REF!,"Бекдурдиев",#REF!,"26.03.2026")</f>
        <v>#REF!</v>
      </c>
      <c r="FZ10" s="2" t="e">
        <f>COUNTIFS(#REF!,B10,#REF!,"алиев",#REF!,"27.03.2026")</f>
        <v>#REF!</v>
      </c>
      <c r="GA10" s="2" t="e">
        <f>COUNTIFS(#REF!,B10,#REF!,"Бекдурдиев",#REF!,"27.03.2026")</f>
        <v>#REF!</v>
      </c>
      <c r="GB10" s="2" t="e">
        <f>COUNTIFS(#REF!,B10,#REF!,"алиев",#REF!,"28.03.2026")</f>
        <v>#REF!</v>
      </c>
      <c r="GC10" s="2" t="e">
        <f>COUNTIFS(#REF!,B10,#REF!,"Бекдурдиев",#REF!,"28.03.2026")</f>
        <v>#REF!</v>
      </c>
      <c r="GD10" s="2" t="e">
        <f>COUNTIFS(#REF!,B10,#REF!,"алиев",#REF!,"29.03.2026")</f>
        <v>#REF!</v>
      </c>
      <c r="GE10" s="2" t="e">
        <f>COUNTIFS(#REF!,B10,#REF!,"Бекдурдиев",#REF!,"29.03.2026")</f>
        <v>#REF!</v>
      </c>
      <c r="GF10" s="2" t="e">
        <f>COUNTIFS(#REF!,B10,#REF!,"алиев",#REF!,"30.03.2026")</f>
        <v>#REF!</v>
      </c>
      <c r="GG10" s="2" t="e">
        <f>COUNTIFS(#REF!,B10,#REF!,"Бекдурдиев",#REF!,"30.03.2026")</f>
        <v>#REF!</v>
      </c>
      <c r="GH10" s="2" t="e">
        <f>COUNTIFS(#REF!,B10,#REF!,"алиев",#REF!,"31.03.2026")</f>
        <v>#REF!</v>
      </c>
      <c r="GI10" s="2" t="e">
        <f>COUNTIFS(#REF!,B10,#REF!,"Бекдурдиев",#REF!,"31.03.2026")</f>
        <v>#REF!</v>
      </c>
      <c r="GJ10" s="16" t="e">
        <f t="shared" si="24"/>
        <v>#REF!</v>
      </c>
      <c r="GK10" s="16" t="e">
        <f t="shared" si="25"/>
        <v>#REF!</v>
      </c>
      <c r="GL10" s="4" t="e">
        <f>COUNTIFS(#REF!,B10,#REF!,"алиев",#REF!,"01.04.2026")</f>
        <v>#REF!</v>
      </c>
      <c r="GM10" s="4" t="e">
        <f>COUNTIFS(#REF!,B10,#REF!,"Бекдурдиев",#REF!,"01.04.2026")</f>
        <v>#REF!</v>
      </c>
      <c r="GN10" s="4" t="e">
        <f>COUNTIFS(#REF!,B10,#REF!,"алиев",#REF!,"02.04.2026")</f>
        <v>#REF!</v>
      </c>
      <c r="GO10" s="4" t="e">
        <f>COUNTIFS(#REF!,B10,#REF!,"Бекдурдиев",#REF!,"02.04.2026")</f>
        <v>#REF!</v>
      </c>
      <c r="GP10" s="4" t="e">
        <f>COUNTIFS(#REF!,B10,#REF!,"алиев",#REF!,"03.04.2026")</f>
        <v>#REF!</v>
      </c>
      <c r="GQ10" s="4" t="e">
        <f>COUNTIFS(#REF!,B10,#REF!,"Бекдурдиев",#REF!,"03.04.2026")</f>
        <v>#REF!</v>
      </c>
      <c r="GR10" s="4" t="e">
        <f>COUNTIFS(#REF!,B10,#REF!,"алиев",#REF!,"04.04.2026")</f>
        <v>#REF!</v>
      </c>
      <c r="GS10" s="4" t="e">
        <f>COUNTIFS(#REF!,B10,#REF!,"Бекдурдиев",#REF!,"04.04.2026")</f>
        <v>#REF!</v>
      </c>
      <c r="GT10" s="4" t="e">
        <f>COUNTIFS(#REF!,B10,#REF!,"алиев",#REF!,"05.04.2026")</f>
        <v>#REF!</v>
      </c>
      <c r="GU10" s="4" t="e">
        <f>COUNTIFS(#REF!,B10,#REF!,"Бекдурдиев",#REF!,"05.04.2026")</f>
        <v>#REF!</v>
      </c>
      <c r="GV10" s="4" t="e">
        <f>COUNTIFS(#REF!,B10,#REF!,"алиев",#REF!,"06.04.2026")</f>
        <v>#REF!</v>
      </c>
      <c r="GW10" s="4" t="e">
        <f>COUNTIFS(#REF!,B10,#REF!,"Бекдурдиев",#REF!,"06.04.2026")</f>
        <v>#REF!</v>
      </c>
      <c r="GX10" s="4" t="e">
        <f>COUNTIFS(#REF!,B10,#REF!,"алиев",#REF!,"07.04.2026")</f>
        <v>#REF!</v>
      </c>
      <c r="GY10" s="4" t="e">
        <f>COUNTIFS(#REF!,B10,#REF!,"Бекдурдиев",#REF!,"07.04.2026")</f>
        <v>#REF!</v>
      </c>
      <c r="GZ10" s="4" t="e">
        <f>COUNTIFS(#REF!,B10,#REF!,"алиев",#REF!,"08.04.2026")</f>
        <v>#REF!</v>
      </c>
      <c r="HA10" s="4" t="e">
        <f>COUNTIFS(#REF!,B10,#REF!,"Бекдурдиев",#REF!,"08.04.2026")</f>
        <v>#REF!</v>
      </c>
      <c r="HB10" s="4" t="e">
        <f>COUNTIFS(#REF!,B10,#REF!,"алиев",#REF!,"09.04.2026")</f>
        <v>#REF!</v>
      </c>
      <c r="HC10" s="4" t="e">
        <f>COUNTIFS(#REF!,B10,#REF!,"Бекдурдиев",#REF!,"09.04.2026")</f>
        <v>#REF!</v>
      </c>
      <c r="HD10" s="4" t="e">
        <f>COUNTIFS(#REF!,B10,#REF!,"алиев",#REF!,"10.04.2026")</f>
        <v>#REF!</v>
      </c>
      <c r="HE10" s="4" t="e">
        <f>COUNTIFS(#REF!,B10,#REF!,"Бекдурдиев",#REF!,"10.04.2026")</f>
        <v>#REF!</v>
      </c>
      <c r="HF10" s="4" t="e">
        <f>COUNTIFS(#REF!,B10,#REF!,"алиев",#REF!,"11.04.2026")</f>
        <v>#REF!</v>
      </c>
      <c r="HG10" s="4" t="e">
        <f>COUNTIFS(#REF!,B10,#REF!,"Бекдурдиев",#REF!,"11.04.2026")</f>
        <v>#REF!</v>
      </c>
      <c r="HH10" s="4" t="e">
        <f>COUNTIFS(#REF!,B10,#REF!,"алиев",#REF!,"12.04.2026")</f>
        <v>#REF!</v>
      </c>
      <c r="HI10" s="4" t="e">
        <f>COUNTIFS(#REF!,B10,#REF!,"Бекдурдиев",#REF!,"12.04.2026")</f>
        <v>#REF!</v>
      </c>
      <c r="HJ10" s="4" t="e">
        <f>COUNTIFS(#REF!,B10,#REF!,"алиев",#REF!,"13.04.2026")</f>
        <v>#REF!</v>
      </c>
      <c r="HK10" s="4" t="e">
        <f>COUNTIFS(#REF!,B10,#REF!,"Бекдурдиев",#REF!,"13.04.2026")</f>
        <v>#REF!</v>
      </c>
      <c r="HL10" s="4" t="e">
        <f>COUNTIFS(#REF!,B10,#REF!,"алиев",#REF!,"14.04.2026")</f>
        <v>#REF!</v>
      </c>
      <c r="HM10" s="4" t="e">
        <f>COUNTIFS(#REF!,B10,#REF!,"Бекдурдиев",#REF!,"14.04.2026")</f>
        <v>#REF!</v>
      </c>
      <c r="HN10" s="4" t="e">
        <f>COUNTIFS(#REF!,B10,#REF!,"алиев",#REF!,"15.04.2026")</f>
        <v>#REF!</v>
      </c>
      <c r="HO10" s="4" t="e">
        <f>COUNTIFS(#REF!,B10,#REF!,"Бекдурдиев",#REF!,"15.04.2026")</f>
        <v>#REF!</v>
      </c>
      <c r="HP10" s="4" t="e">
        <f>COUNTIFS(#REF!,B10,#REF!,"алиев",#REF!,"16.04.2026")</f>
        <v>#REF!</v>
      </c>
      <c r="HQ10" s="4" t="e">
        <f>COUNTIFS(#REF!,B10,#REF!,"Бекдурдиев",#REF!,"16.04.2026")</f>
        <v>#REF!</v>
      </c>
      <c r="HR10" s="4" t="e">
        <f>COUNTIFS(#REF!,B10,#REF!,"алиев",#REF!,"17.04.2026")</f>
        <v>#REF!</v>
      </c>
      <c r="HS10" s="4" t="e">
        <f>COUNTIFS(#REF!,B10,#REF!,"Бекдурдиев",#REF!,"17.04.2026")</f>
        <v>#REF!</v>
      </c>
      <c r="HT10" s="4" t="e">
        <f>COUNTIFS(#REF!,B10,#REF!,"алиев",#REF!,"18.04.2026")</f>
        <v>#REF!</v>
      </c>
      <c r="HU10" s="4" t="e">
        <f>COUNTIFS(#REF!,B10,#REF!,"Бекдурдиев",#REF!,"18.04.2026")</f>
        <v>#REF!</v>
      </c>
      <c r="HV10" s="4" t="e">
        <f>COUNTIFS(#REF!,B10,#REF!,"алиев",#REF!,"19.04.2026")</f>
        <v>#REF!</v>
      </c>
      <c r="HW10" s="4" t="e">
        <f>COUNTIFS(#REF!,B10,#REF!,"Бекдурдиев",#REF!,"19.04.2026")</f>
        <v>#REF!</v>
      </c>
      <c r="HX10" s="4" t="e">
        <f>COUNTIFS(#REF!,B10,#REF!,"алиев",#REF!,"20.04.2026")</f>
        <v>#REF!</v>
      </c>
      <c r="HY10" s="4" t="e">
        <f>COUNTIFS(#REF!,B10,#REF!,"Бекдурдиев",#REF!,"20.04.2026")</f>
        <v>#REF!</v>
      </c>
      <c r="HZ10" s="4" t="e">
        <f>COUNTIFS(#REF!,B10,#REF!,"алиев",#REF!,"21.04.2026")</f>
        <v>#REF!</v>
      </c>
      <c r="IA10" s="4" t="e">
        <f>COUNTIFS(#REF!,B10,#REF!,"Бекдурдиев",#REF!,"21.04.2026")</f>
        <v>#REF!</v>
      </c>
      <c r="IB10" s="4" t="e">
        <f>COUNTIFS(#REF!,B10,#REF!,"алиев",#REF!,"22.04.2026")</f>
        <v>#REF!</v>
      </c>
      <c r="IC10" s="4" t="e">
        <f>COUNTIFS(#REF!,B10,#REF!,"Бекдурдиев",#REF!,"22.04.2026")</f>
        <v>#REF!</v>
      </c>
      <c r="ID10" s="4" t="e">
        <f>COUNTIFS(#REF!,B10,#REF!,"алиев",#REF!,"23.04.2026")</f>
        <v>#REF!</v>
      </c>
      <c r="IE10" s="4" t="e">
        <f>COUNTIFS(#REF!,B10,#REF!,"Бекдурдиев",#REF!,"23.04.2026")</f>
        <v>#REF!</v>
      </c>
      <c r="IF10" s="4" t="e">
        <f>COUNTIFS(#REF!,B10,#REF!,"алиев",#REF!,"24.04.2026")</f>
        <v>#REF!</v>
      </c>
      <c r="IG10" s="4" t="e">
        <f>COUNTIFS(#REF!,B10,#REF!,"Бекдурдиев",#REF!,"24.04.2026")</f>
        <v>#REF!</v>
      </c>
      <c r="IH10" s="4" t="e">
        <f>COUNTIFS(#REF!,B10,#REF!,"алиев",#REF!,"25.04.2026")</f>
        <v>#REF!</v>
      </c>
      <c r="II10" s="4" t="e">
        <f>COUNTIFS(#REF!,B10,#REF!,"Бекдурдиев",#REF!,"25.04.2026")</f>
        <v>#REF!</v>
      </c>
      <c r="IJ10" s="4" t="e">
        <f>COUNTIFS(#REF!,B10,#REF!,"алиев",#REF!,"26.04.2026")</f>
        <v>#REF!</v>
      </c>
      <c r="IK10" s="4" t="e">
        <f>COUNTIFS(#REF!,B10,#REF!,"Бекдурдиев",#REF!,"26.04.2026")</f>
        <v>#REF!</v>
      </c>
      <c r="IL10" s="4" t="e">
        <f>COUNTIFS(#REF!,B10,#REF!,"алиев",#REF!,"27.04.2026")</f>
        <v>#REF!</v>
      </c>
      <c r="IM10" s="4" t="e">
        <f>COUNTIFS(#REF!,B10,#REF!,"Бекдурдиев",#REF!,"27.04.2026")</f>
        <v>#REF!</v>
      </c>
      <c r="IN10" s="4" t="e">
        <f>COUNTIFS(#REF!,B10,#REF!,"алиев",#REF!,"28.04.2026")</f>
        <v>#REF!</v>
      </c>
      <c r="IO10" s="4" t="e">
        <f>COUNTIFS(#REF!,B10,#REF!,"Бекдурдиев",#REF!,"28.04.2026")</f>
        <v>#REF!</v>
      </c>
      <c r="IP10" s="4" t="e">
        <f>COUNTIFS(#REF!,B10,#REF!,"алиев",#REF!,"29.04.2026")</f>
        <v>#REF!</v>
      </c>
      <c r="IQ10" s="4" t="e">
        <f>COUNTIFS(#REF!,B10,#REF!,"Бекдурдиев",#REF!,"29.04.2026")</f>
        <v>#REF!</v>
      </c>
      <c r="IR10" s="4" t="e">
        <f>COUNTIFS(#REF!,B10,#REF!,"алиев",#REF!,"30.04.2026")</f>
        <v>#REF!</v>
      </c>
      <c r="IS10" s="4" t="e">
        <f>COUNTIFS(#REF!,B10,#REF!,"Бекдурдиев",#REF!,"30.04.2026")</f>
        <v>#REF!</v>
      </c>
      <c r="IT10" s="18" t="e">
        <f t="shared" si="26"/>
        <v>#REF!</v>
      </c>
      <c r="IU10" s="18" t="e">
        <f t="shared" si="27"/>
        <v>#REF!</v>
      </c>
      <c r="IV10" s="4" t="e">
        <f>COUNTIFS(#REF!,B10,#REF!,"алиев",#REF!,"01.05.2026")</f>
        <v>#REF!</v>
      </c>
      <c r="IW10" s="4" t="e">
        <f>COUNTIFS(#REF!,B10,#REF!,"Бекдурдиев",#REF!,"01.05.2026")</f>
        <v>#REF!</v>
      </c>
      <c r="IX10" s="4" t="e">
        <f>COUNTIFS(#REF!,B10,#REF!,"алиев",#REF!,"02.05.2026")</f>
        <v>#REF!</v>
      </c>
      <c r="IY10" s="4" t="e">
        <f>COUNTIFS(#REF!,B10,#REF!,"Бекдурдиев",#REF!,"02.05.2026")</f>
        <v>#REF!</v>
      </c>
      <c r="IZ10" s="4" t="e">
        <f>COUNTIFS(#REF!,B10,#REF!,"алиев",#REF!,"03.05.2026")</f>
        <v>#REF!</v>
      </c>
      <c r="JA10" s="4" t="e">
        <f>COUNTIFS(#REF!,B10,#REF!,"Бекдурдиев",#REF!,"03.05.2026")</f>
        <v>#REF!</v>
      </c>
      <c r="JB10" s="4" t="e">
        <f>COUNTIFS(#REF!,B10,#REF!,"алиев",#REF!,"04.05.2026")</f>
        <v>#REF!</v>
      </c>
      <c r="JC10" s="4" t="e">
        <f>COUNTIFS(#REF!,B10,#REF!,"Бекдурдиев",#REF!,"04.05.2026")</f>
        <v>#REF!</v>
      </c>
      <c r="JD10" s="4" t="e">
        <f>COUNTIFS(#REF!,B10,#REF!,"алиев",#REF!,"05.05.2026")</f>
        <v>#REF!</v>
      </c>
      <c r="JE10" s="4" t="e">
        <f>COUNTIFS(#REF!,B10,#REF!,"Бекдурдиев",#REF!,"05.05.2026")</f>
        <v>#REF!</v>
      </c>
      <c r="JF10" s="4" t="e">
        <f>COUNTIFS(#REF!,B10,#REF!,"алиев",#REF!,"06.05.2026")</f>
        <v>#REF!</v>
      </c>
      <c r="JG10" s="4" t="e">
        <f>COUNTIFS(#REF!,B10,#REF!,"Бекдурдиев",#REF!,"06.05.2026")</f>
        <v>#REF!</v>
      </c>
      <c r="JH10" s="4" t="e">
        <f>COUNTIFS(#REF!,B10,#REF!,"алиев",#REF!,"07.05.2026")</f>
        <v>#REF!</v>
      </c>
      <c r="JI10" s="4" t="e">
        <f>COUNTIFS(#REF!,B10,#REF!,"Бекдурдиев",#REF!,"07.05.2026")</f>
        <v>#REF!</v>
      </c>
      <c r="JJ10" s="4" t="e">
        <f>COUNTIFS(#REF!,B10,#REF!,"алиев",#REF!,"08.05.2026")</f>
        <v>#REF!</v>
      </c>
      <c r="JK10" s="4" t="e">
        <f>COUNTIFS(#REF!,B10,#REF!,"Бекдурдиев",#REF!,"08.05.2026")</f>
        <v>#REF!</v>
      </c>
      <c r="JL10" s="4" t="e">
        <f>COUNTIFS(#REF!,B10,#REF!,"алиев",#REF!,"09.05.2026")</f>
        <v>#REF!</v>
      </c>
      <c r="JM10" s="4" t="e">
        <f>COUNTIFS(#REF!,B10,#REF!,"Бекдурдиев",#REF!,"09.05.2026")</f>
        <v>#REF!</v>
      </c>
      <c r="JN10" s="4" t="e">
        <f>COUNTIFS(#REF!,B10,#REF!,"алиев",#REF!,"10.05.2026")</f>
        <v>#REF!</v>
      </c>
      <c r="JO10" s="4" t="e">
        <f>COUNTIFS(#REF!,B10,#REF!,"Бекдурдиев",#REF!,"10.05.2026")</f>
        <v>#REF!</v>
      </c>
      <c r="JP10" s="4" t="e">
        <f>COUNTIFS(#REF!,B10,#REF!,"алиев",#REF!,"11.05.2026")</f>
        <v>#REF!</v>
      </c>
      <c r="JQ10" s="4" t="e">
        <f>COUNTIFS(#REF!,B10,#REF!,"Бекдурдиев",#REF!,"11.05.2026")</f>
        <v>#REF!</v>
      </c>
      <c r="JR10" s="4" t="e">
        <f>COUNTIFS(#REF!,B10,#REF!,"алиев",#REF!,"12.05.2026")</f>
        <v>#REF!</v>
      </c>
      <c r="JS10" s="4" t="e">
        <f>COUNTIFS(#REF!,B10,#REF!,"Бекдурдиев",#REF!,"12.05.2026")</f>
        <v>#REF!</v>
      </c>
      <c r="JT10" s="4" t="e">
        <f>COUNTIFS(#REF!,B10,#REF!,"алиев",#REF!,"13.05.2026")</f>
        <v>#REF!</v>
      </c>
      <c r="JU10" s="4" t="e">
        <f>COUNTIFS(#REF!,B10,#REF!,"Бекдурдиев",#REF!,"13.05.2026")</f>
        <v>#REF!</v>
      </c>
      <c r="JV10" s="4" t="e">
        <f>COUNTIFS(#REF!,B10,#REF!,"алиев",#REF!,"14.05.2026")</f>
        <v>#REF!</v>
      </c>
      <c r="JW10" s="4" t="e">
        <f>COUNTIFS(#REF!,B10,#REF!,"Бекдурдиев",#REF!,"14.05.2026")</f>
        <v>#REF!</v>
      </c>
      <c r="JX10" s="4" t="e">
        <f>COUNTIFS(#REF!,B10,#REF!,"алиев",#REF!,"15.05.2026")</f>
        <v>#REF!</v>
      </c>
      <c r="JY10" s="4" t="e">
        <f>COUNTIFS(#REF!,B10,#REF!,"Бекдурдиев",#REF!,"15.05.2026")</f>
        <v>#REF!</v>
      </c>
      <c r="JZ10" s="4" t="e">
        <f>COUNTIFS(#REF!,B10,#REF!,"алиев",#REF!,"16.05.2026")</f>
        <v>#REF!</v>
      </c>
      <c r="KA10" s="4" t="e">
        <f>COUNTIFS(#REF!,B10,#REF!,"Бекдурдиев",#REF!,"16.05.2026")</f>
        <v>#REF!</v>
      </c>
      <c r="KB10" s="4" t="e">
        <f>COUNTIFS(#REF!,B10,#REF!,"алиев",#REF!,"17.05.2026")</f>
        <v>#REF!</v>
      </c>
      <c r="KC10" s="4" t="e">
        <f>COUNTIFS(#REF!,B10,#REF!,"Бекдурдиев",#REF!,"17.05.2026")</f>
        <v>#REF!</v>
      </c>
      <c r="KD10" s="4" t="e">
        <f>COUNTIFS(#REF!,B10,#REF!,"алиев",#REF!,"18.05.2026")</f>
        <v>#REF!</v>
      </c>
      <c r="KE10" s="4" t="e">
        <f>COUNTIFS(#REF!,B10,#REF!,"Бекдурдиев",#REF!,"18.05.2026")</f>
        <v>#REF!</v>
      </c>
      <c r="KF10" s="4" t="e">
        <f>COUNTIFS(#REF!,B10,#REF!,"алиев",#REF!,"19.05.2026")</f>
        <v>#REF!</v>
      </c>
      <c r="KG10" s="4" t="e">
        <f>COUNTIFS(#REF!,B10,#REF!,"Бекдурдиев",#REF!,"19.05.2026")</f>
        <v>#REF!</v>
      </c>
      <c r="KH10" s="4" t="e">
        <f>COUNTIFS(#REF!,B10,#REF!,"алиев",#REF!,"20.05.2026")</f>
        <v>#REF!</v>
      </c>
      <c r="KI10" s="4" t="e">
        <f>COUNTIFS(#REF!,B10,#REF!,"Бекдурдиев",#REF!,"20.05.2026")</f>
        <v>#REF!</v>
      </c>
      <c r="KJ10" s="4" t="e">
        <f>COUNTIFS(#REF!,B10,#REF!,"алиев",#REF!,"21.05.2026")</f>
        <v>#REF!</v>
      </c>
      <c r="KK10" s="4" t="e">
        <f>COUNTIFS(#REF!,B10,#REF!,"Бекдурдиев",#REF!,"21.05.2026")</f>
        <v>#REF!</v>
      </c>
      <c r="KL10" s="4" t="e">
        <f>COUNTIFS(#REF!,B10,#REF!,"алиев",#REF!,"22.05.2026")</f>
        <v>#REF!</v>
      </c>
      <c r="KM10" s="4" t="e">
        <f>COUNTIFS(#REF!,B10,#REF!,"Бекдурдиев",#REF!,"22.05.2026")</f>
        <v>#REF!</v>
      </c>
      <c r="KN10" s="4" t="e">
        <f>COUNTIFS(#REF!,B10,#REF!,"алиев",#REF!,"23.05.2026")</f>
        <v>#REF!</v>
      </c>
      <c r="KO10" s="4" t="e">
        <f>COUNTIFS(#REF!,B10,#REF!,"Бекдурдиев",#REF!,"23.05.2026")</f>
        <v>#REF!</v>
      </c>
      <c r="KP10" s="4" t="e">
        <f>COUNTIFS(#REF!,B10,#REF!,"алиев",#REF!,"24.05.2026")</f>
        <v>#REF!</v>
      </c>
      <c r="KQ10" s="4" t="e">
        <f>COUNTIFS(#REF!,B10,#REF!,"Бекдурдиев",#REF!,"24.05.2026")</f>
        <v>#REF!</v>
      </c>
      <c r="KR10" s="4" t="e">
        <f>COUNTIFS(#REF!,B10,#REF!,"алиев",#REF!,"25.05.2026")</f>
        <v>#REF!</v>
      </c>
      <c r="KS10" s="4" t="e">
        <f>COUNTIFS(#REF!,B10,#REF!,"Бекдурдиев",#REF!,"25.05.2026")</f>
        <v>#REF!</v>
      </c>
      <c r="KT10" s="4" t="e">
        <f>COUNTIFS(#REF!,B10,#REF!,"алиев",#REF!,"26.05.2026")</f>
        <v>#REF!</v>
      </c>
      <c r="KU10" s="4" t="e">
        <f>COUNTIFS(#REF!,B10,#REF!,"Бекдурдиев",#REF!,"26.05.2026")</f>
        <v>#REF!</v>
      </c>
      <c r="KV10" s="4" t="e">
        <f>COUNTIFS(#REF!,B10,#REF!,"алиев",#REF!,"27.05.2026")</f>
        <v>#REF!</v>
      </c>
      <c r="KW10" s="4" t="e">
        <f>COUNTIFS(#REF!,B10,#REF!,"Бекдурдиев",#REF!,"27.05.2026")</f>
        <v>#REF!</v>
      </c>
      <c r="KX10" s="4" t="e">
        <f>COUNTIFS(#REF!,B10,#REF!,"алиев",#REF!,"28.05.2026")</f>
        <v>#REF!</v>
      </c>
      <c r="KY10" s="4" t="e">
        <f>COUNTIFS(#REF!,B10,#REF!,"Бекдурдиев",#REF!,"28.05.2026")</f>
        <v>#REF!</v>
      </c>
      <c r="KZ10" s="4" t="e">
        <f>COUNTIFS(#REF!,B10,#REF!,"алиев",#REF!,"29.05.2026")</f>
        <v>#REF!</v>
      </c>
      <c r="LA10" s="4" t="e">
        <f>COUNTIFS(#REF!,B10,#REF!,"Бекдурдиев",#REF!,"29.05.2026")</f>
        <v>#REF!</v>
      </c>
      <c r="LB10" s="4" t="e">
        <f>COUNTIFS(#REF!,B10,#REF!,"алиев",#REF!,"30.05.2026")</f>
        <v>#REF!</v>
      </c>
      <c r="LC10" s="4" t="e">
        <f>COUNTIFS(#REF!,B10,#REF!,"Бекдурдиев",#REF!,"30.05.2026")</f>
        <v>#REF!</v>
      </c>
      <c r="LD10" s="4" t="e">
        <f>COUNTIFS(#REF!,B10,#REF!,"алиев",#REF!,"31.05.2026")</f>
        <v>#REF!</v>
      </c>
      <c r="LE10" s="4" t="e">
        <f>COUNTIFS(#REF!,B10,#REF!,"Бекдурдиев",#REF!,"31.05.2026")</f>
        <v>#REF!</v>
      </c>
      <c r="LF10" s="22" t="e">
        <f t="shared" si="28"/>
        <v>#REF!</v>
      </c>
      <c r="LG10" s="22" t="e">
        <f t="shared" si="29"/>
        <v>#REF!</v>
      </c>
      <c r="LH10" s="4" t="e">
        <f>COUNTIFS(#REF!,B10,#REF!,"алиев",#REF!,"01.06.2026")</f>
        <v>#REF!</v>
      </c>
      <c r="LI10" s="4" t="e">
        <f>COUNTIFS(#REF!,B10,#REF!,"Бекдурдиев",#REF!,"01.06.2026")</f>
        <v>#REF!</v>
      </c>
      <c r="LJ10" s="4" t="e">
        <f>COUNTIFS(#REF!,B10,#REF!,"алиев",#REF!,"02.06.2026")</f>
        <v>#REF!</v>
      </c>
      <c r="LK10" s="4" t="e">
        <f>COUNTIFS(#REF!,B10,#REF!,"Бекдурдиев",#REF!,"02.06.2026")</f>
        <v>#REF!</v>
      </c>
      <c r="LL10" s="4" t="e">
        <f>COUNTIFS(#REF!,B10,#REF!,"алиев",#REF!,"03.06.2026")</f>
        <v>#REF!</v>
      </c>
      <c r="LM10" s="4" t="e">
        <f>COUNTIFS(#REF!,B10,#REF!,"Бекдурдиев",#REF!,"03.06.2026")</f>
        <v>#REF!</v>
      </c>
      <c r="LN10" s="4" t="e">
        <f>COUNTIFS(#REF!,B10,#REF!,"алиев",#REF!,"04.06.2026")</f>
        <v>#REF!</v>
      </c>
      <c r="LO10" s="4" t="e">
        <f>COUNTIFS(#REF!,B10,#REF!,"Бекдурдиев",#REF!,"04.06.2026")</f>
        <v>#REF!</v>
      </c>
      <c r="LP10" s="4" t="e">
        <f>COUNTIFS(#REF!,B10,#REF!,"алиев",#REF!,"05.06.2026")</f>
        <v>#REF!</v>
      </c>
      <c r="LQ10" s="4" t="e">
        <f>COUNTIFS(#REF!,B10,#REF!,"Бекдурдиев",#REF!,"05.06.2026")</f>
        <v>#REF!</v>
      </c>
      <c r="LR10" s="4" t="e">
        <f>COUNTIFS(#REF!,B10,#REF!,"алиев",#REF!,"06.06.2026")</f>
        <v>#REF!</v>
      </c>
      <c r="LS10" s="4" t="e">
        <f>COUNTIFS(#REF!,B10,#REF!,"Бекдурдиев",#REF!,"06.06.2026")</f>
        <v>#REF!</v>
      </c>
      <c r="LT10" s="4" t="e">
        <f>COUNTIFS(#REF!,B10,#REF!,"алиев",#REF!,"07.06.2026")</f>
        <v>#REF!</v>
      </c>
      <c r="LU10" s="4" t="e">
        <f>COUNTIFS(#REF!,B10,#REF!,"Бекдурдиев",#REF!,"07.06.2026")</f>
        <v>#REF!</v>
      </c>
      <c r="LV10" s="4" t="e">
        <f>COUNTIFS(#REF!,B10,#REF!,"алиев",#REF!,"08.06.2026")</f>
        <v>#REF!</v>
      </c>
      <c r="LW10" s="4" t="e">
        <f>COUNTIFS(#REF!,B10,#REF!,"Бекдурдиев",#REF!,"08.06.2026")</f>
        <v>#REF!</v>
      </c>
      <c r="LX10" s="4" t="e">
        <f>COUNTIFS(#REF!,B10,#REF!,"алиев",#REF!,"09.06.2026")</f>
        <v>#REF!</v>
      </c>
      <c r="LY10" s="4" t="e">
        <f>COUNTIFS(#REF!,B10,#REF!,"Бекдурдиев",#REF!,"09.06.2026")</f>
        <v>#REF!</v>
      </c>
      <c r="LZ10" s="4" t="e">
        <f>COUNTIFS(#REF!,B10,#REF!,"алиев",#REF!,"10.06.2026")</f>
        <v>#REF!</v>
      </c>
      <c r="MA10" s="4" t="e">
        <f>COUNTIFS(#REF!,B10,#REF!,"Бекдурдиев",#REF!,"10.06.2026")</f>
        <v>#REF!</v>
      </c>
      <c r="MB10" s="4" t="e">
        <f>COUNTIFS(#REF!,B10,#REF!,"алиев",#REF!,"11.06.2026")</f>
        <v>#REF!</v>
      </c>
      <c r="MC10" s="4" t="e">
        <f>COUNTIFS(#REF!,B10,#REF!,"Бекдурдиев",#REF!,"11.06.2026")</f>
        <v>#REF!</v>
      </c>
      <c r="MD10" s="4" t="e">
        <f>COUNTIFS(#REF!,B10,#REF!,"алиев",#REF!,"12.06.2026")</f>
        <v>#REF!</v>
      </c>
      <c r="ME10" s="4" t="e">
        <f>COUNTIFS(#REF!,B10,#REF!,"Бекдурдиев",#REF!,"12.06.2026")</f>
        <v>#REF!</v>
      </c>
      <c r="MF10" s="4" t="e">
        <f>COUNTIFS(#REF!,B10,#REF!,"алиев",#REF!,"13.06.2026")</f>
        <v>#REF!</v>
      </c>
      <c r="MG10" s="4" t="e">
        <f>COUNTIFS(#REF!,B10,#REF!,"Бекдурдиев",#REF!,"13.06.2026")</f>
        <v>#REF!</v>
      </c>
      <c r="MH10" s="4" t="e">
        <f>COUNTIFS(#REF!,B10,#REF!,"алиев",#REF!,"14.06.2026")</f>
        <v>#REF!</v>
      </c>
      <c r="MI10" s="4" t="e">
        <f>COUNTIFS(#REF!,B10,#REF!,"Бекдурдиев",#REF!,"14.06.2026")</f>
        <v>#REF!</v>
      </c>
      <c r="MJ10" s="4" t="e">
        <f>COUNTIFS(#REF!,B10,#REF!,"алиев",#REF!,"15.06.2026")</f>
        <v>#REF!</v>
      </c>
      <c r="MK10" s="4" t="e">
        <f>COUNTIFS(#REF!,B10,#REF!,"Бекдурдиев",#REF!,"15.06.2026")</f>
        <v>#REF!</v>
      </c>
      <c r="ML10" s="4" t="e">
        <f>COUNTIFS(#REF!,B10,#REF!,"алиев",#REF!,"16.06.2026")</f>
        <v>#REF!</v>
      </c>
      <c r="MM10" s="4" t="e">
        <f>COUNTIFS(#REF!,B10,#REF!,"Бекдурдиев",#REF!,"16.06.2026")</f>
        <v>#REF!</v>
      </c>
      <c r="MN10" s="4" t="e">
        <f>COUNTIFS(#REF!,B10,#REF!,"алиев",#REF!,"17.06.2026")</f>
        <v>#REF!</v>
      </c>
      <c r="MO10" s="4" t="e">
        <f>COUNTIFS(#REF!,B10,#REF!,"Бекдурдиев",#REF!,"17.06.2026")</f>
        <v>#REF!</v>
      </c>
      <c r="MP10" s="4" t="e">
        <f>COUNTIFS(#REF!,B10,#REF!,"алиев",#REF!,"18.06.2026")</f>
        <v>#REF!</v>
      </c>
      <c r="MQ10" s="4" t="e">
        <f>COUNTIFS(#REF!,B10,#REF!,"Бекдурдиев",#REF!,"18.06.2026")</f>
        <v>#REF!</v>
      </c>
      <c r="MR10" s="4" t="e">
        <f>COUNTIFS(#REF!,B10,#REF!,"алиев",#REF!,"19.06.2026")</f>
        <v>#REF!</v>
      </c>
      <c r="MS10" s="4" t="e">
        <f>COUNTIFS(#REF!,B10,#REF!,"Бекдурдиев",#REF!,"19.06.2026")</f>
        <v>#REF!</v>
      </c>
      <c r="MT10" s="4" t="e">
        <f>COUNTIFS(#REF!,B10,#REF!,"алиев",#REF!,"20.06.2026")</f>
        <v>#REF!</v>
      </c>
      <c r="MU10" s="4" t="e">
        <f>COUNTIFS(#REF!,B10,#REF!,"Бекдурдиев",#REF!,"20.06.2026")</f>
        <v>#REF!</v>
      </c>
      <c r="MV10" s="4" t="e">
        <f>COUNTIFS(#REF!,B10,#REF!,"алиев",#REF!,"21.06.2026")</f>
        <v>#REF!</v>
      </c>
      <c r="MW10" s="4" t="e">
        <f>COUNTIFS(#REF!,B10,#REF!,"Бекдурдиев",#REF!,"21.06.2026")</f>
        <v>#REF!</v>
      </c>
      <c r="MX10" s="4" t="e">
        <f>COUNTIFS(#REF!,B10,#REF!,"алиев",#REF!,"22.06.2026")</f>
        <v>#REF!</v>
      </c>
      <c r="MY10" s="4" t="e">
        <f>COUNTIFS(#REF!,B10,#REF!,"Бекдурдиев",#REF!,"22.06.2026")</f>
        <v>#REF!</v>
      </c>
      <c r="MZ10" s="4" t="e">
        <f>COUNTIFS(#REF!,B10,#REF!,"алиев",#REF!,"23.06.2026")</f>
        <v>#REF!</v>
      </c>
      <c r="NA10" s="4" t="e">
        <f>COUNTIFS(#REF!,B10,#REF!,"Бекдурдиев",#REF!,"23.06.2026")</f>
        <v>#REF!</v>
      </c>
      <c r="NB10" s="4" t="e">
        <f>COUNTIFS(#REF!,B10,#REF!,"алиев",#REF!,"24.06.2026")</f>
        <v>#REF!</v>
      </c>
      <c r="NC10" s="4" t="e">
        <f>COUNTIFS(#REF!,B10,#REF!,"Бекдурдиев",#REF!,"24.06.2026")</f>
        <v>#REF!</v>
      </c>
      <c r="ND10" s="4" t="e">
        <f>COUNTIFS(#REF!,B10,#REF!,"алиев",#REF!,"25.06.2026")</f>
        <v>#REF!</v>
      </c>
      <c r="NE10" s="4" t="e">
        <f>COUNTIFS(#REF!,B10,#REF!,"Бекдурдиев",#REF!,"25.06.2026")</f>
        <v>#REF!</v>
      </c>
      <c r="NF10" s="4" t="e">
        <f>COUNTIFS(#REF!,B10,#REF!,"алиев",#REF!,"26.06.2026")</f>
        <v>#REF!</v>
      </c>
      <c r="NG10" s="4" t="e">
        <f>COUNTIFS(#REF!,B10,#REF!,"Бекдурдиев",#REF!,"26.06.2026")</f>
        <v>#REF!</v>
      </c>
      <c r="NH10" s="4" t="e">
        <f>COUNTIFS(#REF!,B10,#REF!,"алиев",#REF!,"27.06.2026")</f>
        <v>#REF!</v>
      </c>
      <c r="NI10" s="4" t="e">
        <f>COUNTIFS(#REF!,B10,#REF!,"Бекдурдиев",#REF!,"27.06.2026")</f>
        <v>#REF!</v>
      </c>
      <c r="NJ10" s="4" t="e">
        <f>COUNTIFS(#REF!,B10,#REF!,"алиев",#REF!,"28.06.2026")</f>
        <v>#REF!</v>
      </c>
      <c r="NK10" s="4" t="e">
        <f>COUNTIFS(#REF!,B10,#REF!,"Бекдурдиев",#REF!,"28.06.2026")</f>
        <v>#REF!</v>
      </c>
      <c r="NL10" s="4" t="e">
        <f>COUNTIFS(#REF!,B10,#REF!,"алиев",#REF!,"29.06.2026")</f>
        <v>#REF!</v>
      </c>
      <c r="NM10" s="4" t="e">
        <f>COUNTIFS(#REF!,B10,#REF!,"Бекдурдиев",#REF!,"29.06.2026")</f>
        <v>#REF!</v>
      </c>
      <c r="NN10" s="4" t="e">
        <f>COUNTIFS(#REF!,B10,#REF!,"алиев",#REF!,"30.06.2026")</f>
        <v>#REF!</v>
      </c>
      <c r="NO10" s="4" t="e">
        <f>COUNTIFS(#REF!,B10,#REF!,"Бекдурдиев",#REF!,"30.06.2026")</f>
        <v>#REF!</v>
      </c>
      <c r="NP10" s="26" t="e">
        <f t="shared" si="30"/>
        <v>#REF!</v>
      </c>
      <c r="NQ10" s="26" t="e">
        <f t="shared" si="31"/>
        <v>#REF!</v>
      </c>
      <c r="NR10" s="4" t="e">
        <f>COUNTIFS(#REF!,B10,#REF!,"алиев",#REF!,"01.07.2026")</f>
        <v>#REF!</v>
      </c>
      <c r="NS10" s="4" t="e">
        <f>COUNTIFS(#REF!,B10,#REF!,"Бекдурдиев",#REF!,"01.07.2026")</f>
        <v>#REF!</v>
      </c>
      <c r="NT10" s="4" t="e">
        <f>COUNTIFS(#REF!,B10,#REF!,"алиев",#REF!,"02.07.2026")</f>
        <v>#REF!</v>
      </c>
      <c r="NU10" s="4" t="e">
        <f>COUNTIFS(#REF!,B10,#REF!,"Бекдурдиев",#REF!,"02.07.2026")</f>
        <v>#REF!</v>
      </c>
      <c r="NV10" s="4" t="e">
        <f>COUNTIFS(#REF!,B10,#REF!,"алиев",#REF!,"03.07.2026")</f>
        <v>#REF!</v>
      </c>
      <c r="NW10" s="4" t="e">
        <f>COUNTIFS(#REF!,B10,#REF!,"Бекдурдиев",#REF!,"03.07.2026")</f>
        <v>#REF!</v>
      </c>
      <c r="NX10" s="4" t="e">
        <f>COUNTIFS(#REF!,B10,#REF!,"алиев",#REF!,"04.07.2026")</f>
        <v>#REF!</v>
      </c>
      <c r="NY10" s="4" t="e">
        <f>COUNTIFS(#REF!,B10,#REF!,"Бекдурдиев",#REF!,"04.07.2026")</f>
        <v>#REF!</v>
      </c>
      <c r="NZ10" s="4" t="e">
        <f>COUNTIFS(#REF!,B10,#REF!,"алиев",#REF!,"05.07.2026")</f>
        <v>#REF!</v>
      </c>
      <c r="OA10" s="4" t="e">
        <f>COUNTIFS(#REF!,B10,#REF!,"Бекдурдиев",#REF!,"05.07.2026")</f>
        <v>#REF!</v>
      </c>
      <c r="OB10" s="4" t="e">
        <f>COUNTIFS(#REF!,B10,#REF!,"алиев",#REF!,"06.07.2026")</f>
        <v>#REF!</v>
      </c>
      <c r="OC10" s="4" t="e">
        <f>COUNTIFS(#REF!,B10,#REF!,"Бекдурдиев",#REF!,"06.07.2026")</f>
        <v>#REF!</v>
      </c>
      <c r="OD10" s="4" t="e">
        <f>COUNTIFS(#REF!,B10,#REF!,"алиев",#REF!,"07.07.2026")</f>
        <v>#REF!</v>
      </c>
      <c r="OE10" s="4" t="e">
        <f>COUNTIFS(#REF!,B10,#REF!,"Бекдурдиев",#REF!,"07.07.2026")</f>
        <v>#REF!</v>
      </c>
      <c r="OF10" s="4" t="e">
        <f>COUNTIFS(#REF!,B10,#REF!,"алиев",#REF!,"08.07.2026")</f>
        <v>#REF!</v>
      </c>
      <c r="OG10" s="4" t="e">
        <f>COUNTIFS(#REF!,B10,#REF!,"Бекдурдиев",#REF!,"08.07.2026")</f>
        <v>#REF!</v>
      </c>
      <c r="OH10" s="4" t="e">
        <f>COUNTIFS(#REF!,B10,#REF!,"алиев",#REF!,"09.07.2026")</f>
        <v>#REF!</v>
      </c>
      <c r="OI10" s="4" t="e">
        <f>COUNTIFS(#REF!,B10,#REF!,"Бекдурдиев",#REF!,"09.07.2026")</f>
        <v>#REF!</v>
      </c>
      <c r="OJ10" s="4" t="e">
        <f>COUNTIFS(#REF!,B10,#REF!,"алиев",#REF!,"10.07.2026")</f>
        <v>#REF!</v>
      </c>
      <c r="OK10" s="4" t="e">
        <f>COUNTIFS(#REF!,B10,#REF!,"Бекдурдиев",#REF!,"10.07.2026")</f>
        <v>#REF!</v>
      </c>
      <c r="OL10" s="4" t="e">
        <f>COUNTIFS(#REF!,B10,#REF!,"алиев",#REF!,"11.07.2026")</f>
        <v>#REF!</v>
      </c>
      <c r="OM10" s="4" t="e">
        <f>COUNTIFS(#REF!,B10,#REF!,"Бекдурдиев",#REF!,"11.07.2026")</f>
        <v>#REF!</v>
      </c>
      <c r="ON10" s="4" t="e">
        <f>COUNTIFS(#REF!,B10,#REF!,"алиев",#REF!,"12.07.2026")</f>
        <v>#REF!</v>
      </c>
      <c r="OO10" s="4" t="e">
        <f>COUNTIFS(#REF!,B10,#REF!,"Бекдурдиев",#REF!,"12.07.2026")</f>
        <v>#REF!</v>
      </c>
      <c r="OP10" s="4" t="e">
        <f>COUNTIFS(#REF!,B10,#REF!,"алиев",#REF!,"13.07.2026")</f>
        <v>#REF!</v>
      </c>
      <c r="OQ10" s="4" t="e">
        <f>COUNTIFS(#REF!,B10,#REF!,"Бекдурдиев",#REF!,"13.07.2026")</f>
        <v>#REF!</v>
      </c>
      <c r="OR10" s="4" t="e">
        <f>COUNTIFS(#REF!,B10,#REF!,"алиев",#REF!,"14.07.2026")</f>
        <v>#REF!</v>
      </c>
      <c r="OS10" s="4" t="e">
        <f>COUNTIFS(#REF!,B10,#REF!,"Бекдурдиев",#REF!,"14.07.2026")</f>
        <v>#REF!</v>
      </c>
      <c r="OT10" s="4" t="e">
        <f>COUNTIFS(#REF!,B10,#REF!,"алиев",#REF!,"15.07.2026")</f>
        <v>#REF!</v>
      </c>
      <c r="OU10" s="4" t="e">
        <f>COUNTIFS(#REF!,B10,#REF!,"Бекдурдиев",#REF!,"15.07.2026")</f>
        <v>#REF!</v>
      </c>
      <c r="OV10" s="4" t="e">
        <f>COUNTIFS(#REF!,B10,#REF!,"алиев",#REF!,"16.07.2026")</f>
        <v>#REF!</v>
      </c>
      <c r="OW10" s="4" t="e">
        <f>COUNTIFS(#REF!,B10,#REF!,"Бекдурдиев",#REF!,"16.07.2026")</f>
        <v>#REF!</v>
      </c>
      <c r="OX10" s="4" t="e">
        <f>COUNTIFS(#REF!,B10,#REF!,"алиев",#REF!,"17.07.2026")</f>
        <v>#REF!</v>
      </c>
      <c r="OY10" s="4" t="e">
        <f>COUNTIFS(#REF!,B10,#REF!,"Бекдурдиев",#REF!,"17.07.2026")</f>
        <v>#REF!</v>
      </c>
      <c r="OZ10" s="4" t="e">
        <f>COUNTIFS(#REF!,B10,#REF!,"алиев",#REF!,"18.07.2026")</f>
        <v>#REF!</v>
      </c>
      <c r="PA10" s="4" t="e">
        <f>COUNTIFS(#REF!,B10,#REF!,"Бекдурдиев",#REF!,"18.07.2026")</f>
        <v>#REF!</v>
      </c>
      <c r="PB10" s="4" t="e">
        <f>COUNTIFS(#REF!,B10,#REF!,"алиев",#REF!,"19.07.2026")</f>
        <v>#REF!</v>
      </c>
      <c r="PC10" s="4" t="e">
        <f>COUNTIFS(#REF!,B10,#REF!,"Бекдурдиев",#REF!,"19.07.2026")</f>
        <v>#REF!</v>
      </c>
      <c r="PD10" s="4" t="e">
        <f>COUNTIFS(#REF!,B10,#REF!,"алиев",#REF!,"20.07.2026")</f>
        <v>#REF!</v>
      </c>
      <c r="PE10" s="4" t="e">
        <f>COUNTIFS(#REF!,B10,#REF!,"Бекдурдиев",#REF!,"20.07.2026")</f>
        <v>#REF!</v>
      </c>
      <c r="PF10" s="4" t="e">
        <f>COUNTIFS(#REF!,B10,#REF!,"алиев",#REF!,"21.07.2026")</f>
        <v>#REF!</v>
      </c>
      <c r="PG10" s="4" t="e">
        <f>COUNTIFS(#REF!,B10,#REF!,"Бекдурдиев",#REF!,"21.07.2026")</f>
        <v>#REF!</v>
      </c>
      <c r="PH10" s="4" t="e">
        <f>COUNTIFS(#REF!,B10,#REF!,"алиев",#REF!,"22.07.2026")</f>
        <v>#REF!</v>
      </c>
      <c r="PI10" s="4" t="e">
        <f>COUNTIFS(#REF!,B10,#REF!,"Бекдурдиев",#REF!,"22.07.2026")</f>
        <v>#REF!</v>
      </c>
      <c r="PJ10" s="4" t="e">
        <f>COUNTIFS(#REF!,B10,#REF!,"алиев",#REF!,"23.07.2026")</f>
        <v>#REF!</v>
      </c>
      <c r="PK10" s="4" t="e">
        <f>COUNTIFS(#REF!,B10,#REF!,"Бекдурдиев",#REF!,"23.07.2026")</f>
        <v>#REF!</v>
      </c>
      <c r="PL10" s="4" t="e">
        <f>COUNTIFS(#REF!,B10,#REF!,"алиев",#REF!,"24.07.2026")</f>
        <v>#REF!</v>
      </c>
      <c r="PM10" s="4" t="e">
        <f>COUNTIFS(#REF!,B10,#REF!,"Бекдурдиев",#REF!,"24.07.2026")</f>
        <v>#REF!</v>
      </c>
      <c r="PN10" s="4" t="e">
        <f>COUNTIFS(#REF!,B10,#REF!,"алиев",#REF!,"25.07.2026")</f>
        <v>#REF!</v>
      </c>
      <c r="PO10" s="4" t="e">
        <f>COUNTIFS(#REF!,B10,#REF!,"Бекдурдиев",#REF!,"25.07.2026")</f>
        <v>#REF!</v>
      </c>
      <c r="PP10" s="4" t="e">
        <f>COUNTIFS(#REF!,B10,#REF!,"алиев",#REF!,"26.07.2026")</f>
        <v>#REF!</v>
      </c>
      <c r="PQ10" s="4" t="e">
        <f>COUNTIFS(#REF!,B10,#REF!,"Бекдурдиев",#REF!,"26.07.2026")</f>
        <v>#REF!</v>
      </c>
      <c r="PR10" s="4" t="e">
        <f>COUNTIFS(#REF!,B10,#REF!,"алиев",#REF!,"27.07.2026")</f>
        <v>#REF!</v>
      </c>
      <c r="PS10" s="4" t="e">
        <f>COUNTIFS(#REF!,B10,#REF!,"Бекдурдиев",#REF!,"27.07.2026")</f>
        <v>#REF!</v>
      </c>
      <c r="PT10" s="4" t="e">
        <f>COUNTIFS(#REF!,B10,#REF!,"алиев",#REF!,"28.07.2026")</f>
        <v>#REF!</v>
      </c>
      <c r="PU10" s="4" t="e">
        <f>COUNTIFS(#REF!,B10,#REF!,"Бекдурдиев",#REF!,"28.07.2026")</f>
        <v>#REF!</v>
      </c>
      <c r="PV10" s="4" t="e">
        <f>COUNTIFS(#REF!,B10,#REF!,"алиев",#REF!,"29.07.2026")</f>
        <v>#REF!</v>
      </c>
      <c r="PW10" s="4" t="e">
        <f>COUNTIFS(#REF!,B10,#REF!,"Бекдурдиев",#REF!,"29.07.2026")</f>
        <v>#REF!</v>
      </c>
      <c r="PX10" s="4" t="e">
        <f>COUNTIFS(#REF!,B10,#REF!,"алиев",#REF!,"30.07.2026")</f>
        <v>#REF!</v>
      </c>
      <c r="PY10" s="4" t="e">
        <f>COUNTIFS(#REF!,B10,#REF!,"Бекдурдиев",#REF!,"30.07.2026")</f>
        <v>#REF!</v>
      </c>
      <c r="PZ10" s="4" t="e">
        <f>COUNTIFS(#REF!,B10,#REF!,"алиев",#REF!,"31.07.2026")</f>
        <v>#REF!</v>
      </c>
      <c r="QA10" s="4" t="e">
        <f>COUNTIFS(#REF!,B10,#REF!,"Бекдурдиев",#REF!,"31.07.2026")</f>
        <v>#REF!</v>
      </c>
      <c r="QB10" s="20" t="e">
        <f t="shared" si="32"/>
        <v>#REF!</v>
      </c>
      <c r="QC10" s="20" t="e">
        <f t="shared" si="33"/>
        <v>#REF!</v>
      </c>
      <c r="QD10" s="4" t="e">
        <f>COUNTIFS(#REF!,B10,#REF!,"алиев",#REF!,"01.08.2026")</f>
        <v>#REF!</v>
      </c>
      <c r="QE10" s="4" t="e">
        <f>COUNTIFS(#REF!,B10,#REF!,"Бекдурдиев",#REF!,"02.08.2026")</f>
        <v>#REF!</v>
      </c>
      <c r="QF10" s="4" t="e">
        <f>COUNTIFS(#REF!,B10,#REF!,"алиев",#REF!,"02.08.2026")</f>
        <v>#REF!</v>
      </c>
      <c r="QG10" s="4" t="e">
        <f>COUNTIFS(#REF!,B10,#REF!,"Бекдурдиев",#REF!,"03.08.2026")</f>
        <v>#REF!</v>
      </c>
      <c r="QH10" s="4" t="e">
        <f>COUNTIFS(#REF!,B10,#REF!,"алиев",#REF!,"03.08.2026")</f>
        <v>#REF!</v>
      </c>
      <c r="QI10" s="4" t="e">
        <f>COUNTIFS(#REF!,B10,#REF!,"Бекдурдиев",#REF!,"03.08.2026")</f>
        <v>#REF!</v>
      </c>
      <c r="QJ10" s="4" t="e">
        <f>COUNTIFS(#REF!,B10,#REF!,"алиев",#REF!,"04.08.2026")</f>
        <v>#REF!</v>
      </c>
      <c r="QK10" s="4" t="e">
        <f>COUNTIFS(#REF!,B10,#REF!,"Бекдурдиев",#REF!,"04.08.2026")</f>
        <v>#REF!</v>
      </c>
      <c r="QL10" s="4" t="e">
        <f>COUNTIFS(#REF!,B10,#REF!,"алиев",#REF!,"05.08.2026")</f>
        <v>#REF!</v>
      </c>
      <c r="QM10" s="4" t="e">
        <f>COUNTIFS(#REF!,B10,#REF!,"Бекдурдиев",#REF!,"05.08.2026")</f>
        <v>#REF!</v>
      </c>
      <c r="QN10" s="4" t="e">
        <f>COUNTIFS(#REF!,B10,#REF!,"алиев",#REF!,"06.08.2026")</f>
        <v>#REF!</v>
      </c>
      <c r="QO10" s="4" t="e">
        <f>COUNTIFS(#REF!,B10,#REF!,"Бекдурдиев",#REF!,"06.08.2026")</f>
        <v>#REF!</v>
      </c>
      <c r="QP10" s="4" t="e">
        <f>COUNTIFS(#REF!,B10,#REF!,"алиев",#REF!,"07.08.2026")</f>
        <v>#REF!</v>
      </c>
      <c r="QQ10" s="4" t="e">
        <f>COUNTIFS(#REF!,B10,#REF!,"Бекдурдиев",#REF!,"07.08.2026")</f>
        <v>#REF!</v>
      </c>
      <c r="QR10" s="4" t="e">
        <f>COUNTIFS(#REF!,B10,#REF!,"алиев",#REF!,"08.08.2026")</f>
        <v>#REF!</v>
      </c>
      <c r="QS10" s="4" t="e">
        <f>COUNTIFS(#REF!,B10,#REF!,"Бекдурдиев",#REF!,"08.08.2026")</f>
        <v>#REF!</v>
      </c>
      <c r="QT10" s="4" t="e">
        <f>COUNTIFS(#REF!,B10,#REF!,"алиев",#REF!,"09.08.2026")</f>
        <v>#REF!</v>
      </c>
      <c r="QU10" s="4" t="e">
        <f>COUNTIFS(#REF!,B10,#REF!,"Бекдурдиев",#REF!,"09.08.2026")</f>
        <v>#REF!</v>
      </c>
      <c r="QV10" s="4" t="e">
        <f>COUNTIFS(#REF!,B10,#REF!,"алиев",#REF!,"10.08.2026")</f>
        <v>#REF!</v>
      </c>
      <c r="QW10" s="4" t="e">
        <f>COUNTIFS(#REF!,B10,#REF!,"Бекдурдиев",#REF!,"10.08.2026")</f>
        <v>#REF!</v>
      </c>
      <c r="QX10" s="4" t="e">
        <f>COUNTIFS(#REF!,B10,#REF!,"алиев",#REF!,"11.08.2026")</f>
        <v>#REF!</v>
      </c>
      <c r="QY10" s="4" t="e">
        <f>COUNTIFS(#REF!,B10,#REF!,"Бекдурдиев",#REF!,"11.08.2026")</f>
        <v>#REF!</v>
      </c>
      <c r="QZ10" s="4" t="e">
        <f>COUNTIFS(#REF!,B10,#REF!,"алиев",#REF!,"12.08.2026")</f>
        <v>#REF!</v>
      </c>
      <c r="RA10" s="4" t="e">
        <f>COUNTIFS(#REF!,B10,#REF!,"Бекдурдиев",#REF!,"12.08.2026")</f>
        <v>#REF!</v>
      </c>
      <c r="RB10" s="4" t="e">
        <f>COUNTIFS(#REF!,B10,#REF!,"алиев",#REF!,"13.08.2026")</f>
        <v>#REF!</v>
      </c>
      <c r="RC10" s="4" t="e">
        <f>COUNTIFS(#REF!,B10,#REF!,"Бекдурдиев",#REF!,"13.08.2026")</f>
        <v>#REF!</v>
      </c>
      <c r="RD10" s="4" t="e">
        <f>COUNTIFS(#REF!,B10,#REF!,"алиев",#REF!,"14.08.2026")</f>
        <v>#REF!</v>
      </c>
      <c r="RE10" s="4" t="e">
        <f>COUNTIFS(#REF!,B10,#REF!,"Бекдурдиев",#REF!,"14.08.2026")</f>
        <v>#REF!</v>
      </c>
      <c r="RF10" s="4" t="e">
        <f>COUNTIFS(#REF!,B10,#REF!,"алиев",#REF!,"15.08.2026")</f>
        <v>#REF!</v>
      </c>
      <c r="RG10" s="4" t="e">
        <f>COUNTIFS(#REF!,B10,#REF!,"Бекдурдиев",#REF!,"15.08.2026")</f>
        <v>#REF!</v>
      </c>
      <c r="RH10" s="4" t="e">
        <f>COUNTIFS(#REF!,B10,#REF!,"алиев",#REF!,"16.08.2026")</f>
        <v>#REF!</v>
      </c>
      <c r="RI10" s="4" t="e">
        <f>COUNTIFS(#REF!,B10,#REF!,"Бекдурдиев",#REF!,"16.08.2026")</f>
        <v>#REF!</v>
      </c>
      <c r="RJ10" s="4" t="e">
        <f>COUNTIFS(#REF!,B10,#REF!,"алиев",#REF!,"17.08.2026")</f>
        <v>#REF!</v>
      </c>
      <c r="RK10" s="4" t="e">
        <f>COUNTIFS(#REF!,B10,#REF!,"Бекдурдиев",#REF!,"17.08.2026")</f>
        <v>#REF!</v>
      </c>
      <c r="RL10" s="4" t="e">
        <f>COUNTIFS(#REF!,B10,#REF!,"алиев",#REF!,"18.08.2026")</f>
        <v>#REF!</v>
      </c>
      <c r="RM10" s="4" t="e">
        <f>COUNTIFS(#REF!,B10,#REF!,"Бекдурдиев",#REF!,"18.08.2026")</f>
        <v>#REF!</v>
      </c>
      <c r="RN10" s="4" t="e">
        <f>COUNTIFS(#REF!,B10,#REF!,"алиев",#REF!,"19.08.2026")</f>
        <v>#REF!</v>
      </c>
      <c r="RO10" s="4" t="e">
        <f>COUNTIFS(#REF!,B10,#REF!,"Бекдурдиев",#REF!,"19.08.2026")</f>
        <v>#REF!</v>
      </c>
      <c r="RP10" s="4" t="e">
        <f>COUNTIFS(#REF!,B10,#REF!,"алиев",#REF!,"20.08.2026")</f>
        <v>#REF!</v>
      </c>
      <c r="RQ10" s="4" t="e">
        <f>COUNTIFS(#REF!,B10,#REF!,"Бекдурдиев",#REF!,"20.08.2026")</f>
        <v>#REF!</v>
      </c>
      <c r="RR10" s="4" t="e">
        <f>COUNTIFS(#REF!,B10,#REF!,"алиев",#REF!,"21.08.2026")</f>
        <v>#REF!</v>
      </c>
      <c r="RS10" s="4" t="e">
        <f>COUNTIFS(#REF!,B10,#REF!,"Бекдурдиев",#REF!,"21.08.2026")</f>
        <v>#REF!</v>
      </c>
      <c r="RT10" s="4" t="e">
        <f>COUNTIFS(#REF!,B10,#REF!,"алиев",#REF!,"22.08.2026")</f>
        <v>#REF!</v>
      </c>
      <c r="RU10" s="4" t="e">
        <f>COUNTIFS(#REF!,B10,#REF!,"Бекдурдиев",#REF!,"22.08.2026")</f>
        <v>#REF!</v>
      </c>
      <c r="RV10" s="4" t="e">
        <f>COUNTIFS(#REF!,B10,#REF!,"алиев",#REF!,"23.08.2026")</f>
        <v>#REF!</v>
      </c>
      <c r="RW10" s="4" t="e">
        <f>COUNTIFS(#REF!,B10,#REF!,"Бекдурдиев",#REF!,"23.08.2026")</f>
        <v>#REF!</v>
      </c>
      <c r="RX10" s="4" t="e">
        <f>COUNTIFS(#REF!,B10,#REF!,"алиев",#REF!,"24.08.2026")</f>
        <v>#REF!</v>
      </c>
      <c r="RY10" s="4" t="e">
        <f>COUNTIFS(#REF!,B10,#REF!,"Бекдурдиев",#REF!,"24.08.2026")</f>
        <v>#REF!</v>
      </c>
      <c r="RZ10" s="4" t="e">
        <f>COUNTIFS(#REF!,B10,#REF!,"алиев",#REF!,"25.08.2026")</f>
        <v>#REF!</v>
      </c>
      <c r="SA10" s="4" t="e">
        <f>COUNTIFS(#REF!,B10,#REF!,"Бекдурдиев",#REF!,"25.08.2026")</f>
        <v>#REF!</v>
      </c>
      <c r="SB10" s="4" t="e">
        <f>COUNTIFS(#REF!,B10,#REF!,"алиев",#REF!,"26.08.2026")</f>
        <v>#REF!</v>
      </c>
      <c r="SC10" s="4" t="e">
        <f>COUNTIFS(#REF!,B10,#REF!,"Бекдурдиев",#REF!,"26.08.2026")</f>
        <v>#REF!</v>
      </c>
      <c r="SD10" s="4" t="e">
        <f>COUNTIFS(#REF!,B10,#REF!,"алиев",#REF!,"27.08.2026")</f>
        <v>#REF!</v>
      </c>
      <c r="SE10" s="4" t="e">
        <f>COUNTIFS(#REF!,B10,#REF!,"Бекдурдиев",#REF!,"27.08.2026")</f>
        <v>#REF!</v>
      </c>
      <c r="SF10" s="4" t="e">
        <f>COUNTIFS(#REF!,B10,#REF!,"алиев",#REF!,"28.08.2026")</f>
        <v>#REF!</v>
      </c>
      <c r="SG10" s="4" t="e">
        <f>COUNTIFS(#REF!,B10,#REF!,"Бекдурдиев",#REF!,"28.08.2026")</f>
        <v>#REF!</v>
      </c>
      <c r="SH10" s="4" t="e">
        <f>COUNTIFS(#REF!,B10,#REF!,"алиев",#REF!,"29.08.2026")</f>
        <v>#REF!</v>
      </c>
      <c r="SI10" s="4" t="e">
        <f>COUNTIFS(#REF!,B10,#REF!,"Бекдурдиев",#REF!,"29.08.2026")</f>
        <v>#REF!</v>
      </c>
      <c r="SJ10" s="4" t="e">
        <f>COUNTIFS(#REF!,B10,#REF!,"алиев",#REF!,"30.08.2026")</f>
        <v>#REF!</v>
      </c>
      <c r="SK10" s="4" t="e">
        <f>COUNTIFS(#REF!,B10,#REF!,"Бекдурдиев",#REF!,"30.08.2026")</f>
        <v>#REF!</v>
      </c>
      <c r="SL10" s="4" t="e">
        <f>COUNTIFS(#REF!,B10,#REF!,"алиев",#REF!,"31.08.2026")</f>
        <v>#REF!</v>
      </c>
      <c r="SM10" s="4" t="e">
        <f>COUNTIFS(#REF!,B10,#REF!,"Бекдурдиев",#REF!,"31.08.2026")</f>
        <v>#REF!</v>
      </c>
      <c r="SN10" s="24" t="e">
        <f t="shared" si="34"/>
        <v>#REF!</v>
      </c>
      <c r="SO10" s="24" t="e">
        <f t="shared" si="35"/>
        <v>#REF!</v>
      </c>
      <c r="SP10" s="3" t="e">
        <f>COUNTIFS(#REF!,B10,#REF!,"алиев",#REF!,"01.09.2026")</f>
        <v>#REF!</v>
      </c>
      <c r="SQ10" s="3" t="e">
        <f>COUNTIFS(#REF!,B10,#REF!,"Бекдурдиев",#REF!,"01.09.2026")</f>
        <v>#REF!</v>
      </c>
      <c r="SR10" s="3" t="e">
        <f>COUNTIFS(#REF!,B10,#REF!,"алиев",#REF!,"02.09.2026")</f>
        <v>#REF!</v>
      </c>
      <c r="SS10" s="3" t="e">
        <f>COUNTIFS(#REF!,B10,#REF!,"Бекдурдиев",#REF!,"02.09.2026")</f>
        <v>#REF!</v>
      </c>
      <c r="ST10" s="3" t="e">
        <f>COUNTIFS(#REF!,B10,#REF!,"алиев",#REF!,"03.09.2026")</f>
        <v>#REF!</v>
      </c>
      <c r="SU10" s="3" t="e">
        <f>COUNTIFS(#REF!,B10,#REF!,"Бекдурдиев",#REF!,"03.09.2026")</f>
        <v>#REF!</v>
      </c>
      <c r="SV10" s="3" t="e">
        <f>COUNTIFS(#REF!,B10,#REF!,"алиев",#REF!,"04.09.2026")</f>
        <v>#REF!</v>
      </c>
      <c r="SW10" s="3" t="e">
        <f>COUNTIFS(#REF!,B10,#REF!,"Бекдурдиев",#REF!,"04.09.2026")</f>
        <v>#REF!</v>
      </c>
      <c r="SX10" s="3" t="e">
        <f>COUNTIFS(#REF!,B10,#REF!,"алиев",#REF!,"05.09.2026")</f>
        <v>#REF!</v>
      </c>
      <c r="SY10" s="3" t="e">
        <f>COUNTIFS(#REF!,B10,#REF!,"Бекдурдиев",#REF!,"05.09.2026")</f>
        <v>#REF!</v>
      </c>
      <c r="SZ10" s="3" t="e">
        <f>COUNTIFS(#REF!,B10,#REF!,"алиев",#REF!,"06.09.2026")</f>
        <v>#REF!</v>
      </c>
      <c r="TA10" s="3" t="e">
        <f>COUNTIFS(#REF!,B10,#REF!,"Бекдурдиев",#REF!,"06.09.2026")</f>
        <v>#REF!</v>
      </c>
      <c r="TB10" s="3" t="e">
        <f>COUNTIFS(#REF!,B10,#REF!,"алиев",#REF!,"07.09.2026")</f>
        <v>#REF!</v>
      </c>
      <c r="TC10" s="3" t="e">
        <f>COUNTIFS(#REF!,B10,#REF!,"Бекдурдиев",#REF!,"07.09.2026")</f>
        <v>#REF!</v>
      </c>
      <c r="TD10" s="3" t="e">
        <f>COUNTIFS(#REF!,B10,#REF!,"алиев",#REF!,"08.09.2026")</f>
        <v>#REF!</v>
      </c>
      <c r="TE10" s="3" t="e">
        <f>COUNTIFS(#REF!,B10,#REF!,"Бекдурдиев",#REF!,"08.09.2026")</f>
        <v>#REF!</v>
      </c>
      <c r="TF10" s="3" t="e">
        <f>COUNTIFS(#REF!,B10,#REF!,"алиев",#REF!,"09.09.2026")</f>
        <v>#REF!</v>
      </c>
      <c r="TG10" s="3" t="e">
        <f>COUNTIFS(#REF!,B10,#REF!,"Бекдурдиев",#REF!,"08.09.2026")</f>
        <v>#REF!</v>
      </c>
      <c r="TH10" s="3" t="e">
        <f>COUNTIFS(#REF!,B10,#REF!,"алиев",#REF!,"10.09.2026")</f>
        <v>#REF!</v>
      </c>
      <c r="TI10" s="3" t="e">
        <f>COUNTIFS(#REF!,B10,#REF!,"Бекдурдиев",#REF!,"10.09.2026")</f>
        <v>#REF!</v>
      </c>
      <c r="TJ10" s="3" t="e">
        <f>COUNTIFS(#REF!,B10,#REF!,"алиев",#REF!,"11.09.2026")</f>
        <v>#REF!</v>
      </c>
      <c r="TK10" s="3" t="e">
        <f>COUNTIFS(#REF!,B10,#REF!,"Бекдурдиев",#REF!,"11.09.2026")</f>
        <v>#REF!</v>
      </c>
      <c r="TL10" s="3" t="e">
        <f>COUNTIFS(#REF!,B10,#REF!,"алиев",#REF!,"11.09.2026")</f>
        <v>#REF!</v>
      </c>
      <c r="TM10" s="3" t="e">
        <f>COUNTIFS(#REF!,B10,#REF!,"Бекдурдиев",#REF!,"12.09.2026")</f>
        <v>#REF!</v>
      </c>
      <c r="TN10" s="3" t="e">
        <f>COUNTIFS(#REF!,B10,#REF!,"алиев",#REF!,"13.09.2026")</f>
        <v>#REF!</v>
      </c>
      <c r="TO10" s="3" t="e">
        <f>COUNTIFS(#REF!,B10,#REF!,"Бекдурдиев",#REF!,"13.09.2026")</f>
        <v>#REF!</v>
      </c>
      <c r="TP10" s="3" t="e">
        <f>COUNTIFS(#REF!,B10,#REF!,"алиев",#REF!,"14.09.2026")</f>
        <v>#REF!</v>
      </c>
      <c r="TQ10" s="3" t="e">
        <f>COUNTIFS(#REF!,B10,#REF!,"Бекдурдиев",#REF!,"14.09.2026")</f>
        <v>#REF!</v>
      </c>
      <c r="TR10" s="3" t="e">
        <f>COUNTIFS(#REF!,B10,#REF!,"алиев",#REF!,"15.09.2026")</f>
        <v>#REF!</v>
      </c>
      <c r="TS10" s="3" t="e">
        <f>COUNTIFS(#REF!,B10,#REF!,"Бекдурдиев",#REF!,"15.09.2026")</f>
        <v>#REF!</v>
      </c>
      <c r="TT10" s="3" t="e">
        <f>COUNTIFS(#REF!,B10,#REF!,"алиев",#REF!,"16.09.2026")</f>
        <v>#REF!</v>
      </c>
      <c r="TU10" s="3" t="e">
        <f>COUNTIFS(#REF!,B10,#REF!,"Бекдурдиев",#REF!,"16.09.2026")</f>
        <v>#REF!</v>
      </c>
      <c r="TV10" s="3" t="e">
        <f>COUNTIFS(#REF!,B10,#REF!,"алиев",#REF!,"17.09.2026")</f>
        <v>#REF!</v>
      </c>
      <c r="TW10" s="3" t="e">
        <f>COUNTIFS(#REF!,B10,#REF!,"Бекдурдиев",#REF!,"17.09.2026")</f>
        <v>#REF!</v>
      </c>
      <c r="TX10" s="3" t="e">
        <f>COUNTIFS(#REF!,B10,#REF!,"алиев",#REF!,"18.09.2026")</f>
        <v>#REF!</v>
      </c>
      <c r="TY10" s="3" t="e">
        <f>COUNTIFS(#REF!,B10,#REF!,"Бекдурдиев",#REF!,"18.09.2026")</f>
        <v>#REF!</v>
      </c>
      <c r="TZ10" s="3" t="e">
        <f>COUNTIFS(#REF!,B10,#REF!,"алиев",#REF!,"19.09.2026")</f>
        <v>#REF!</v>
      </c>
      <c r="UA10" s="3" t="e">
        <f>COUNTIFS(#REF!,B10,#REF!,"Бекдурдиев",#REF!,"19.09.2026")</f>
        <v>#REF!</v>
      </c>
      <c r="UB10" s="3" t="e">
        <f>COUNTIFS(#REF!,B10,#REF!,"алиев",#REF!,"20.09.2026")</f>
        <v>#REF!</v>
      </c>
      <c r="UC10" s="3" t="e">
        <f>COUNTIFS(#REF!,B10,#REF!,"Бекдурдиев",#REF!,"20.09.2026")</f>
        <v>#REF!</v>
      </c>
      <c r="UD10" s="3" t="e">
        <f>COUNTIFS(#REF!,B10,#REF!,"алиев",#REF!,"21.09.2026")</f>
        <v>#REF!</v>
      </c>
      <c r="UE10" s="3" t="e">
        <f>COUNTIFS(#REF!,B10,#REF!,"Бекдурдиев",#REF!,"21.09.2026")</f>
        <v>#REF!</v>
      </c>
      <c r="UF10" s="3" t="e">
        <f>COUNTIFS(#REF!,B10,#REF!,"алиев",#REF!,"22.09.2026")</f>
        <v>#REF!</v>
      </c>
      <c r="UG10" s="3" t="e">
        <f>COUNTIFS(#REF!,B10,#REF!,"Бекдурдиев",#REF!,"22.09.2026")</f>
        <v>#REF!</v>
      </c>
      <c r="UH10" s="3" t="e">
        <f>COUNTIFS(#REF!,B10,#REF!,"алиев",#REF!,"23.09.2026")</f>
        <v>#REF!</v>
      </c>
      <c r="UI10" s="3" t="e">
        <f>COUNTIFS(#REF!,B10,#REF!,"Бекдурдиев",#REF!,"23.09.2026")</f>
        <v>#REF!</v>
      </c>
      <c r="UJ10" s="3" t="e">
        <f>COUNTIFS(#REF!,B10,#REF!,"алиев",#REF!,"24.09.2026")</f>
        <v>#REF!</v>
      </c>
      <c r="UK10" s="3" t="e">
        <f>COUNTIFS(#REF!,B10,#REF!,"Бекдурдиев",#REF!,"24.09.2026")</f>
        <v>#REF!</v>
      </c>
      <c r="UL10" s="3" t="e">
        <f>COUNTIFS(#REF!,B10,#REF!,"алиев",#REF!,"25.09.2026")</f>
        <v>#REF!</v>
      </c>
      <c r="UM10" s="3" t="e">
        <f>COUNTIFS(#REF!,B10,#REF!,"Бекдурдиев",#REF!,"25.09.2026")</f>
        <v>#REF!</v>
      </c>
      <c r="UN10" s="3" t="e">
        <f>COUNTIFS(#REF!,B10,#REF!,"алиев",#REF!,"26.09.2026")</f>
        <v>#REF!</v>
      </c>
      <c r="UO10" s="3" t="e">
        <f>COUNTIFS(#REF!,B10,#REF!,"Бекдурдиев",#REF!,"26.09.2026")</f>
        <v>#REF!</v>
      </c>
      <c r="UP10" s="3" t="e">
        <f>COUNTIFS(#REF!,B10,#REF!,"алиев",#REF!,"27.09.2026")</f>
        <v>#REF!</v>
      </c>
      <c r="UQ10" s="3" t="e">
        <f>COUNTIFS(#REF!,B10,#REF!,"Бекдурдиев",#REF!,"27.09.2026")</f>
        <v>#REF!</v>
      </c>
      <c r="UR10" s="3" t="e">
        <f>COUNTIFS(#REF!,B10,#REF!,"алиев",#REF!,"28.09.2026")</f>
        <v>#REF!</v>
      </c>
      <c r="US10" s="3" t="e">
        <f>COUNTIFS(#REF!,B10,#REF!,"Бекдурдиев",#REF!,"28.09.2026")</f>
        <v>#REF!</v>
      </c>
      <c r="UT10" s="3" t="e">
        <f>COUNTIFS(#REF!,B10,#REF!,"алиев",#REF!,"29.09.2026")</f>
        <v>#REF!</v>
      </c>
      <c r="UU10" s="3" t="e">
        <f>COUNTIFS(#REF!,B10,#REF!,"Бекдурдиев",#REF!,"29.09.2026")</f>
        <v>#REF!</v>
      </c>
      <c r="UV10" s="3" t="e">
        <f>COUNTIFS(#REF!,B10,#REF!,"алиев",#REF!,"30.09.2026")</f>
        <v>#REF!</v>
      </c>
      <c r="UW10" s="4" t="e">
        <f>COUNTIFS(#REF!,B10,#REF!,"Бекдурдиев",#REF!,"30.09.2026")</f>
        <v>#REF!</v>
      </c>
      <c r="UX10" s="19" t="e">
        <f t="shared" si="36"/>
        <v>#REF!</v>
      </c>
      <c r="UY10" s="19" t="e">
        <f t="shared" si="37"/>
        <v>#REF!</v>
      </c>
      <c r="UZ10" s="28" t="e">
        <f>COUNTIFS(#REF!,B10,#REF!,"алиев",#REF!,"01.10.2026")</f>
        <v>#REF!</v>
      </c>
      <c r="VA10" s="28" t="e">
        <f>COUNTIFS(#REF!,B10,#REF!,"Бекдурдиев",#REF!,"01.10.2026")</f>
        <v>#REF!</v>
      </c>
      <c r="VB10" s="28" t="e">
        <f>COUNTIFS(#REF!,B10,#REF!,"алиев",#REF!,"02.10.2026")</f>
        <v>#REF!</v>
      </c>
      <c r="VC10" s="28" t="e">
        <f>COUNTIFS(#REF!,B10,#REF!,"Бекдурдиев",#REF!,"02.10.2026")</f>
        <v>#REF!</v>
      </c>
      <c r="VD10" s="28" t="e">
        <f>COUNTIFS(#REF!,B10,#REF!,"алиев",#REF!,"03.10.2026")</f>
        <v>#REF!</v>
      </c>
      <c r="VE10" s="28" t="e">
        <f>COUNTIFS(#REF!,B10,#REF!,"Бекдурдиев",#REF!,"03.10.2026")</f>
        <v>#REF!</v>
      </c>
      <c r="VF10" s="28" t="e">
        <f>COUNTIFS(#REF!,B10,#REF!,"алиев",#REF!,"04.10.2026")</f>
        <v>#REF!</v>
      </c>
      <c r="VG10" s="28" t="e">
        <f>COUNTIFS(#REF!,B10,#REF!,"Бекдурдиев",#REF!,"04.10.2026")</f>
        <v>#REF!</v>
      </c>
      <c r="VH10" s="28" t="e">
        <f>COUNTIFS(#REF!,B10,#REF!,"алиев",#REF!,"05.10.2026")</f>
        <v>#REF!</v>
      </c>
      <c r="VI10" s="28" t="e">
        <f>COUNTIFS(#REF!,B10,#REF!,"Бекдурдиев",#REF!,"05.10.2026")</f>
        <v>#REF!</v>
      </c>
      <c r="VJ10" s="28" t="e">
        <f>COUNTIFS(#REF!,B10,#REF!,"алиев",#REF!,"06.10.2026")</f>
        <v>#REF!</v>
      </c>
      <c r="VK10" s="28" t="e">
        <f>COUNTIFS(#REF!,B10,#REF!,"Бекдурдиев",#REF!,"06.10.2026")</f>
        <v>#REF!</v>
      </c>
      <c r="VL10" s="28" t="e">
        <f>COUNTIFS(#REF!,B10,#REF!,"алиев",#REF!,"07.10.2026")</f>
        <v>#REF!</v>
      </c>
      <c r="VM10" s="28" t="e">
        <f>COUNTIFS(#REF!,B10,#REF!,"Бекдурдиев",#REF!,"07.10.2026")</f>
        <v>#REF!</v>
      </c>
      <c r="VN10" s="28" t="e">
        <f>COUNTIFS(#REF!,B10,#REF!,"алиев",#REF!,"08.10.2026")</f>
        <v>#REF!</v>
      </c>
      <c r="VO10" s="28" t="e">
        <f>COUNTIFS(#REF!,B10,#REF!,"Бекдурдиев",#REF!,"08.10.2026")</f>
        <v>#REF!</v>
      </c>
      <c r="VP10" s="28" t="e">
        <f>COUNTIFS(#REF!,B10,#REF!,"алиев",#REF!,"09.10.2026")</f>
        <v>#REF!</v>
      </c>
      <c r="VQ10" s="28" t="e">
        <f>COUNTIFS(#REF!,B10,#REF!,"Бекдурдиев",#REF!,"09.10.2026")</f>
        <v>#REF!</v>
      </c>
      <c r="VR10" s="28" t="e">
        <f>COUNTIFS(#REF!,B10,#REF!,"алиев",#REF!,"10.10.2026")</f>
        <v>#REF!</v>
      </c>
      <c r="VS10" s="28" t="e">
        <f>COUNTIFS(#REF!,B10,#REF!,"Бекдурдиев",#REF!,"10.10.2026")</f>
        <v>#REF!</v>
      </c>
      <c r="VT10" s="28" t="e">
        <f>COUNTIFS(#REF!,B10,#REF!,"алиев",#REF!,"11.10.2026")</f>
        <v>#REF!</v>
      </c>
      <c r="VU10" s="28" t="e">
        <f>COUNTIFS(#REF!,B10,#REF!,"Бекдурдиев",#REF!,"11.10.2026")</f>
        <v>#REF!</v>
      </c>
      <c r="VV10" s="28" t="e">
        <f>COUNTIFS(#REF!,B10,#REF!,"алиев",#REF!,"12.10.2026")</f>
        <v>#REF!</v>
      </c>
      <c r="VW10" s="28" t="e">
        <f>COUNTIFS(#REF!,B10,#REF!,"Бекдурдиев",#REF!,"12.10.2026")</f>
        <v>#REF!</v>
      </c>
      <c r="VX10" s="28" t="e">
        <f>COUNTIFS(#REF!,B10,#REF!,"алиев",#REF!,"13.10.2026")</f>
        <v>#REF!</v>
      </c>
      <c r="VY10" s="28" t="e">
        <f>COUNTIFS(#REF!,B10,#REF!,"Бекдурдиев",#REF!,"13.10.2026")</f>
        <v>#REF!</v>
      </c>
      <c r="VZ10" s="28" t="e">
        <f>COUNTIFS(#REF!,B10,#REF!,"алиев",#REF!,"14.10.2026")</f>
        <v>#REF!</v>
      </c>
      <c r="WA10" s="28" t="e">
        <f>COUNTIFS(#REF!,B10,#REF!,"Бекдурдиев",#REF!,"14.10.2026")</f>
        <v>#REF!</v>
      </c>
      <c r="WB10" s="28" t="e">
        <f>COUNTIFS(#REF!,B10,#REF!,"алиев",#REF!,"15.10.2026")</f>
        <v>#REF!</v>
      </c>
      <c r="WC10" s="28" t="e">
        <f>COUNTIFS(#REF!,B10,#REF!,"Бекдурдиев",#REF!,"15.10.2026")</f>
        <v>#REF!</v>
      </c>
      <c r="WD10" s="28" t="e">
        <f>COUNTIFS(#REF!,B10,#REF!,"алиев",#REF!,"16.10.2026")</f>
        <v>#REF!</v>
      </c>
      <c r="WE10" s="28" t="e">
        <f>COUNTIFS(#REF!,B10,#REF!,"Бекдурдиев",#REF!,"16.10.2026")</f>
        <v>#REF!</v>
      </c>
      <c r="WF10" s="28" t="e">
        <f>COUNTIFS(#REF!,B10,#REF!,"алиев",#REF!,"17.10.2026")</f>
        <v>#REF!</v>
      </c>
      <c r="WG10" s="28" t="e">
        <f>COUNTIFS(#REF!,B10,#REF!,"Бекдурдиев",#REF!,"17.10.2026")</f>
        <v>#REF!</v>
      </c>
      <c r="WH10" s="28" t="e">
        <f>COUNTIFS(#REF!,B10,#REF!,"алиев",#REF!,"18.10.2026")</f>
        <v>#REF!</v>
      </c>
      <c r="WI10" s="28" t="e">
        <f>COUNTIFS(#REF!,B10,#REF!,"Бекдурдиев",#REF!,"18.10.2026")</f>
        <v>#REF!</v>
      </c>
      <c r="WJ10" s="28" t="e">
        <f>COUNTIFS(#REF!,B10,#REF!,"алиев",#REF!,"19.10.2026")</f>
        <v>#REF!</v>
      </c>
      <c r="WK10" s="28" t="e">
        <f>COUNTIFS(#REF!,B10,#REF!,"Бекдурдиев",#REF!,"19.10.2026")</f>
        <v>#REF!</v>
      </c>
      <c r="WL10" s="28" t="e">
        <f>COUNTIFS(#REF!,B10,#REF!,"алиев",#REF!,"20.10.2026")</f>
        <v>#REF!</v>
      </c>
      <c r="WM10" s="28" t="e">
        <f>COUNTIFS(#REF!,B10,#REF!,"Бекдурдиев",#REF!,"20.10.2026")</f>
        <v>#REF!</v>
      </c>
      <c r="WN10" s="28" t="e">
        <f>COUNTIFS(#REF!,B10,#REF!,"алиев",#REF!,"21.10.2026")</f>
        <v>#REF!</v>
      </c>
      <c r="WO10" s="28" t="e">
        <f>COUNTIFS(#REF!,B10,#REF!,"Бекдурдиев",#REF!,"21.10.2026")</f>
        <v>#REF!</v>
      </c>
      <c r="WP10" s="28" t="e">
        <f>COUNTIFS(#REF!,B10,#REF!,"алиев",#REF!,"22.10.2026")</f>
        <v>#REF!</v>
      </c>
      <c r="WQ10" s="28" t="e">
        <f>COUNTIFS(#REF!,B10,#REF!,"Бекдурдиев",#REF!,"22.10.2026")</f>
        <v>#REF!</v>
      </c>
      <c r="WR10" s="28" t="e">
        <f>COUNTIFS(#REF!,B10,#REF!,"алиев",#REF!,"23.10.2026")</f>
        <v>#REF!</v>
      </c>
      <c r="WS10" s="28" t="e">
        <f>COUNTIFS(#REF!,B10,#REF!,"Бекдурдиев",#REF!,"23.10.2026")</f>
        <v>#REF!</v>
      </c>
      <c r="WT10" s="28" t="e">
        <f>COUNTIFS(#REF!,B10,#REF!,"алиев",#REF!,"24.10.2026")</f>
        <v>#REF!</v>
      </c>
      <c r="WU10" s="28" t="e">
        <f>COUNTIFS(#REF!,B10,#REF!,"Бекдурдиев",#REF!,"24.10.2026")</f>
        <v>#REF!</v>
      </c>
      <c r="WV10" s="28" t="e">
        <f>COUNTIFS(#REF!,B10,#REF!,"алиев",#REF!,"25.10.2026")</f>
        <v>#REF!</v>
      </c>
      <c r="WW10" s="28" t="e">
        <f>COUNTIFS(#REF!,B10,#REF!,"Бекдурдиев",#REF!,"25.10.2026")</f>
        <v>#REF!</v>
      </c>
      <c r="WX10" s="28" t="e">
        <f>COUNTIFS(#REF!,B10,#REF!,"алиев",#REF!,"26.10.2026")</f>
        <v>#REF!</v>
      </c>
      <c r="WY10" s="28" t="e">
        <f>COUNTIFS(#REF!,B10,#REF!,"Бекдурдиев",#REF!,"26.10.2026")</f>
        <v>#REF!</v>
      </c>
      <c r="WZ10" s="28" t="e">
        <f>COUNTIFS(#REF!,B10,#REF!,"алиев",#REF!,"27.10.2026")</f>
        <v>#REF!</v>
      </c>
      <c r="XA10" s="28" t="e">
        <f>COUNTIFS(#REF!,B10,#REF!,"Бекдурдиев",#REF!,"27.10.2026")</f>
        <v>#REF!</v>
      </c>
      <c r="XB10" s="28" t="e">
        <f>COUNTIFS(#REF!,B10,#REF!,"алиев",#REF!,"28.10.2026")</f>
        <v>#REF!</v>
      </c>
      <c r="XC10" s="28" t="e">
        <f>COUNTIFS(#REF!,B10,#REF!,"Бекдурдиев",#REF!,"28.10.2026")</f>
        <v>#REF!</v>
      </c>
      <c r="XD10" s="28" t="e">
        <f>COUNTIFS(#REF!,B10,#REF!,"алиев",#REF!,"29.10.2026")</f>
        <v>#REF!</v>
      </c>
      <c r="XE10" s="28" t="e">
        <f>COUNTIFS(#REF!,B10,#REF!,"Бекдурдиев",#REF!,"29.10.2026")</f>
        <v>#REF!</v>
      </c>
      <c r="XF10" s="28" t="e">
        <f>COUNTIFS(#REF!,B10,#REF!,"алиев",#REF!,"30.10.2026")</f>
        <v>#REF!</v>
      </c>
      <c r="XG10" s="28" t="e">
        <f>COUNTIFS(#REF!,B10,#REF!,"Бекдурдиев",#REF!,"30.10.2026")</f>
        <v>#REF!</v>
      </c>
      <c r="XH10" s="28" t="e">
        <f>COUNTIFS(#REF!,B10,#REF!,"алиев",#REF!,"31.10.2026")</f>
        <v>#REF!</v>
      </c>
      <c r="XI10" s="28" t="e">
        <f>COUNTIFS(#REF!,B10,#REF!,"Бекдурдиев",#REF!,"31.10.2026")</f>
        <v>#REF!</v>
      </c>
      <c r="XJ10" s="41" t="e">
        <f t="shared" si="38"/>
        <v>#REF!</v>
      </c>
      <c r="XK10" s="41" t="e">
        <f t="shared" si="39"/>
        <v>#REF!</v>
      </c>
      <c r="XL10" s="28" t="e">
        <f>COUNTIFS(#REF!,B10,#REF!,"алиев",#REF!,"01.11.2026")</f>
        <v>#REF!</v>
      </c>
      <c r="XM10" s="28" t="e">
        <f>COUNTIFS(#REF!,B10,#REF!,"Бекдурдиев",#REF!,"01.11.2026")</f>
        <v>#REF!</v>
      </c>
      <c r="XN10" s="28" t="e">
        <f>COUNTIFS(#REF!,B10,#REF!,"алиев",#REF!,"02.11.2026")</f>
        <v>#REF!</v>
      </c>
      <c r="XO10" s="28" t="e">
        <f>COUNTIFS(#REF!,B10,#REF!,"Бекдурдиев",#REF!,"02.11.2026")</f>
        <v>#REF!</v>
      </c>
      <c r="XP10" s="28" t="e">
        <f>COUNTIFS(#REF!,B10,#REF!,"алиев",#REF!,"03.11.2026")</f>
        <v>#REF!</v>
      </c>
      <c r="XQ10" s="28" t="e">
        <f>COUNTIFS(#REF!,B10,#REF!,"Бекдурдиев",#REF!,"03.11.2026")</f>
        <v>#REF!</v>
      </c>
      <c r="XR10" s="28" t="e">
        <f>COUNTIFS(#REF!,B10,#REF!,"алиев",#REF!,"04.11.2026")</f>
        <v>#REF!</v>
      </c>
      <c r="XS10" s="28" t="e">
        <f>COUNTIFS(#REF!,B10,#REF!,"Бекдурдиев",#REF!,"04.11.2026")</f>
        <v>#REF!</v>
      </c>
      <c r="XT10" s="28" t="e">
        <f>COUNTIFS(#REF!,B10,#REF!,"алиев",#REF!,"05.11.2026")</f>
        <v>#REF!</v>
      </c>
      <c r="XU10" s="28" t="e">
        <f>COUNTIFS(#REF!,B10,#REF!,"Бекдурдиев",#REF!,"05.11.2026")</f>
        <v>#REF!</v>
      </c>
      <c r="XV10" s="28" t="e">
        <f>COUNTIFS(#REF!,B10,#REF!,"алиев",#REF!,"06.11.2026")</f>
        <v>#REF!</v>
      </c>
      <c r="XW10" s="28" t="e">
        <f>COUNTIFS(#REF!,B10,#REF!,"Бекдурдиев",#REF!,"06.11.2026")</f>
        <v>#REF!</v>
      </c>
      <c r="XX10" s="28" t="e">
        <f>COUNTIFS(#REF!,B10,#REF!,"алиев",#REF!,"07.11.2026")</f>
        <v>#REF!</v>
      </c>
      <c r="XY10" s="28" t="e">
        <f>COUNTIFS(#REF!,B10,#REF!,"Бекдурдиев",#REF!,"07.11.2026")</f>
        <v>#REF!</v>
      </c>
      <c r="XZ10" s="42" t="e">
        <f>COUNTIFS(#REF!,B10,#REF!,"алиев",#REF!,"08.11.2026")</f>
        <v>#REF!</v>
      </c>
      <c r="YA10" s="42" t="e">
        <f>COUNTIFS(#REF!,B10,#REF!,"Бекдурдиев",#REF!,"08.11.2026")</f>
        <v>#REF!</v>
      </c>
      <c r="YB10" s="42" t="e">
        <f>COUNTIFS(#REF!,B10,#REF!,"алиев",#REF!,"09.11.2026")</f>
        <v>#REF!</v>
      </c>
      <c r="YC10" s="42" t="e">
        <f>COUNTIFS(#REF!,B10,#REF!,"Бекдурдиев",#REF!,"09.11.2026")</f>
        <v>#REF!</v>
      </c>
      <c r="YD10" s="42" t="e">
        <f>COUNTIFS(#REF!,B10,#REF!,"алиев",#REF!,"10.11.2026")</f>
        <v>#REF!</v>
      </c>
      <c r="YE10" s="42" t="e">
        <f>COUNTIFS(#REF!,B10,#REF!,"Бекдурдиев",#REF!,"10.11.2026")</f>
        <v>#REF!</v>
      </c>
      <c r="YF10" s="42" t="e">
        <f>COUNTIFS(#REF!,B10,#REF!,"алиев",#REF!,"11.11.2026")</f>
        <v>#REF!</v>
      </c>
      <c r="YG10" s="42" t="e">
        <f>COUNTIFS(#REF!,B10,#REF!,"Бекдурдиев",#REF!,"11.11.2026")</f>
        <v>#REF!</v>
      </c>
      <c r="YH10" s="42" t="e">
        <f>COUNTIFS(#REF!,B10,#REF!,"алиев",#REF!,"12.11.2026")</f>
        <v>#REF!</v>
      </c>
      <c r="YI10" s="42" t="e">
        <f>COUNTIFS(#REF!,B10,#REF!,"Бекдурдиев",#REF!,"12.11.2026")</f>
        <v>#REF!</v>
      </c>
      <c r="YJ10" s="42" t="e">
        <f>COUNTIFS(#REF!,B10,#REF!,"алиев",#REF!,"13.11.2026")</f>
        <v>#REF!</v>
      </c>
      <c r="YK10" s="42" t="e">
        <f>COUNTIFS(#REF!,B10,#REF!,"Бекдурдиев",#REF!,"13.11.2026")</f>
        <v>#REF!</v>
      </c>
      <c r="YL10" s="42" t="e">
        <f>COUNTIFS(#REF!,B10,#REF!,"алиев",#REF!,"14.11.2026")</f>
        <v>#REF!</v>
      </c>
      <c r="YM10" s="42" t="e">
        <f>COUNTIFS(#REF!,B10,#REF!,"Бекдурдиев",#REF!,"14.11.2026")</f>
        <v>#REF!</v>
      </c>
      <c r="YN10" s="42" t="e">
        <f>COUNTIFS(#REF!,B10,#REF!,"алиев",#REF!,"15.11.2026")</f>
        <v>#REF!</v>
      </c>
      <c r="YO10" s="42" t="e">
        <f>COUNTIFS(#REF!,B10,#REF!,"Бекдурдиев",#REF!,"15.11.2026")</f>
        <v>#REF!</v>
      </c>
      <c r="YP10" s="42" t="e">
        <f>COUNTIFS(#REF!,B10,#REF!,"алиев",#REF!,"16.11.2026")</f>
        <v>#REF!</v>
      </c>
      <c r="YQ10" s="42" t="e">
        <f>COUNTIFS(#REF!,B10,#REF!,"Бекдурдиев",#REF!,"16.11.2026")</f>
        <v>#REF!</v>
      </c>
      <c r="YR10" s="42" t="e">
        <f>COUNTIFS(#REF!,B10,#REF!,"алиев",#REF!,"17.11.2026")</f>
        <v>#REF!</v>
      </c>
      <c r="YS10" s="42" t="e">
        <f>COUNTIFS(#REF!,B10,#REF!,"Бекдурдиев",#REF!,"17.11.2026")</f>
        <v>#REF!</v>
      </c>
      <c r="YT10" s="42" t="e">
        <f>COUNTIFS(#REF!,B10,#REF!,"алиев",#REF!,"18.11.2026")</f>
        <v>#REF!</v>
      </c>
      <c r="YU10" s="42" t="e">
        <f>COUNTIFS(#REF!,B10,#REF!,"Бекдурдиев",#REF!,"18.11.2026")</f>
        <v>#REF!</v>
      </c>
      <c r="YV10" s="42" t="e">
        <f>COUNTIFS(#REF!,B10,#REF!,"алиев",#REF!,"19.11.2026")</f>
        <v>#REF!</v>
      </c>
      <c r="YW10" s="42" t="e">
        <f>COUNTIFS(#REF!,B10,#REF!,"Бекдурдиев",#REF!,"19.11.2026")</f>
        <v>#REF!</v>
      </c>
      <c r="YX10" s="42" t="e">
        <f>COUNTIFS(#REF!,B10,#REF!,"алиев",#REF!,"20.11.2026")</f>
        <v>#REF!</v>
      </c>
      <c r="YY10" s="42" t="e">
        <f>COUNTIFS(#REF!,B10,#REF!,"Бекдурдиев",#REF!,"20.11.2026")</f>
        <v>#REF!</v>
      </c>
      <c r="YZ10" s="42" t="e">
        <f>COUNTIFS(#REF!,B10,#REF!,"алиев",#REF!,"21.11.2026")</f>
        <v>#REF!</v>
      </c>
      <c r="ZA10" s="42" t="e">
        <f>COUNTIFS(#REF!,B10,#REF!,"Бекдурдиев",#REF!,"21.11.2026")</f>
        <v>#REF!</v>
      </c>
      <c r="ZB10" s="42" t="e">
        <f>COUNTIFS(#REF!,B10,#REF!,"алиев",#REF!,"22.11.2026")</f>
        <v>#REF!</v>
      </c>
      <c r="ZC10" s="42" t="e">
        <f>COUNTIFS(#REF!,B10,#REF!,"Бекдурдиев",#REF!,"22.11.2026")</f>
        <v>#REF!</v>
      </c>
      <c r="ZD10" s="42" t="e">
        <f>COUNTIFS(#REF!,B10,#REF!,"алиев",#REF!,"23.11.2026")</f>
        <v>#REF!</v>
      </c>
      <c r="ZE10" s="42" t="e">
        <f>COUNTIFS(#REF!,B10,#REF!,"Бекдурдиев",#REF!,"23.11.2026")</f>
        <v>#REF!</v>
      </c>
      <c r="ZF10" s="42" t="e">
        <f>COUNTIFS(#REF!,B10,#REF!,"алиев",#REF!,"24.11.2026")</f>
        <v>#REF!</v>
      </c>
      <c r="ZG10" s="42" t="e">
        <f>COUNTIFS(#REF!,B10,#REF!,"Бекдурдиев",#REF!,"24.11.2026")</f>
        <v>#REF!</v>
      </c>
      <c r="ZH10" s="42" t="e">
        <f>COUNTIFS(#REF!,B10,#REF!,"алиев",#REF!,"25.11.202")</f>
        <v>#REF!</v>
      </c>
      <c r="ZI10" s="42" t="e">
        <f>COUNTIFS(#REF!,B10,#REF!,"Бекдурдиев",#REF!,"25.11.2026")</f>
        <v>#REF!</v>
      </c>
      <c r="ZJ10" s="42" t="e">
        <f>COUNTIFS(#REF!,B10,#REF!,"алиев",#REF!,"26.11.2026")</f>
        <v>#REF!</v>
      </c>
      <c r="ZK10" s="42" t="e">
        <f>COUNTIFS(#REF!,B10,#REF!,"Бекдурдиев",#REF!,"26.11.2026")</f>
        <v>#REF!</v>
      </c>
      <c r="ZL10" s="42" t="e">
        <f>COUNTIFS(#REF!,B10,#REF!,"алиев",#REF!,"27.11.2026")</f>
        <v>#REF!</v>
      </c>
      <c r="ZM10" s="42" t="e">
        <f>COUNTIFS(#REF!,B10,#REF!,"Бекдурдиев",#REF!,"27.11.2026")</f>
        <v>#REF!</v>
      </c>
      <c r="ZN10" s="42" t="e">
        <f>COUNTIFS(#REF!,B10,#REF!,"алиев",#REF!,"28.11.2026")</f>
        <v>#REF!</v>
      </c>
      <c r="ZO10" s="42" t="e">
        <f>COUNTIFS(#REF!,B10,#REF!,"Бекдурдиев",#REF!,"28.11.2026")</f>
        <v>#REF!</v>
      </c>
      <c r="ZP10" s="42" t="e">
        <f>COUNTIFS(#REF!,B10,#REF!,"алиев",#REF!,"29.11.2026")</f>
        <v>#REF!</v>
      </c>
      <c r="ZQ10" s="42" t="e">
        <f>COUNTIFS(#REF!,B10,#REF!,"Бекдурдиев",#REF!,"29.11.2026")</f>
        <v>#REF!</v>
      </c>
      <c r="ZR10" s="42" t="e">
        <f>COUNTIFS(#REF!,B10,#REF!,"алиев",#REF!,"30.11.2026")</f>
        <v>#REF!</v>
      </c>
      <c r="ZS10" s="42" t="e">
        <f>COUNTIFS(#REF!,B10,#REF!,"Бекдурдиев",#REF!,"30.11.2026")</f>
        <v>#REF!</v>
      </c>
      <c r="ZT10" s="43" t="e">
        <f t="shared" si="40"/>
        <v>#REF!</v>
      </c>
      <c r="ZU10" s="43" t="e">
        <f t="shared" si="41"/>
        <v>#REF!</v>
      </c>
      <c r="ZV10" s="4" t="e">
        <f>COUNTIFS(#REF!,B10,#REF!,"алиев",#REF!,"01.12.2026")</f>
        <v>#REF!</v>
      </c>
      <c r="ZW10" s="4" t="e">
        <f>COUNTIFS(#REF!,B10,#REF!,"Бекдурдиев",#REF!,"01.12.2026")</f>
        <v>#REF!</v>
      </c>
      <c r="ZX10" s="4" t="e">
        <f>COUNTIFS(#REF!,B10,#REF!,"алиев",#REF!,"02.12.2026")</f>
        <v>#REF!</v>
      </c>
      <c r="ZY10" s="4" t="e">
        <f>COUNTIFS(#REF!,B10,#REF!,"Бекдурдиев",#REF!,"02.12.2026")</f>
        <v>#REF!</v>
      </c>
      <c r="ZZ10" s="4" t="e">
        <f>COUNTIFS(#REF!,B10,#REF!,"алиев",#REF!,"03.12.2026")</f>
        <v>#REF!</v>
      </c>
      <c r="AAA10" s="4" t="e">
        <f>COUNTIFS(#REF!,B10,#REF!,"Бекдурдиев",#REF!,"03.12.2026")</f>
        <v>#REF!</v>
      </c>
      <c r="AAB10" s="4" t="e">
        <f>COUNTIFS(#REF!,B10,#REF!,"алиев",#REF!,"04.12.2026")</f>
        <v>#REF!</v>
      </c>
      <c r="AAC10" s="4" t="e">
        <f>COUNTIFS(#REF!,B10,#REF!,"Бекдурдиев",#REF!,"04.12.2026")</f>
        <v>#REF!</v>
      </c>
      <c r="AAD10" s="4" t="e">
        <f>COUNTIFS(#REF!,B10,#REF!,"алиев",#REF!,"05.12.2026")</f>
        <v>#REF!</v>
      </c>
      <c r="AAE10" s="4" t="e">
        <f>COUNTIFS(#REF!,B10,#REF!,"Бекдурдиев",#REF!,"05.12.2026")</f>
        <v>#REF!</v>
      </c>
      <c r="AAF10" s="4" t="e">
        <f>COUNTIFS(#REF!,B10,#REF!,"алиев",#REF!,"06.12.2026")</f>
        <v>#REF!</v>
      </c>
      <c r="AAG10" s="4" t="e">
        <f>COUNTIFS(#REF!,B10,#REF!,"Бекдурдиев",#REF!,"06.12.2026")</f>
        <v>#REF!</v>
      </c>
      <c r="AAH10" s="4" t="e">
        <f>COUNTIFS(#REF!,B10,#REF!,"алиев",#REF!,"07.12.2026")</f>
        <v>#REF!</v>
      </c>
      <c r="AAI10" s="4" t="e">
        <f>COUNTIFS(#REF!,B10,#REF!,"Бекдурдиев",#REF!,"07.12.2026")</f>
        <v>#REF!</v>
      </c>
      <c r="AAJ10" s="1" t="e">
        <f>COUNTIFS(#REF!,B10,#REF!,"алиев",#REF!,"08.12.2026")</f>
        <v>#REF!</v>
      </c>
      <c r="AAK10" s="1" t="e">
        <f>COUNTIFS(#REF!,B10,#REF!,"Бекдурдиев",#REF!,"08.12.2026")</f>
        <v>#REF!</v>
      </c>
      <c r="AAL10" s="1" t="e">
        <f>COUNTIFS(#REF!,B10,#REF!,"алиев",#REF!,"09.12.2026")</f>
        <v>#REF!</v>
      </c>
      <c r="AAM10" s="1" t="e">
        <f>COUNTIFS(#REF!,B10,#REF!,"Бекдурдиев",#REF!,"09.12.2026")</f>
        <v>#REF!</v>
      </c>
      <c r="AAN10" s="1" t="e">
        <f>COUNTIFS(#REF!,B10,#REF!,"алиев",#REF!,"10.12.2026")</f>
        <v>#REF!</v>
      </c>
      <c r="AAO10" s="1" t="e">
        <f>COUNTIFS(#REF!,B10,#REF!,"Бекдурдиев",#REF!,"10.12.2026")</f>
        <v>#REF!</v>
      </c>
      <c r="AAP10" s="1" t="e">
        <f>COUNTIFS(#REF!,B10,#REF!,"алиев",#REF!,"11.12.2026")</f>
        <v>#REF!</v>
      </c>
      <c r="AAQ10" s="1" t="e">
        <f>COUNTIFS(#REF!,B10,#REF!,"Бекдурдиев",#REF!,"11.12.2026")</f>
        <v>#REF!</v>
      </c>
      <c r="AAR10" s="1" t="e">
        <f>COUNTIFS(#REF!,B10,#REF!,"алиев",#REF!,"12.12.2026")</f>
        <v>#REF!</v>
      </c>
      <c r="AAS10" s="1" t="e">
        <f>COUNTIFS(#REF!,B10,#REF!,"Бекдурдиев",#REF!,"12.12.2026")</f>
        <v>#REF!</v>
      </c>
      <c r="AAT10" s="1" t="e">
        <f>COUNTIFS(#REF!,B10,#REF!,"алиев",#REF!,"13.12.2026")</f>
        <v>#REF!</v>
      </c>
      <c r="AAU10" s="1" t="e">
        <f>COUNTIFS(#REF!,B10,#REF!,"Бекдурдиев",#REF!,"13.12.2026")</f>
        <v>#REF!</v>
      </c>
      <c r="AAV10" s="1" t="e">
        <f>COUNTIFS(#REF!,B10,#REF!,"алиев",#REF!,"14.12.2026")</f>
        <v>#REF!</v>
      </c>
      <c r="AAW10" s="1" t="e">
        <f>COUNTIFS(#REF!,B10,#REF!,"Бекдурдиев",#REF!,"14.12.2026")</f>
        <v>#REF!</v>
      </c>
      <c r="AAX10" s="1" t="e">
        <f>COUNTIFS(#REF!,B10,#REF!,"алиев",#REF!,"15.12.2026")</f>
        <v>#REF!</v>
      </c>
      <c r="AAY10" s="1" t="e">
        <f>COUNTIFS(#REF!,B10,#REF!,"Бекдурдиев",#REF!,"15.12.2026")</f>
        <v>#REF!</v>
      </c>
      <c r="AAZ10" s="1" t="e">
        <f>COUNTIFS(#REF!,B10,#REF!,"алиев",#REF!,"16.12.2026")</f>
        <v>#REF!</v>
      </c>
      <c r="ABA10" s="1" t="e">
        <f>COUNTIFS(#REF!,B10,#REF!,"Бекдурдиев",#REF!,"16.12.2026")</f>
        <v>#REF!</v>
      </c>
      <c r="ABB10" s="1" t="e">
        <f>COUNTIFS(#REF!,B10,#REF!,"алиев",#REF!,"17.12.2026")</f>
        <v>#REF!</v>
      </c>
      <c r="ABC10" s="1" t="e">
        <f>COUNTIFS(#REF!,B10,#REF!,"Бекдурдиев",#REF!,"17.12.2026")</f>
        <v>#REF!</v>
      </c>
      <c r="ABD10" s="1" t="e">
        <f>COUNTIFS(#REF!,B10,#REF!,"алиев",#REF!,"18.12.2026")</f>
        <v>#REF!</v>
      </c>
      <c r="ABE10" s="1" t="e">
        <f>COUNTIFS(#REF!,B10,#REF!,"Бекдурдиев",#REF!,"18.12.2026")</f>
        <v>#REF!</v>
      </c>
      <c r="ABF10" s="1" t="e">
        <f>COUNTIFS(#REF!,B10,#REF!,"алиев",#REF!,"19.12.2026")</f>
        <v>#REF!</v>
      </c>
      <c r="ABG10" s="1" t="e">
        <f>COUNTIFS(#REF!,B10,#REF!,"Бекдурдиев",#REF!,"19.12.2026")</f>
        <v>#REF!</v>
      </c>
      <c r="ABH10" s="1" t="e">
        <f>COUNTIFS(#REF!,B10,#REF!,"алиев",#REF!,"20.12.2026")</f>
        <v>#REF!</v>
      </c>
      <c r="ABI10" s="1" t="e">
        <f>COUNTIFS(#REF!,B10,#REF!,"Бекдурдиев",#REF!,"20.12.2026")</f>
        <v>#REF!</v>
      </c>
      <c r="ABJ10" s="1" t="e">
        <f>COUNTIFS(#REF!,B10,#REF!,"алиев",#REF!,"21.12.2026")</f>
        <v>#REF!</v>
      </c>
      <c r="ABK10" s="1" t="e">
        <f>COUNTIFS(#REF!,B10,#REF!,"Бекдурдиев",#REF!,"21.12.2026")</f>
        <v>#REF!</v>
      </c>
      <c r="ABL10" s="1" t="e">
        <f>COUNTIFS(#REF!,B10,#REF!,"алиев",#REF!,"22.12.2026")</f>
        <v>#REF!</v>
      </c>
      <c r="ABM10" s="1" t="e">
        <f>COUNTIFS(#REF!,B10,#REF!,"Бекдурдиев",#REF!,"22.12.2026")</f>
        <v>#REF!</v>
      </c>
      <c r="ABN10" s="1" t="e">
        <f>COUNTIFS(#REF!,B10,#REF!,"алиев",#REF!,"23.12.2026")</f>
        <v>#REF!</v>
      </c>
      <c r="ABO10" s="1" t="e">
        <f>COUNTIFS(#REF!,B10,#REF!,"Бекдурдиев",#REF!,"23.12.2026")</f>
        <v>#REF!</v>
      </c>
      <c r="ABP10" s="1" t="e">
        <f>COUNTIFS(#REF!,B10,#REF!,"алиев",#REF!,"24.12.2026")</f>
        <v>#REF!</v>
      </c>
      <c r="ABQ10" s="1" t="e">
        <f>COUNTIFS(#REF!,B10,#REF!,"Бекдурдиев",#REF!,"24.12.2026")</f>
        <v>#REF!</v>
      </c>
      <c r="ABR10" s="1" t="e">
        <f>COUNTIFS(#REF!,B10,#REF!,"алиев",#REF!,"25.12.2026")</f>
        <v>#REF!</v>
      </c>
      <c r="ABS10" s="1" t="e">
        <f>COUNTIFS(#REF!,B10,#REF!,"Бекдурдиев",#REF!,"25.12.2026")</f>
        <v>#REF!</v>
      </c>
      <c r="ABT10" s="1" t="e">
        <f>COUNTIFS(#REF!,B10,#REF!,"алиев",#REF!,"26.12.2026")</f>
        <v>#REF!</v>
      </c>
      <c r="ABU10" s="1" t="e">
        <f>COUNTIFS(#REF!,B10,#REF!,"Бекдурдиев",#REF!,"26.12.2026")</f>
        <v>#REF!</v>
      </c>
      <c r="ABV10" s="1" t="e">
        <f>COUNTIFS(#REF!,B10,#REF!,"алиев",#REF!,"27.12.2026")</f>
        <v>#REF!</v>
      </c>
      <c r="ABW10" s="1" t="e">
        <f>COUNTIFS(#REF!,B10,#REF!,"Бекдурдиев",#REF!,"27.12.2026")</f>
        <v>#REF!</v>
      </c>
      <c r="ABX10" s="1" t="e">
        <f>COUNTIFS(#REF!,B10,#REF!,"алиев",#REF!,"28.12.2026")</f>
        <v>#REF!</v>
      </c>
      <c r="ABY10" s="1" t="e">
        <f>COUNTIFS(#REF!,B10,#REF!,"Бекдурдиев",#REF!,"28.12.2026")</f>
        <v>#REF!</v>
      </c>
      <c r="ABZ10" s="1" t="e">
        <f>COUNTIFS(#REF!,B10,#REF!,"алиев",#REF!,"29.12.2026")</f>
        <v>#REF!</v>
      </c>
      <c r="ACA10" s="1" t="e">
        <f>COUNTIFS(#REF!,B10,#REF!,"Бекдурдиев",#REF!,"29.12.2026")</f>
        <v>#REF!</v>
      </c>
      <c r="ACB10" s="1" t="e">
        <f>COUNTIFS(#REF!,B10,#REF!,"алиев",#REF!,"30.12.2026")</f>
        <v>#REF!</v>
      </c>
      <c r="ACC10" s="1" t="e">
        <f>COUNTIFS(#REF!,B10,#REF!,"Бекдурдиев",#REF!,"30.12.2026")</f>
        <v>#REF!</v>
      </c>
      <c r="ACD10" s="1" t="e">
        <f>COUNTIFS(#REF!,B10,#REF!,"алиев",#REF!,"31.12.2026")</f>
        <v>#REF!</v>
      </c>
      <c r="ACE10" s="1" t="e">
        <f>COUNTIFS(#REF!,B10,#REF!,"Бекдурдиев",#REF!,"31.12.2026")</f>
        <v>#REF!</v>
      </c>
    </row>
    <row r="11" spans="1:759" ht="18" x14ac:dyDescent="0.25">
      <c r="A11" s="4">
        <v>4</v>
      </c>
      <c r="B11" s="5" t="s">
        <v>6</v>
      </c>
      <c r="C11" s="32" t="e">
        <f t="shared" si="15"/>
        <v>#REF!</v>
      </c>
      <c r="D11" s="31" t="e">
        <f t="shared" si="16"/>
        <v>#REF!</v>
      </c>
      <c r="E11" s="31" t="e">
        <f t="shared" si="17"/>
        <v>#REF!</v>
      </c>
      <c r="F11" s="10" t="e">
        <f t="shared" si="18"/>
        <v>#REF!</v>
      </c>
      <c r="G11" s="10" t="e">
        <f t="shared" si="19"/>
        <v>#REF!</v>
      </c>
      <c r="H11" s="2" t="e">
        <f>COUNTIFS(#REF!,B11,#REF!,"алиев",#REF!,"01.01.2026")</f>
        <v>#REF!</v>
      </c>
      <c r="I11" s="2" t="e">
        <f>COUNTIFS(#REF!,B11,#REF!,"Бекдурдиев",#REF!,"01.01.2026")</f>
        <v>#REF!</v>
      </c>
      <c r="J11" s="2" t="e">
        <f>COUNTIFS(#REF!,B11,#REF!,"алиев",#REF!,"02.01.2026")</f>
        <v>#REF!</v>
      </c>
      <c r="K11" s="2" t="e">
        <f>COUNTIFS(#REF!,B11,#REF!,"Бекдурдиев",#REF!,"02.01.2026")</f>
        <v>#REF!</v>
      </c>
      <c r="L11" s="2" t="e">
        <f>COUNTIFS(#REF!,B11,#REF!,"алиев",#REF!,"03.01.2026")</f>
        <v>#REF!</v>
      </c>
      <c r="M11" s="2" t="e">
        <f>COUNTIFS(#REF!,#REF!,#REF!,"Бекдурдиев",#REF!,"03.01.2026")</f>
        <v>#REF!</v>
      </c>
      <c r="N11" s="2" t="e">
        <f>COUNTIFS(#REF!,B11,#REF!,"алиев",#REF!,"04.01.2026")</f>
        <v>#REF!</v>
      </c>
      <c r="O11" s="2" t="e">
        <f>COUNTIFS(#REF!,B11,#REF!,"Бекдурдиев",#REF!,"04.01.2026")</f>
        <v>#REF!</v>
      </c>
      <c r="P11" s="2" t="e">
        <f>COUNTIFS(#REF!,B11,#REF!,"алиев",#REF!,"05.01.2026")</f>
        <v>#REF!</v>
      </c>
      <c r="Q11" s="2" t="e">
        <f>COUNTIFS(#REF!,B11,#REF!,"Бекдурдиев",#REF!,"05.01.2026")</f>
        <v>#REF!</v>
      </c>
      <c r="R11" s="2" t="e">
        <f>COUNTIFS(#REF!,B11,#REF!,"алиев",#REF!,"06.01.2026")</f>
        <v>#REF!</v>
      </c>
      <c r="S11" s="2" t="e">
        <f>COUNTIFS(#REF!,B11,#REF!,"Бекдурдиев",#REF!,"06.01.2026")</f>
        <v>#REF!</v>
      </c>
      <c r="T11" s="2" t="e">
        <f>COUNTIFS(#REF!,B11,#REF!,"алиев",#REF!,"07.01.2026")</f>
        <v>#REF!</v>
      </c>
      <c r="U11" s="2" t="e">
        <f>COUNTIFS(#REF!,B11,#REF!,"Бекдурдиев",#REF!,"07.01.2026")</f>
        <v>#REF!</v>
      </c>
      <c r="V11" s="2" t="e">
        <f>COUNTIFS(#REF!,B11,#REF!,"алиев",#REF!,"08.01.2026")</f>
        <v>#REF!</v>
      </c>
      <c r="W11" s="2" t="e">
        <f>COUNTIFS(#REF!,B11,#REF!,"Бекдурдиев",#REF!,"08.01.2026")</f>
        <v>#REF!</v>
      </c>
      <c r="X11" s="2" t="e">
        <f>COUNTIFS(#REF!,B11,#REF!,"алиев",#REF!,"09.01.2026")</f>
        <v>#REF!</v>
      </c>
      <c r="Y11" s="2" t="e">
        <f>COUNTIFS(#REF!,B11,#REF!,"Бекдурдиев",#REF!,"09.01.2026")</f>
        <v>#REF!</v>
      </c>
      <c r="Z11" s="2" t="e">
        <f>COUNTIFS(#REF!,B11,#REF!,"алиев",#REF!,"10.01.2026")</f>
        <v>#REF!</v>
      </c>
      <c r="AA11" s="2" t="e">
        <f>COUNTIFS(#REF!,B11,#REF!,"Бекдурдиев",#REF!,"10.01.2026")</f>
        <v>#REF!</v>
      </c>
      <c r="AB11" s="2" t="e">
        <f>COUNTIFS(#REF!,B11,#REF!,"алиев",#REF!,"11.01.2026")</f>
        <v>#REF!</v>
      </c>
      <c r="AC11" s="2" t="e">
        <f>COUNTIFS(#REF!,B11,#REF!,"Бекдурдиев",#REF!,"10.01.2026")</f>
        <v>#REF!</v>
      </c>
      <c r="AD11" s="2" t="e">
        <f>COUNTIFS(#REF!,B11,#REF!,"алиев",#REF!,"12.01.2026")</f>
        <v>#REF!</v>
      </c>
      <c r="AE11" s="2" t="e">
        <f>COUNTIFS(#REF!,B11,#REF!,"Бекдурдиев",#REF!,"12.01.2026")</f>
        <v>#REF!</v>
      </c>
      <c r="AF11" s="2" t="e">
        <f>COUNTIFS(#REF!,B11,#REF!,"алиев",#REF!,"13.01.2026")</f>
        <v>#REF!</v>
      </c>
      <c r="AG11" s="2" t="e">
        <f>COUNTIFS(#REF!,B11,#REF!,"Бекдурдиев",#REF!,"13.01.2026")</f>
        <v>#REF!</v>
      </c>
      <c r="AH11" s="2" t="e">
        <f>COUNTIFS(#REF!,B11,#REF!,"алиев",#REF!,"14.01.2026")</f>
        <v>#REF!</v>
      </c>
      <c r="AI11" s="2" t="e">
        <f>COUNTIFS(#REF!,B11,#REF!,"Бекдурдиев",#REF!,"14.01.2026")</f>
        <v>#REF!</v>
      </c>
      <c r="AJ11" s="2" t="e">
        <f>COUNTIFS(#REF!,B11,#REF!,"алиев",#REF!,"15.01.2026")</f>
        <v>#REF!</v>
      </c>
      <c r="AK11" s="2" t="e">
        <f>COUNTIFS(#REF!,B11,#REF!,"Бекдурдиев",#REF!,"15.01.2026")</f>
        <v>#REF!</v>
      </c>
      <c r="AL11" s="2" t="e">
        <f>COUNTIFS(#REF!,B11,#REF!,"алиев",#REF!,"16.01.2026")</f>
        <v>#REF!</v>
      </c>
      <c r="AM11" s="2" t="e">
        <f>COUNTIFS(#REF!,B11,#REF!,"Бекдурдиев",#REF!,"16.01.2026")</f>
        <v>#REF!</v>
      </c>
      <c r="AN11" s="2" t="e">
        <f>COUNTIFS(#REF!,B11,#REF!,"алиев",#REF!,"17.01.2026")</f>
        <v>#REF!</v>
      </c>
      <c r="AO11" s="2" t="e">
        <f>COUNTIFS(#REF!,B11,#REF!,"Бекдурдиев",#REF!,"17.01.2026")</f>
        <v>#REF!</v>
      </c>
      <c r="AP11" s="2" t="e">
        <f>COUNTIFS(#REF!,B11,#REF!,"алиев",#REF!,"18.01.2026")</f>
        <v>#REF!</v>
      </c>
      <c r="AQ11" s="2" t="e">
        <f>COUNTIFS(#REF!,B11,#REF!,"Бекдурдиев",#REF!,"18.01.2026")</f>
        <v>#REF!</v>
      </c>
      <c r="AR11" s="2" t="e">
        <f>COUNTIFS(#REF!,B11,#REF!,"алиев",#REF!,"19.01.2026")</f>
        <v>#REF!</v>
      </c>
      <c r="AS11" s="2" t="e">
        <f>COUNTIFS(#REF!,B11,#REF!,"Бекдурдиев",#REF!,"19.01.2026")</f>
        <v>#REF!</v>
      </c>
      <c r="AT11" s="2" t="e">
        <f>COUNTIFS(#REF!,B11,#REF!,"алиев",#REF!,"20.01.2026")</f>
        <v>#REF!</v>
      </c>
      <c r="AU11" s="2" t="e">
        <f>COUNTIFS(#REF!,B11,#REF!,"Бекдурдиев",#REF!,"20.01.2026")</f>
        <v>#REF!</v>
      </c>
      <c r="AV11" s="2" t="e">
        <f>COUNTIFS(#REF!,B11,#REF!,"алиев",#REF!,"21.01.2026")</f>
        <v>#REF!</v>
      </c>
      <c r="AW11" s="2" t="e">
        <f>COUNTIFS(#REF!,B11,#REF!,"Бекдурдиев",#REF!,"21.01.2026")</f>
        <v>#REF!</v>
      </c>
      <c r="AX11" s="2" t="e">
        <f>COUNTIFS(#REF!,B11,#REF!,"алиев",#REF!,"22.01.2026")</f>
        <v>#REF!</v>
      </c>
      <c r="AY11" s="2" t="e">
        <f>COUNTIFS(#REF!,B11,#REF!,"Бекдурдиев",#REF!,"22.01.2026")</f>
        <v>#REF!</v>
      </c>
      <c r="AZ11" s="2" t="e">
        <f>COUNTIFS(#REF!,B11,#REF!,"алиев",#REF!,"23.01.2026")</f>
        <v>#REF!</v>
      </c>
      <c r="BA11" s="2" t="e">
        <f>COUNTIFS(#REF!,B11,#REF!,"Бекдурдиев",#REF!,"23.01.2026")</f>
        <v>#REF!</v>
      </c>
      <c r="BB11" s="2" t="e">
        <f>COUNTIFS(#REF!,B11,#REF!,"алиев",#REF!,"24.01.2026")</f>
        <v>#REF!</v>
      </c>
      <c r="BC11" s="2" t="e">
        <f>COUNTIFS(#REF!,B11,#REF!,"Бекдурдиев",#REF!,"24.01.2026")</f>
        <v>#REF!</v>
      </c>
      <c r="BD11" s="2" t="e">
        <f>COUNTIFS(#REF!,B11,#REF!,"алиев",#REF!,"25.01.2026")</f>
        <v>#REF!</v>
      </c>
      <c r="BE11" s="2" t="e">
        <f>COUNTIFS(#REF!,B11,#REF!,"Бекдурдиев",#REF!,"25.01.2026")</f>
        <v>#REF!</v>
      </c>
      <c r="BF11" s="2" t="e">
        <f>COUNTIFS(#REF!,B11,#REF!,"алиев",#REF!,"26.01.2026")</f>
        <v>#REF!</v>
      </c>
      <c r="BG11" s="2" t="e">
        <f>COUNTIFS(#REF!,B11,#REF!,"Бекдурдиев",#REF!,"26.01.2026")</f>
        <v>#REF!</v>
      </c>
      <c r="BH11" s="2" t="e">
        <f>COUNTIFS(#REF!,B11,#REF!,"алиев",#REF!,"27.01.2026")</f>
        <v>#REF!</v>
      </c>
      <c r="BI11" s="2" t="e">
        <f>COUNTIFS(#REF!,B11,#REF!,"Бекдурдиев",#REF!,"27.01.2026")</f>
        <v>#REF!</v>
      </c>
      <c r="BJ11" s="2" t="e">
        <f>COUNTIFS(#REF!,B11,#REF!,"алиев",#REF!,"28.01.2026")</f>
        <v>#REF!</v>
      </c>
      <c r="BK11" s="2" t="e">
        <f>COUNTIFS(#REF!,B11,#REF!,"Бекдурдиев",#REF!,"28.01.2026")</f>
        <v>#REF!</v>
      </c>
      <c r="BL11" s="2" t="e">
        <f>COUNTIFS(#REF!,B11,#REF!,"алиев",#REF!,"29.01.2026")</f>
        <v>#REF!</v>
      </c>
      <c r="BM11" s="2" t="e">
        <f>COUNTIFS(#REF!,B11,#REF!,"Бекдурдиев",#REF!,"29.01.2026")</f>
        <v>#REF!</v>
      </c>
      <c r="BN11" s="2" t="e">
        <f>COUNTIFS(#REF!,B11,#REF!,"алиев",#REF!,"30.01.2026")</f>
        <v>#REF!</v>
      </c>
      <c r="BO11" s="2" t="e">
        <f>COUNTIFS(#REF!,B11,#REF!,"Бекдурдиев",#REF!,"30.01.2026")</f>
        <v>#REF!</v>
      </c>
      <c r="BP11" s="2" t="e">
        <f>COUNTIFS(#REF!,B11,#REF!,"алиев",#REF!,"31.01.2026")</f>
        <v>#REF!</v>
      </c>
      <c r="BQ11" s="2" t="e">
        <f>COUNTIFS(#REF!,B11,#REF!,"Бекдурдиев",#REF!,"31.01.2026")</f>
        <v>#REF!</v>
      </c>
      <c r="BR11" s="12" t="e">
        <f>BT11+BV11+BX11+BZ11+CB11+CD11+CF11+CH11+CJ11+CL11+CN11+CP11+CR11+CT11+CV11+CX11+CZ11+DB11+DD11+DF11+DH11+DJ11+DL11+DN11+DP11+DR11+DT11+DV11</f>
        <v>#REF!</v>
      </c>
      <c r="BS11" s="12" t="e">
        <f t="shared" si="21"/>
        <v>#REF!</v>
      </c>
      <c r="BT11" s="2" t="e">
        <f>COUNTIFS(#REF!,B11,#REF!,"алиев",#REF!,"01.02.2026")</f>
        <v>#REF!</v>
      </c>
      <c r="BU11" s="2" t="e">
        <f>COUNTIFS(#REF!,B11,#REF!,"Бекдурдиев",#REF!,"01.02.2026")</f>
        <v>#REF!</v>
      </c>
      <c r="BV11" s="2" t="e">
        <f>COUNTIFS(#REF!,B11,#REF!,"алиев",#REF!,"02.02.2026")</f>
        <v>#REF!</v>
      </c>
      <c r="BW11" s="2" t="e">
        <f>COUNTIFS(#REF!,B11,#REF!,"Бекдурдиев",#REF!,"02.02.2026")</f>
        <v>#REF!</v>
      </c>
      <c r="BX11" s="2" t="e">
        <f>COUNTIFS(#REF!,B11,#REF!,"алиев",#REF!,"03.02.2026")</f>
        <v>#REF!</v>
      </c>
      <c r="BY11" s="2" t="e">
        <f>COUNTIFS(#REF!,B11,#REF!,"Бекдурдиев",#REF!,"03.02.2026")</f>
        <v>#REF!</v>
      </c>
      <c r="BZ11" s="2" t="e">
        <f>COUNTIFS(#REF!,B11,#REF!,"алиев",#REF!,"04.02.2026")</f>
        <v>#REF!</v>
      </c>
      <c r="CA11" s="2" t="e">
        <f>COUNTIFS(#REF!,B11,#REF!,"Бекдурдиев",#REF!,"04.02.2026")</f>
        <v>#REF!</v>
      </c>
      <c r="CB11" s="2" t="e">
        <f>COUNTIFS(#REF!,B11,#REF!,"алиев",#REF!,"05.02.2026")</f>
        <v>#REF!</v>
      </c>
      <c r="CC11" s="2" t="e">
        <f>COUNTIFS(#REF!,B11,#REF!,"Бекдурдиев",#REF!,"05.02.2026")</f>
        <v>#REF!</v>
      </c>
      <c r="CD11" s="2" t="e">
        <f>COUNTIFS(#REF!,B11,#REF!,"алиев",#REF!,"06.02.2026")</f>
        <v>#REF!</v>
      </c>
      <c r="CE11" s="2" t="e">
        <f>COUNTIFS(#REF!,B11,#REF!,"Бекдурдиев",#REF!,"06.02.2026")</f>
        <v>#REF!</v>
      </c>
      <c r="CF11" s="2" t="e">
        <f>COUNTIFS(#REF!,B11,#REF!,"алиев",#REF!,"07.02.2026")</f>
        <v>#REF!</v>
      </c>
      <c r="CG11" s="2" t="e">
        <f>COUNTIFS(#REF!,B11,#REF!,"Бекдурдиев",#REF!,"07.02.2026")</f>
        <v>#REF!</v>
      </c>
      <c r="CH11" s="2" t="e">
        <f>COUNTIFS(#REF!,B11,#REF!,"Алиев",#REF!,"08.02.2026")</f>
        <v>#REF!</v>
      </c>
      <c r="CI11" s="2" t="e">
        <f>COUNTIFS(#REF!,B11,#REF!,"Бекдурдиев",#REF!,"08.02.2026")</f>
        <v>#REF!</v>
      </c>
      <c r="CJ11" s="2" t="e">
        <f>COUNTIFS(#REF!,B11,#REF!,"Алиев",#REF!,"09.02.2026")</f>
        <v>#REF!</v>
      </c>
      <c r="CK11" s="2" t="e">
        <f>COUNTIFS(#REF!,B11,#REF!,"Бекдурдиев",#REF!,"09.02.2026")</f>
        <v>#REF!</v>
      </c>
      <c r="CL11" s="2" t="e">
        <f>COUNTIFS(#REF!,B11,#REF!,"Алиев",#REF!,"10.02.2026")</f>
        <v>#REF!</v>
      </c>
      <c r="CM11" s="2" t="e">
        <f>COUNTIFS(#REF!,B11,#REF!,"Бекдурдиев",#REF!,"10.02.2026")</f>
        <v>#REF!</v>
      </c>
      <c r="CN11" s="2" t="e">
        <f>COUNTIFS(#REF!,B11,#REF!,"Алиев",#REF!,"11.02.2026")</f>
        <v>#REF!</v>
      </c>
      <c r="CO11" s="2" t="e">
        <f>COUNTIFS(#REF!,B11,#REF!,"Бекдурдиев",#REF!,"11.02.2026")</f>
        <v>#REF!</v>
      </c>
      <c r="CP11" s="2" t="e">
        <f>COUNTIFS(#REF!,B11,#REF!,"Алиев",#REF!,"12.02.2026")</f>
        <v>#REF!</v>
      </c>
      <c r="CQ11" s="2" t="e">
        <f>COUNTIFS(#REF!,B11,#REF!,"Бекдурдиев",#REF!,"12.02.2026")</f>
        <v>#REF!</v>
      </c>
      <c r="CR11" s="2" t="e">
        <f>COUNTIFS(#REF!,B11,#REF!,"Алиев",#REF!,"13.02.2026")</f>
        <v>#REF!</v>
      </c>
      <c r="CS11" s="2" t="e">
        <f>COUNTIFS(#REF!,B11,#REF!,"Бекдурдиев",#REF!,"13.02.2026")</f>
        <v>#REF!</v>
      </c>
      <c r="CT11" s="2" t="e">
        <f>COUNTIFS(#REF!,B11,#REF!,"Алиев",#REF!,"14.02.2026")</f>
        <v>#REF!</v>
      </c>
      <c r="CU11" s="2" t="e">
        <f>COUNTIFS(#REF!,B11,#REF!,"Бекдурдиев",#REF!,"14.02.2026")</f>
        <v>#REF!</v>
      </c>
      <c r="CV11" s="2" t="e">
        <f>COUNTIFS(#REF!,B11,#REF!,"Алиев",#REF!,"15.02.2026")</f>
        <v>#REF!</v>
      </c>
      <c r="CW11" s="2" t="e">
        <f>COUNTIFS(#REF!,B11,#REF!,"Бекдурдиев",#REF!,"15.02.2026")</f>
        <v>#REF!</v>
      </c>
      <c r="CX11" s="2" t="e">
        <f>COUNTIFS(#REF!,B11,#REF!,"Алиев",#REF!,"16.02.2026")</f>
        <v>#REF!</v>
      </c>
      <c r="CY11" s="2" t="e">
        <f>COUNTIFS(#REF!,B11,#REF!,"Бекдурдиев",#REF!,"16.02.2026")</f>
        <v>#REF!</v>
      </c>
      <c r="CZ11" s="2" t="e">
        <f>COUNTIFS(#REF!,B11,#REF!,"Алиев",#REF!,"17.02.2026")</f>
        <v>#REF!</v>
      </c>
      <c r="DA11" s="2" t="e">
        <f>COUNTIFS(#REF!,B11,#REF!,"Бекдурдиев",#REF!,"17.02.2026")</f>
        <v>#REF!</v>
      </c>
      <c r="DB11" s="2" t="e">
        <f>COUNTIFS(#REF!,B11,#REF!,"Алиев",#REF!,"18.02.2026")</f>
        <v>#REF!</v>
      </c>
      <c r="DC11" s="2" t="e">
        <f>COUNTIFS(#REF!,B11,#REF!,"Бекдурдиев",#REF!,"18.02.2026")</f>
        <v>#REF!</v>
      </c>
      <c r="DD11" s="2" t="e">
        <f>COUNTIFS(#REF!,B11,#REF!,"Алиев",#REF!,"19.02.2026")</f>
        <v>#REF!</v>
      </c>
      <c r="DE11" s="2" t="e">
        <f>COUNTIFS(#REF!,B11,#REF!,"Бекдурдиев",#REF!,"19.02.2026")</f>
        <v>#REF!</v>
      </c>
      <c r="DF11" s="2" t="e">
        <f>COUNTIFS(#REF!,B11,#REF!,"Алиев",#REF!,"20.02.2026")</f>
        <v>#REF!</v>
      </c>
      <c r="DG11" s="2" t="e">
        <f>COUNTIFS(#REF!,B11,#REF!,"Бекдурдиев",#REF!,"20.02.2026")</f>
        <v>#REF!</v>
      </c>
      <c r="DH11" s="2" t="e">
        <f>COUNTIFS(#REF!,B11,#REF!,"Алиев",#REF!,"21.02.2026")</f>
        <v>#REF!</v>
      </c>
      <c r="DI11" s="2" t="e">
        <f>COUNTIFS(#REF!,B11,#REF!,"Бекдурдиев",#REF!,"21.02.2026")</f>
        <v>#REF!</v>
      </c>
      <c r="DJ11" s="2" t="e">
        <f>COUNTIFS(#REF!,B11,#REF!,"Алиев",#REF!,"22.02.2026")</f>
        <v>#REF!</v>
      </c>
      <c r="DK11" s="2" t="e">
        <f>COUNTIFS(#REF!,B11,#REF!,"Бекдурдиев",#REF!,"22.02.2026")</f>
        <v>#REF!</v>
      </c>
      <c r="DL11" s="2" t="e">
        <f>COUNTIFS(#REF!,B11,#REF!,"Алиев",#REF!,"23.02.2026")</f>
        <v>#REF!</v>
      </c>
      <c r="DM11" s="2" t="e">
        <f>COUNTIFS(#REF!,B11,#REF!,"Бекдурдиев",#REF!,"23.02.2026")</f>
        <v>#REF!</v>
      </c>
      <c r="DN11" s="2" t="e">
        <f>COUNTIFS(#REF!,B11,#REF!,"Алиев",#REF!,"24.02.2026")</f>
        <v>#REF!</v>
      </c>
      <c r="DO11" s="2" t="e">
        <f>COUNTIFS(#REF!,B11,#REF!,"Бекдурдиев",#REF!,"24.02.2026")</f>
        <v>#REF!</v>
      </c>
      <c r="DP11" s="2" t="e">
        <f>COUNTIFS(#REF!,B11,#REF!,"Алиев",#REF!,"25.02.2026")</f>
        <v>#REF!</v>
      </c>
      <c r="DQ11" s="2" t="e">
        <f>COUNTIFS(#REF!,B11,#REF!,"Бекдурдиев",#REF!,"25.02.2026")</f>
        <v>#REF!</v>
      </c>
      <c r="DR11" s="2" t="e">
        <f>COUNTIFS(#REF!,B11,#REF!,"Алиев",#REF!,"26.02.2026")</f>
        <v>#REF!</v>
      </c>
      <c r="DS11" s="2" t="e">
        <f>COUNTIFS(#REF!,B11,#REF!,"Бекдурдиев",#REF!,"26.02.2026")</f>
        <v>#REF!</v>
      </c>
      <c r="DT11" s="2" t="e">
        <f>COUNTIFS(#REF!,B11,#REF!,"Алиев",#REF!,"27.02.2026")</f>
        <v>#REF!</v>
      </c>
      <c r="DU11" s="2" t="e">
        <f>COUNTIFS(#REF!,B11,#REF!,"Бекдурдиев",#REF!,"27.02.2026")</f>
        <v>#REF!</v>
      </c>
      <c r="DV11" s="2" t="e">
        <f>COUNTIFS(#REF!,B11,#REF!,"Алиев",#REF!,"28.02.2026")</f>
        <v>#REF!</v>
      </c>
      <c r="DW11" s="2" t="e">
        <f>COUNTIFS(#REF!,B11,#REF!,"Бекдурдиев",#REF!,"28.02.2026")</f>
        <v>#REF!</v>
      </c>
      <c r="DX11" s="14" t="e">
        <f t="shared" si="22"/>
        <v>#REF!</v>
      </c>
      <c r="DY11" s="14" t="e">
        <f t="shared" si="23"/>
        <v>#REF!</v>
      </c>
      <c r="DZ11" s="2" t="e">
        <f>COUNTIFS(#REF!,B11,#REF!,"алиев",#REF!,"01.03.2026")</f>
        <v>#REF!</v>
      </c>
      <c r="EA11" s="2" t="e">
        <f>COUNTIFS(#REF!,B11,#REF!,"Бекдурдиев",#REF!,"01.03.2026")</f>
        <v>#REF!</v>
      </c>
      <c r="EB11" s="2" t="e">
        <f>COUNTIFS(#REF!,B11,#REF!,"алиев",#REF!,"02.03.2026")</f>
        <v>#REF!</v>
      </c>
      <c r="EC11" s="2" t="e">
        <f>COUNTIFS(#REF!,B11,#REF!,"Бекдурдиев",#REF!,"02.03.2026")</f>
        <v>#REF!</v>
      </c>
      <c r="ED11" s="2" t="e">
        <f>COUNTIFS(#REF!,B11,#REF!,"алиев",#REF!,"03.03.2026")</f>
        <v>#REF!</v>
      </c>
      <c r="EE11" s="2" t="e">
        <f>COUNTIFS(#REF!,B11,#REF!,"Бекдурдиев",#REF!,"03.03.2026")</f>
        <v>#REF!</v>
      </c>
      <c r="EF11" s="2" t="e">
        <f>COUNTIFS(#REF!,B11,#REF!,"алиев",#REF!,"04.03.2026")</f>
        <v>#REF!</v>
      </c>
      <c r="EG11" s="2" t="e">
        <f>COUNTIFS(#REF!,B11,#REF!,"Бекдурдиев",#REF!,"04.03.2026")</f>
        <v>#REF!</v>
      </c>
      <c r="EH11" s="2" t="e">
        <f>COUNTIFS(#REF!,B11,#REF!,"алиев",#REF!,"05.03.2026")</f>
        <v>#REF!</v>
      </c>
      <c r="EI11" s="2" t="e">
        <f>COUNTIFS(#REF!,B11,#REF!,"Бекдурдиев",#REF!,"05.03.2026")</f>
        <v>#REF!</v>
      </c>
      <c r="EJ11" s="2" t="e">
        <f>COUNTIFS(#REF!,B11,#REF!,"алиев",#REF!,"06.03.2026")</f>
        <v>#REF!</v>
      </c>
      <c r="EK11" s="2" t="e">
        <f>COUNTIFS(#REF!,B11,#REF!,"Бекдурдиев",#REF!,"06.03.2026")</f>
        <v>#REF!</v>
      </c>
      <c r="EL11" s="2" t="e">
        <f>COUNTIFS(#REF!,B11,#REF!,"алиев",#REF!,"07.03.2026")</f>
        <v>#REF!</v>
      </c>
      <c r="EM11" s="2" t="e">
        <f>COUNTIFS(#REF!,B11,#REF!,"Бекдурдиев",#REF!,"07.03.2026")</f>
        <v>#REF!</v>
      </c>
      <c r="EN11" s="2" t="e">
        <f>COUNTIFS(#REF!,B11,#REF!,"алиев",#REF!,"08.03.2026")</f>
        <v>#REF!</v>
      </c>
      <c r="EO11" s="2" t="e">
        <f>COUNTIFS(#REF!,B11,#REF!,"Бекдурдиев",#REF!,"08.03.2026")</f>
        <v>#REF!</v>
      </c>
      <c r="EP11" s="2" t="e">
        <f>COUNTIFS(#REF!,B11,#REF!,"алиев",#REF!,"09.03.2026")</f>
        <v>#REF!</v>
      </c>
      <c r="EQ11" s="2" t="e">
        <f>COUNTIFS(#REF!,B11,#REF!,"Бекдурдиев",#REF!,"09.03.2026")</f>
        <v>#REF!</v>
      </c>
      <c r="ER11" s="2" t="e">
        <f>COUNTIFS(#REF!,B11,#REF!,"алиев",#REF!,"10.03.2026")</f>
        <v>#REF!</v>
      </c>
      <c r="ES11" s="2" t="e">
        <f>COUNTIFS(#REF!,B11,#REF!,"Бекдурдиев",#REF!,"10.03.2026")</f>
        <v>#REF!</v>
      </c>
      <c r="ET11" s="2" t="e">
        <f>COUNTIFS(#REF!,B11,#REF!,"алиев",#REF!,"11.03.2026")</f>
        <v>#REF!</v>
      </c>
      <c r="EU11" s="2" t="e">
        <f>COUNTIFS(#REF!,B11,#REF!,"Бекдурдиев",#REF!,"11.03.2026")</f>
        <v>#REF!</v>
      </c>
      <c r="EV11" s="2" t="e">
        <f>COUNTIFS(#REF!,B11,#REF!,"алиев",#REF!,"12.03.2026")</f>
        <v>#REF!</v>
      </c>
      <c r="EW11" s="2" t="e">
        <f>COUNTIFS(#REF!,B11,#REF!,"Бекдурдиев",#REF!,"12.03.2026")</f>
        <v>#REF!</v>
      </c>
      <c r="EX11" s="2" t="e">
        <f>COUNTIFS(#REF!,B11,#REF!,"алиев",#REF!,"13.03.2026")</f>
        <v>#REF!</v>
      </c>
      <c r="EY11" s="2" t="e">
        <f>COUNTIFS(#REF!,B11,#REF!,"Бекдурдиев",#REF!,"13.03.2026")</f>
        <v>#REF!</v>
      </c>
      <c r="EZ11" s="2" t="e">
        <f>COUNTIFS(#REF!,B11,#REF!,"алиев",#REF!,"14.03.2026")</f>
        <v>#REF!</v>
      </c>
      <c r="FA11" s="2" t="e">
        <f>COUNTIFS(#REF!,B11,#REF!,"Бекдурдиев",#REF!,"14.03.2026")</f>
        <v>#REF!</v>
      </c>
      <c r="FB11" s="2" t="e">
        <f>COUNTIFS(#REF!,B11,#REF!,"алиев",#REF!,"15.03.2026")</f>
        <v>#REF!</v>
      </c>
      <c r="FC11" s="2" t="e">
        <f>COUNTIFS(#REF!,B11,#REF!,"Бекдурдиев",#REF!,"15.03.2026")</f>
        <v>#REF!</v>
      </c>
      <c r="FD11" s="2" t="e">
        <f>COUNTIFS(#REF!,B11,#REF!,"алиев",#REF!,"16.03.2026")</f>
        <v>#REF!</v>
      </c>
      <c r="FE11" s="2" t="e">
        <f>COUNTIFS(#REF!,B11,#REF!,"Бекдурдиев",#REF!,"16.03.2026")</f>
        <v>#REF!</v>
      </c>
      <c r="FF11" s="2" t="e">
        <f>COUNTIFS(#REF!,B11,#REF!,"алиев",#REF!,"17.03.2026")</f>
        <v>#REF!</v>
      </c>
      <c r="FG11" s="2" t="e">
        <f>COUNTIFS(#REF!,B11,#REF!,"Бекдурдиев",#REF!,"17.03.2026")</f>
        <v>#REF!</v>
      </c>
      <c r="FH11" s="2" t="e">
        <f>COUNTIFS(#REF!,B11,#REF!,"алиев",#REF!,"18.03.2026")</f>
        <v>#REF!</v>
      </c>
      <c r="FI11" s="2" t="e">
        <f>COUNTIFS(#REF!,B11,#REF!,"Бекдурдиев",#REF!,"18.03.2026")</f>
        <v>#REF!</v>
      </c>
      <c r="FJ11" s="2" t="e">
        <f>COUNTIFS(#REF!,B11,#REF!,"алиев",#REF!,"19.03.2026")</f>
        <v>#REF!</v>
      </c>
      <c r="FK11" s="2" t="e">
        <f>COUNTIFS(#REF!,B11,#REF!,"Бекдурдиев",#REF!,"19.03.2026")</f>
        <v>#REF!</v>
      </c>
      <c r="FL11" s="2" t="e">
        <f>COUNTIFS(#REF!,B11,#REF!,"алиев",#REF!,"20.03.2026")</f>
        <v>#REF!</v>
      </c>
      <c r="FM11" s="2" t="e">
        <f>COUNTIFS(#REF!,B11,#REF!,"Бекдурдиев",#REF!,"20.03.2026")</f>
        <v>#REF!</v>
      </c>
      <c r="FN11" s="2" t="e">
        <f>COUNTIFS(#REF!,B11,#REF!,"алиев",#REF!,"21.03.2026")</f>
        <v>#REF!</v>
      </c>
      <c r="FO11" s="2" t="e">
        <f>COUNTIFS(#REF!,B11,#REF!,"Бекдурдиев",#REF!,"21.03.2026")</f>
        <v>#REF!</v>
      </c>
      <c r="FP11" s="2" t="e">
        <f>COUNTIFS(#REF!,B11,#REF!,"алиев",#REF!,"22.03.2026")</f>
        <v>#REF!</v>
      </c>
      <c r="FQ11" s="2" t="e">
        <f>COUNTIFS(#REF!,B11,#REF!,"Бекдурдиев",#REF!,"22.03.2026")</f>
        <v>#REF!</v>
      </c>
      <c r="FR11" s="2" t="e">
        <f>COUNTIFS(#REF!,B11,#REF!,"алиев",#REF!,"23.03.2026")</f>
        <v>#REF!</v>
      </c>
      <c r="FS11" s="2" t="e">
        <f>COUNTIFS(#REF!,B11,#REF!,"Бекдурдиев",#REF!,"23.03.2026")</f>
        <v>#REF!</v>
      </c>
      <c r="FT11" s="2" t="e">
        <f>COUNTIFS(#REF!,B11,#REF!,"алиев",#REF!,"24.03.2026")</f>
        <v>#REF!</v>
      </c>
      <c r="FU11" s="2" t="e">
        <f>COUNTIFS(#REF!,B11,#REF!,"Бекдурдиев",#REF!,"24.03.2026")</f>
        <v>#REF!</v>
      </c>
      <c r="FV11" s="2" t="e">
        <f>COUNTIFS(#REF!,B11,#REF!,"алиев",#REF!,"25.03.2026")</f>
        <v>#REF!</v>
      </c>
      <c r="FW11" s="2" t="e">
        <f>COUNTIFS(#REF!,B11,#REF!,"Бекдурдиев",#REF!,"25.03.2026")</f>
        <v>#REF!</v>
      </c>
      <c r="FX11" s="2" t="e">
        <f>COUNTIFS(#REF!,B11,#REF!,"алиев",#REF!,"26.03.2026")</f>
        <v>#REF!</v>
      </c>
      <c r="FY11" s="2" t="e">
        <f>COUNTIFS(#REF!,B11,#REF!,"Бекдурдиев",#REF!,"26.03.2026")</f>
        <v>#REF!</v>
      </c>
      <c r="FZ11" s="2" t="e">
        <f>COUNTIFS(#REF!,B11,#REF!,"алиев",#REF!,"27.03.2026")</f>
        <v>#REF!</v>
      </c>
      <c r="GA11" s="2" t="e">
        <f>COUNTIFS(#REF!,B11,#REF!,"Бекдурдиев",#REF!,"27.03.2026")</f>
        <v>#REF!</v>
      </c>
      <c r="GB11" s="2" t="e">
        <f>COUNTIFS(#REF!,B11,#REF!,"алиев",#REF!,"28.03.2026")</f>
        <v>#REF!</v>
      </c>
      <c r="GC11" s="2" t="e">
        <f>COUNTIFS(#REF!,B11,#REF!,"Бекдурдиев",#REF!,"28.03.2026")</f>
        <v>#REF!</v>
      </c>
      <c r="GD11" s="2" t="e">
        <f>COUNTIFS(#REF!,B11,#REF!,"алиев",#REF!,"29.03.2026")</f>
        <v>#REF!</v>
      </c>
      <c r="GE11" s="2" t="e">
        <f>COUNTIFS(#REF!,B11,#REF!,"Бекдурдиев",#REF!,"29.03.2026")</f>
        <v>#REF!</v>
      </c>
      <c r="GF11" s="2" t="e">
        <f>COUNTIFS(#REF!,B11,#REF!,"алиев",#REF!,"30.03.2026")</f>
        <v>#REF!</v>
      </c>
      <c r="GG11" s="2" t="e">
        <f>COUNTIFS(#REF!,B11,#REF!,"Бекдурдиев",#REF!,"30.03.2026")</f>
        <v>#REF!</v>
      </c>
      <c r="GH11" s="2" t="e">
        <f>COUNTIFS(#REF!,B11,#REF!,"алиев",#REF!,"31.03.2026")</f>
        <v>#REF!</v>
      </c>
      <c r="GI11" s="2" t="e">
        <f>COUNTIFS(#REF!,B11,#REF!,"Бекдурдиев",#REF!,"31.03.2026")</f>
        <v>#REF!</v>
      </c>
      <c r="GJ11" s="16" t="e">
        <f t="shared" si="24"/>
        <v>#REF!</v>
      </c>
      <c r="GK11" s="16" t="e">
        <f t="shared" si="25"/>
        <v>#REF!</v>
      </c>
      <c r="GL11" s="4" t="e">
        <f>COUNTIFS(#REF!,B11,#REF!,"алиев",#REF!,"01.04.2026")</f>
        <v>#REF!</v>
      </c>
      <c r="GM11" s="4" t="e">
        <f>COUNTIFS(#REF!,B11,#REF!,"Бекдурдиев",#REF!,"01.04.2026")</f>
        <v>#REF!</v>
      </c>
      <c r="GN11" s="4" t="e">
        <f>COUNTIFS(#REF!,B11,#REF!,"алиев",#REF!,"02.04.2026")</f>
        <v>#REF!</v>
      </c>
      <c r="GO11" s="4" t="e">
        <f>COUNTIFS(#REF!,B11,#REF!,"Бекдурдиев",#REF!,"02.04.2026")</f>
        <v>#REF!</v>
      </c>
      <c r="GP11" s="4" t="e">
        <f>COUNTIFS(#REF!,B11,#REF!,"алиев",#REF!,"03.04.2026")</f>
        <v>#REF!</v>
      </c>
      <c r="GQ11" s="4" t="e">
        <f>COUNTIFS(#REF!,B11,#REF!,"Бекдурдиев",#REF!,"03.04.2026")</f>
        <v>#REF!</v>
      </c>
      <c r="GR11" s="4" t="e">
        <f>COUNTIFS(#REF!,B11,#REF!,"алиев",#REF!,"04.04.2026")</f>
        <v>#REF!</v>
      </c>
      <c r="GS11" s="4" t="e">
        <f>COUNTIFS(#REF!,B11,#REF!,"Бекдурдиев",#REF!,"04.04.2026")</f>
        <v>#REF!</v>
      </c>
      <c r="GT11" s="4" t="e">
        <f>COUNTIFS(#REF!,B11,#REF!,"алиев",#REF!,"05.04.2026")</f>
        <v>#REF!</v>
      </c>
      <c r="GU11" s="4" t="e">
        <f>COUNTIFS(#REF!,B11,#REF!,"Бекдурдиев",#REF!,"05.04.2026")</f>
        <v>#REF!</v>
      </c>
      <c r="GV11" s="4" t="e">
        <f>COUNTIFS(#REF!,B11,#REF!,"алиев",#REF!,"06.04.2026")</f>
        <v>#REF!</v>
      </c>
      <c r="GW11" s="4" t="e">
        <f>COUNTIFS(#REF!,B11,#REF!,"Бекдурдиев",#REF!,"06.04.2026")</f>
        <v>#REF!</v>
      </c>
      <c r="GX11" s="4" t="e">
        <f>COUNTIFS(#REF!,B11,#REF!,"алиев",#REF!,"07.04.2026")</f>
        <v>#REF!</v>
      </c>
      <c r="GY11" s="4" t="e">
        <f>COUNTIFS(#REF!,B11,#REF!,"Бекдурдиев",#REF!,"07.04.2026")</f>
        <v>#REF!</v>
      </c>
      <c r="GZ11" s="4" t="e">
        <f>COUNTIFS(#REF!,B11,#REF!,"алиев",#REF!,"08.04.2026")</f>
        <v>#REF!</v>
      </c>
      <c r="HA11" s="4" t="e">
        <f>COUNTIFS(#REF!,B11,#REF!,"Бекдурдиев",#REF!,"08.04.2026")</f>
        <v>#REF!</v>
      </c>
      <c r="HB11" s="4" t="e">
        <f>COUNTIFS(#REF!,B11,#REF!,"алиев",#REF!,"09.04.2026")</f>
        <v>#REF!</v>
      </c>
      <c r="HC11" s="4" t="e">
        <f>COUNTIFS(#REF!,B11,#REF!,"Бекдурдиев",#REF!,"09.04.2026")</f>
        <v>#REF!</v>
      </c>
      <c r="HD11" s="4" t="e">
        <f>COUNTIFS(#REF!,B11,#REF!,"алиев",#REF!,"10.04.2026")</f>
        <v>#REF!</v>
      </c>
      <c r="HE11" s="4" t="e">
        <f>COUNTIFS(#REF!,B11,#REF!,"Бекдурдиев",#REF!,"10.04.2026")</f>
        <v>#REF!</v>
      </c>
      <c r="HF11" s="4" t="e">
        <f>COUNTIFS(#REF!,B11,#REF!,"алиев",#REF!,"11.04.2026")</f>
        <v>#REF!</v>
      </c>
      <c r="HG11" s="4" t="e">
        <f>COUNTIFS(#REF!,B11,#REF!,"Бекдурдиев",#REF!,"11.04.2026")</f>
        <v>#REF!</v>
      </c>
      <c r="HH11" s="4" t="e">
        <f>COUNTIFS(#REF!,B11,#REF!,"алиев",#REF!,"12.04.2026")</f>
        <v>#REF!</v>
      </c>
      <c r="HI11" s="4" t="e">
        <f>COUNTIFS(#REF!,B11,#REF!,"Бекдурдиев",#REF!,"12.04.2026")</f>
        <v>#REF!</v>
      </c>
      <c r="HJ11" s="4" t="e">
        <f>COUNTIFS(#REF!,B11,#REF!,"алиев",#REF!,"13.04.2026")</f>
        <v>#REF!</v>
      </c>
      <c r="HK11" s="4" t="e">
        <f>COUNTIFS(#REF!,B11,#REF!,"Бекдурдиев",#REF!,"13.04.2026")</f>
        <v>#REF!</v>
      </c>
      <c r="HL11" s="4" t="e">
        <f>COUNTIFS(#REF!,B11,#REF!,"алиев",#REF!,"14.04.2026")</f>
        <v>#REF!</v>
      </c>
      <c r="HM11" s="4" t="e">
        <f>COUNTIFS(#REF!,B11,#REF!,"Бекдурдиев",#REF!,"14.04.2026")</f>
        <v>#REF!</v>
      </c>
      <c r="HN11" s="4" t="e">
        <f>COUNTIFS(#REF!,B11,#REF!,"алиев",#REF!,"15.04.2026")</f>
        <v>#REF!</v>
      </c>
      <c r="HO11" s="4" t="e">
        <f>COUNTIFS(#REF!,B11,#REF!,"Бекдурдиев",#REF!,"15.04.2026")</f>
        <v>#REF!</v>
      </c>
      <c r="HP11" s="4" t="e">
        <f>COUNTIFS(#REF!,B11,#REF!,"алиев",#REF!,"16.04.2026")</f>
        <v>#REF!</v>
      </c>
      <c r="HQ11" s="4" t="e">
        <f>COUNTIFS(#REF!,B11,#REF!,"Бекдурдиев",#REF!,"16.04.2026")</f>
        <v>#REF!</v>
      </c>
      <c r="HR11" s="4" t="e">
        <f>COUNTIFS(#REF!,B11,#REF!,"алиев",#REF!,"17.04.2026")</f>
        <v>#REF!</v>
      </c>
      <c r="HS11" s="4" t="e">
        <f>COUNTIFS(#REF!,B11,#REF!,"Бекдурдиев",#REF!,"17.04.2026")</f>
        <v>#REF!</v>
      </c>
      <c r="HT11" s="4" t="e">
        <f>COUNTIFS(#REF!,B11,#REF!,"алиев",#REF!,"18.04.2026")</f>
        <v>#REF!</v>
      </c>
      <c r="HU11" s="4" t="e">
        <f>COUNTIFS(#REF!,B11,#REF!,"Бекдурдиев",#REF!,"18.04.2026")</f>
        <v>#REF!</v>
      </c>
      <c r="HV11" s="4" t="e">
        <f>COUNTIFS(#REF!,B11,#REF!,"алиев",#REF!,"19.04.2026")</f>
        <v>#REF!</v>
      </c>
      <c r="HW11" s="4" t="e">
        <f>COUNTIFS(#REF!,B11,#REF!,"Бекдурдиев",#REF!,"19.04.2026")</f>
        <v>#REF!</v>
      </c>
      <c r="HX11" s="4" t="e">
        <f>COUNTIFS(#REF!,B11,#REF!,"алиев",#REF!,"20.04.2026")</f>
        <v>#REF!</v>
      </c>
      <c r="HY11" s="4" t="e">
        <f>COUNTIFS(#REF!,B11,#REF!,"Бекдурдиев",#REF!,"20.04.2026")</f>
        <v>#REF!</v>
      </c>
      <c r="HZ11" s="4" t="e">
        <f>COUNTIFS(#REF!,B11,#REF!,"алиев",#REF!,"21.04.2026")</f>
        <v>#REF!</v>
      </c>
      <c r="IA11" s="4" t="e">
        <f>COUNTIFS(#REF!,B11,#REF!,"Бекдурдиев",#REF!,"21.04.2026")</f>
        <v>#REF!</v>
      </c>
      <c r="IB11" s="4" t="e">
        <f>COUNTIFS(#REF!,B11,#REF!,"алиев",#REF!,"22.04.2026")</f>
        <v>#REF!</v>
      </c>
      <c r="IC11" s="4" t="e">
        <f>COUNTIFS(#REF!,B11,#REF!,"Бекдурдиев",#REF!,"22.04.2026")</f>
        <v>#REF!</v>
      </c>
      <c r="ID11" s="4" t="e">
        <f>COUNTIFS(#REF!,B11,#REF!,"алиев",#REF!,"23.04.2026")</f>
        <v>#REF!</v>
      </c>
      <c r="IE11" s="4" t="e">
        <f>COUNTIFS(#REF!,B11,#REF!,"Бекдурдиев",#REF!,"23.04.2026")</f>
        <v>#REF!</v>
      </c>
      <c r="IF11" s="4" t="e">
        <f>COUNTIFS(#REF!,B11,#REF!,"алиев",#REF!,"24.04.2026")</f>
        <v>#REF!</v>
      </c>
      <c r="IG11" s="4" t="e">
        <f>COUNTIFS(#REF!,B11,#REF!,"Бекдурдиев",#REF!,"24.04.2026")</f>
        <v>#REF!</v>
      </c>
      <c r="IH11" s="4" t="e">
        <f>COUNTIFS(#REF!,B11,#REF!,"алиев",#REF!,"25.04.2026")</f>
        <v>#REF!</v>
      </c>
      <c r="II11" s="4" t="e">
        <f>COUNTIFS(#REF!,B11,#REF!,"Бекдурдиев",#REF!,"25.04.2026")</f>
        <v>#REF!</v>
      </c>
      <c r="IJ11" s="4" t="e">
        <f>COUNTIFS(#REF!,B11,#REF!,"алиев",#REF!,"26.04.2026")</f>
        <v>#REF!</v>
      </c>
      <c r="IK11" s="4" t="e">
        <f>COUNTIFS(#REF!,B11,#REF!,"Бекдурдиев",#REF!,"26.04.2026")</f>
        <v>#REF!</v>
      </c>
      <c r="IL11" s="4" t="e">
        <f>COUNTIFS(#REF!,B11,#REF!,"алиев",#REF!,"27.04.2026")</f>
        <v>#REF!</v>
      </c>
      <c r="IM11" s="4" t="e">
        <f>COUNTIFS(#REF!,B11,#REF!,"Бекдурдиев",#REF!,"27.04.2026")</f>
        <v>#REF!</v>
      </c>
      <c r="IN11" s="4" t="e">
        <f>COUNTIFS(#REF!,B11,#REF!,"алиев",#REF!,"28.04.2026")</f>
        <v>#REF!</v>
      </c>
      <c r="IO11" s="4" t="e">
        <f>COUNTIFS(#REF!,B11,#REF!,"Бекдурдиев",#REF!,"28.04.2026")</f>
        <v>#REF!</v>
      </c>
      <c r="IP11" s="4" t="e">
        <f>COUNTIFS(#REF!,B11,#REF!,"алиев",#REF!,"29.04.2026")</f>
        <v>#REF!</v>
      </c>
      <c r="IQ11" s="4" t="e">
        <f>COUNTIFS(#REF!,B11,#REF!,"Бекдурдиев",#REF!,"29.04.2026")</f>
        <v>#REF!</v>
      </c>
      <c r="IR11" s="4" t="e">
        <f>COUNTIFS(#REF!,B11,#REF!,"алиев",#REF!,"30.04.2026")</f>
        <v>#REF!</v>
      </c>
      <c r="IS11" s="4" t="e">
        <f>COUNTIFS(#REF!,B11,#REF!,"Бекдурдиев",#REF!,"30.04.2026")</f>
        <v>#REF!</v>
      </c>
      <c r="IT11" s="18" t="e">
        <f t="shared" si="26"/>
        <v>#REF!</v>
      </c>
      <c r="IU11" s="18" t="e">
        <f t="shared" si="27"/>
        <v>#REF!</v>
      </c>
      <c r="IV11" s="4" t="e">
        <f>COUNTIFS(#REF!,B11,#REF!,"алиев",#REF!,"01.05.2026")</f>
        <v>#REF!</v>
      </c>
      <c r="IW11" s="4" t="e">
        <f>COUNTIFS(#REF!,B11,#REF!,"Бекдурдиев",#REF!,"01.05.2026")</f>
        <v>#REF!</v>
      </c>
      <c r="IX11" s="4" t="e">
        <f>COUNTIFS(#REF!,B11,#REF!,"алиев",#REF!,"02.05.2026")</f>
        <v>#REF!</v>
      </c>
      <c r="IY11" s="4" t="e">
        <f>COUNTIFS(#REF!,B11,#REF!,"Бекдурдиев",#REF!,"02.05.2026")</f>
        <v>#REF!</v>
      </c>
      <c r="IZ11" s="4" t="e">
        <f>COUNTIFS(#REF!,B11,#REF!,"алиев",#REF!,"03.05.2026")</f>
        <v>#REF!</v>
      </c>
      <c r="JA11" s="4" t="e">
        <f>COUNTIFS(#REF!,B11,#REF!,"Бекдурдиев",#REF!,"03.05.2026")</f>
        <v>#REF!</v>
      </c>
      <c r="JB11" s="4" t="e">
        <f>COUNTIFS(#REF!,B11,#REF!,"алиев",#REF!,"04.05.2026")</f>
        <v>#REF!</v>
      </c>
      <c r="JC11" s="4" t="e">
        <f>COUNTIFS(#REF!,B11,#REF!,"Бекдурдиев",#REF!,"04.05.2026")</f>
        <v>#REF!</v>
      </c>
      <c r="JD11" s="4" t="e">
        <f>COUNTIFS(#REF!,B11,#REF!,"алиев",#REF!,"05.05.2026")</f>
        <v>#REF!</v>
      </c>
      <c r="JE11" s="4" t="e">
        <f>COUNTIFS(#REF!,B11,#REF!,"Бекдурдиев",#REF!,"05.05.2026")</f>
        <v>#REF!</v>
      </c>
      <c r="JF11" s="4" t="e">
        <f>COUNTIFS(#REF!,B11,#REF!,"алиев",#REF!,"06.05.2026")</f>
        <v>#REF!</v>
      </c>
      <c r="JG11" s="4" t="e">
        <f>COUNTIFS(#REF!,B11,#REF!,"Бекдурдиев",#REF!,"06.05.2026")</f>
        <v>#REF!</v>
      </c>
      <c r="JH11" s="4" t="e">
        <f>COUNTIFS(#REF!,B11,#REF!,"алиев",#REF!,"07.05.2026")</f>
        <v>#REF!</v>
      </c>
      <c r="JI11" s="4" t="e">
        <f>COUNTIFS(#REF!,B11,#REF!,"Бекдурдиев",#REF!,"07.05.2026")</f>
        <v>#REF!</v>
      </c>
      <c r="JJ11" s="4" t="e">
        <f>COUNTIFS(#REF!,B11,#REF!,"алиев",#REF!,"08.05.2026")</f>
        <v>#REF!</v>
      </c>
      <c r="JK11" s="4" t="e">
        <f>COUNTIFS(#REF!,B11,#REF!,"Бекдурдиев",#REF!,"08.05.2026")</f>
        <v>#REF!</v>
      </c>
      <c r="JL11" s="4" t="e">
        <f>COUNTIFS(#REF!,B11,#REF!,"алиев",#REF!,"09.05.2026")</f>
        <v>#REF!</v>
      </c>
      <c r="JM11" s="4" t="e">
        <f>COUNTIFS(#REF!,B11,#REF!,"Бекдурдиев",#REF!,"09.05.2026")</f>
        <v>#REF!</v>
      </c>
      <c r="JN11" s="4" t="e">
        <f>COUNTIFS(#REF!,B11,#REF!,"алиев",#REF!,"10.05.2026")</f>
        <v>#REF!</v>
      </c>
      <c r="JO11" s="4" t="e">
        <f>COUNTIFS(#REF!,B11,#REF!,"Бекдурдиев",#REF!,"10.05.2026")</f>
        <v>#REF!</v>
      </c>
      <c r="JP11" s="4" t="e">
        <f>COUNTIFS(#REF!,B11,#REF!,"алиев",#REF!,"11.05.2026")</f>
        <v>#REF!</v>
      </c>
      <c r="JQ11" s="4" t="e">
        <f>COUNTIFS(#REF!,B11,#REF!,"Бекдурдиев",#REF!,"11.05.2026")</f>
        <v>#REF!</v>
      </c>
      <c r="JR11" s="4" t="e">
        <f>COUNTIFS(#REF!,B11,#REF!,"алиев",#REF!,"12.05.2026")</f>
        <v>#REF!</v>
      </c>
      <c r="JS11" s="4" t="e">
        <f>COUNTIFS(#REF!,B11,#REF!,"Бекдурдиев",#REF!,"12.05.2026")</f>
        <v>#REF!</v>
      </c>
      <c r="JT11" s="4" t="e">
        <f>COUNTIFS(#REF!,B11,#REF!,"алиев",#REF!,"13.05.2026")</f>
        <v>#REF!</v>
      </c>
      <c r="JU11" s="4" t="e">
        <f>COUNTIFS(#REF!,B11,#REF!,"Бекдурдиев",#REF!,"13.05.2026")</f>
        <v>#REF!</v>
      </c>
      <c r="JV11" s="4" t="e">
        <f>COUNTIFS(#REF!,B11,#REF!,"алиев",#REF!,"14.05.2026")</f>
        <v>#REF!</v>
      </c>
      <c r="JW11" s="4" t="e">
        <f>COUNTIFS(#REF!,B11,#REF!,"Бекдурдиев",#REF!,"14.05.2026")</f>
        <v>#REF!</v>
      </c>
      <c r="JX11" s="4" t="e">
        <f>COUNTIFS(#REF!,B11,#REF!,"алиев",#REF!,"15.05.2026")</f>
        <v>#REF!</v>
      </c>
      <c r="JY11" s="4" t="e">
        <f>COUNTIFS(#REF!,B11,#REF!,"Бекдурдиев",#REF!,"15.05.2026")</f>
        <v>#REF!</v>
      </c>
      <c r="JZ11" s="4" t="e">
        <f>COUNTIFS(#REF!,B11,#REF!,"алиев",#REF!,"16.05.2026")</f>
        <v>#REF!</v>
      </c>
      <c r="KA11" s="4" t="e">
        <f>COUNTIFS(#REF!,B11,#REF!,"Бекдурдиев",#REF!,"16.05.2026")</f>
        <v>#REF!</v>
      </c>
      <c r="KB11" s="4" t="e">
        <f>COUNTIFS(#REF!,B11,#REF!,"алиев",#REF!,"17.05.2026")</f>
        <v>#REF!</v>
      </c>
      <c r="KC11" s="4" t="e">
        <f>COUNTIFS(#REF!,B11,#REF!,"Бекдурдиев",#REF!,"17.05.2026")</f>
        <v>#REF!</v>
      </c>
      <c r="KD11" s="4" t="e">
        <f>COUNTIFS(#REF!,B11,#REF!,"алиев",#REF!,"18.05.2026")</f>
        <v>#REF!</v>
      </c>
      <c r="KE11" s="4" t="e">
        <f>COUNTIFS(#REF!,B11,#REF!,"Бекдурдиев",#REF!,"18.05.2026")</f>
        <v>#REF!</v>
      </c>
      <c r="KF11" s="4" t="e">
        <f>COUNTIFS(#REF!,B11,#REF!,"алиев",#REF!,"19.05.2026")</f>
        <v>#REF!</v>
      </c>
      <c r="KG11" s="4" t="e">
        <f>COUNTIFS(#REF!,B11,#REF!,"Бекдурдиев",#REF!,"19.05.2026")</f>
        <v>#REF!</v>
      </c>
      <c r="KH11" s="4" t="e">
        <f>COUNTIFS(#REF!,B11,#REF!,"алиев",#REF!,"20.05.2026")</f>
        <v>#REF!</v>
      </c>
      <c r="KI11" s="4" t="e">
        <f>COUNTIFS(#REF!,B11,#REF!,"Бекдурдиев",#REF!,"20.05.2026")</f>
        <v>#REF!</v>
      </c>
      <c r="KJ11" s="4" t="e">
        <f>COUNTIFS(#REF!,B11,#REF!,"алиев",#REF!,"21.05.2026")</f>
        <v>#REF!</v>
      </c>
      <c r="KK11" s="4" t="e">
        <f>COUNTIFS(#REF!,B11,#REF!,"Бекдурдиев",#REF!,"21.05.2026")</f>
        <v>#REF!</v>
      </c>
      <c r="KL11" s="4" t="e">
        <f>COUNTIFS(#REF!,B11,#REF!,"алиев",#REF!,"22.05.2026")</f>
        <v>#REF!</v>
      </c>
      <c r="KM11" s="4" t="e">
        <f>COUNTIFS(#REF!,B11,#REF!,"Бекдурдиев",#REF!,"22.05.2026")</f>
        <v>#REF!</v>
      </c>
      <c r="KN11" s="4" t="e">
        <f>COUNTIFS(#REF!,B11,#REF!,"алиев",#REF!,"23.05.2026")</f>
        <v>#REF!</v>
      </c>
      <c r="KO11" s="4" t="e">
        <f>COUNTIFS(#REF!,B11,#REF!,"Бекдурдиев",#REF!,"23.05.2026")</f>
        <v>#REF!</v>
      </c>
      <c r="KP11" s="4" t="e">
        <f>COUNTIFS(#REF!,B11,#REF!,"алиев",#REF!,"24.05.2026")</f>
        <v>#REF!</v>
      </c>
      <c r="KQ11" s="4" t="e">
        <f>COUNTIFS(#REF!,B11,#REF!,"Бекдурдиев",#REF!,"24.05.2026")</f>
        <v>#REF!</v>
      </c>
      <c r="KR11" s="4" t="e">
        <f>COUNTIFS(#REF!,B11,#REF!,"алиев",#REF!,"25.05.2026")</f>
        <v>#REF!</v>
      </c>
      <c r="KS11" s="4" t="e">
        <f>COUNTIFS(#REF!,B11,#REF!,"Бекдурдиев",#REF!,"25.05.2026")</f>
        <v>#REF!</v>
      </c>
      <c r="KT11" s="4" t="e">
        <f>COUNTIFS(#REF!,B11,#REF!,"алиев",#REF!,"26.05.2026")</f>
        <v>#REF!</v>
      </c>
      <c r="KU11" s="4" t="e">
        <f>COUNTIFS(#REF!,B11,#REF!,"Бекдурдиев",#REF!,"26.05.2026")</f>
        <v>#REF!</v>
      </c>
      <c r="KV11" s="4" t="e">
        <f>COUNTIFS(#REF!,B11,#REF!,"алиев",#REF!,"27.05.2026")</f>
        <v>#REF!</v>
      </c>
      <c r="KW11" s="4" t="e">
        <f>COUNTIFS(#REF!,B11,#REF!,"Бекдурдиев",#REF!,"27.05.2026")</f>
        <v>#REF!</v>
      </c>
      <c r="KX11" s="4" t="e">
        <f>COUNTIFS(#REF!,B11,#REF!,"алиев",#REF!,"28.05.2026")</f>
        <v>#REF!</v>
      </c>
      <c r="KY11" s="4" t="e">
        <f>COUNTIFS(#REF!,B11,#REF!,"Бекдурдиев",#REF!,"28.05.2026")</f>
        <v>#REF!</v>
      </c>
      <c r="KZ11" s="4" t="e">
        <f>COUNTIFS(#REF!,B11,#REF!,"алиев",#REF!,"29.05.2026")</f>
        <v>#REF!</v>
      </c>
      <c r="LA11" s="4" t="e">
        <f>COUNTIFS(#REF!,B11,#REF!,"Бекдурдиев",#REF!,"29.05.2026")</f>
        <v>#REF!</v>
      </c>
      <c r="LB11" s="4" t="e">
        <f>COUNTIFS(#REF!,B11,#REF!,"алиев",#REF!,"30.05.2026")</f>
        <v>#REF!</v>
      </c>
      <c r="LC11" s="4" t="e">
        <f>COUNTIFS(#REF!,B11,#REF!,"Бекдурдиев",#REF!,"30.05.2026")</f>
        <v>#REF!</v>
      </c>
      <c r="LD11" s="4" t="e">
        <f>COUNTIFS(#REF!,B11,#REF!,"алиев",#REF!,"31.05.2026")</f>
        <v>#REF!</v>
      </c>
      <c r="LE11" s="4" t="e">
        <f>COUNTIFS(#REF!,B11,#REF!,"Бекдурдиев",#REF!,"31.05.2026")</f>
        <v>#REF!</v>
      </c>
      <c r="LF11" s="22" t="e">
        <f t="shared" si="28"/>
        <v>#REF!</v>
      </c>
      <c r="LG11" s="22" t="e">
        <f t="shared" si="29"/>
        <v>#REF!</v>
      </c>
      <c r="LH11" s="4" t="e">
        <f>COUNTIFS(#REF!,B11,#REF!,"алиев",#REF!,"01.06.2026")</f>
        <v>#REF!</v>
      </c>
      <c r="LI11" s="4" t="e">
        <f>COUNTIFS(#REF!,B11,#REF!,"Бекдурдиев",#REF!,"01.06.2026")</f>
        <v>#REF!</v>
      </c>
      <c r="LJ11" s="4" t="e">
        <f>COUNTIFS(#REF!,B11,#REF!,"алиев",#REF!,"02.06.2026")</f>
        <v>#REF!</v>
      </c>
      <c r="LK11" s="4" t="e">
        <f>COUNTIFS(#REF!,B11,#REF!,"Бекдурдиев",#REF!,"02.06.2026")</f>
        <v>#REF!</v>
      </c>
      <c r="LL11" s="4" t="e">
        <f>COUNTIFS(#REF!,B11,#REF!,"алиев",#REF!,"03.06.2026")</f>
        <v>#REF!</v>
      </c>
      <c r="LM11" s="4" t="e">
        <f>COUNTIFS(#REF!,B11,#REF!,"Бекдурдиев",#REF!,"03.06.2026")</f>
        <v>#REF!</v>
      </c>
      <c r="LN11" s="4" t="e">
        <f>COUNTIFS(#REF!,B11,#REF!,"алиев",#REF!,"04.06.2026")</f>
        <v>#REF!</v>
      </c>
      <c r="LO11" s="4" t="e">
        <f>COUNTIFS(#REF!,B11,#REF!,"Бекдурдиев",#REF!,"04.06.2026")</f>
        <v>#REF!</v>
      </c>
      <c r="LP11" s="4" t="e">
        <f>COUNTIFS(#REF!,B11,#REF!,"алиев",#REF!,"05.06.2026")</f>
        <v>#REF!</v>
      </c>
      <c r="LQ11" s="4" t="e">
        <f>COUNTIFS(#REF!,B11,#REF!,"Бекдурдиев",#REF!,"05.06.2026")</f>
        <v>#REF!</v>
      </c>
      <c r="LR11" s="4" t="e">
        <f>COUNTIFS(#REF!,B11,#REF!,"алиев",#REF!,"06.06.2026")</f>
        <v>#REF!</v>
      </c>
      <c r="LS11" s="4" t="e">
        <f>COUNTIFS(#REF!,B11,#REF!,"Бекдурдиев",#REF!,"06.06.2026")</f>
        <v>#REF!</v>
      </c>
      <c r="LT11" s="4" t="e">
        <f>COUNTIFS(#REF!,B11,#REF!,"алиев",#REF!,"07.06.2026")</f>
        <v>#REF!</v>
      </c>
      <c r="LU11" s="4" t="e">
        <f>COUNTIFS(#REF!,B11,#REF!,"Бекдурдиев",#REF!,"07.06.2026")</f>
        <v>#REF!</v>
      </c>
      <c r="LV11" s="4" t="e">
        <f>COUNTIFS(#REF!,B11,#REF!,"алиев",#REF!,"08.06.2026")</f>
        <v>#REF!</v>
      </c>
      <c r="LW11" s="4" t="e">
        <f>COUNTIFS(#REF!,B11,#REF!,"Бекдурдиев",#REF!,"08.06.2026")</f>
        <v>#REF!</v>
      </c>
      <c r="LX11" s="4" t="e">
        <f>COUNTIFS(#REF!,B11,#REF!,"алиев",#REF!,"09.06.2026")</f>
        <v>#REF!</v>
      </c>
      <c r="LY11" s="4" t="e">
        <f>COUNTIFS(#REF!,B11,#REF!,"Бекдурдиев",#REF!,"09.06.2026")</f>
        <v>#REF!</v>
      </c>
      <c r="LZ11" s="4" t="e">
        <f>COUNTIFS(#REF!,B11,#REF!,"алиев",#REF!,"10.06.2026")</f>
        <v>#REF!</v>
      </c>
      <c r="MA11" s="4" t="e">
        <f>COUNTIFS(#REF!,B11,#REF!,"Бекдурдиев",#REF!,"10.06.2026")</f>
        <v>#REF!</v>
      </c>
      <c r="MB11" s="4" t="e">
        <f>COUNTIFS(#REF!,B11,#REF!,"алиев",#REF!,"11.06.2026")</f>
        <v>#REF!</v>
      </c>
      <c r="MC11" s="4" t="e">
        <f>COUNTIFS(#REF!,B11,#REF!,"Бекдурдиев",#REF!,"11.06.2026")</f>
        <v>#REF!</v>
      </c>
      <c r="MD11" s="4" t="e">
        <f>COUNTIFS(#REF!,B11,#REF!,"алиев",#REF!,"12.06.2026")</f>
        <v>#REF!</v>
      </c>
      <c r="ME11" s="4" t="e">
        <f>COUNTIFS(#REF!,B11,#REF!,"Бекдурдиев",#REF!,"12.06.2026")</f>
        <v>#REF!</v>
      </c>
      <c r="MF11" s="4" t="e">
        <f>COUNTIFS(#REF!,B11,#REF!,"алиев",#REF!,"13.06.2026")</f>
        <v>#REF!</v>
      </c>
      <c r="MG11" s="4" t="e">
        <f>COUNTIFS(#REF!,B11,#REF!,"Бекдурдиев",#REF!,"13.06.2026")</f>
        <v>#REF!</v>
      </c>
      <c r="MH11" s="4" t="e">
        <f>COUNTIFS(#REF!,B11,#REF!,"алиев",#REF!,"14.06.2026")</f>
        <v>#REF!</v>
      </c>
      <c r="MI11" s="4" t="e">
        <f>COUNTIFS(#REF!,B11,#REF!,"Бекдурдиев",#REF!,"14.06.2026")</f>
        <v>#REF!</v>
      </c>
      <c r="MJ11" s="4" t="e">
        <f>COUNTIFS(#REF!,B11,#REF!,"алиев",#REF!,"15.06.2026")</f>
        <v>#REF!</v>
      </c>
      <c r="MK11" s="4" t="e">
        <f>COUNTIFS(#REF!,B11,#REF!,"Бекдурдиев",#REF!,"15.06.2026")</f>
        <v>#REF!</v>
      </c>
      <c r="ML11" s="4" t="e">
        <f>COUNTIFS(#REF!,B11,#REF!,"алиев",#REF!,"16.06.2026")</f>
        <v>#REF!</v>
      </c>
      <c r="MM11" s="4" t="e">
        <f>COUNTIFS(#REF!,B11,#REF!,"Бекдурдиев",#REF!,"16.06.2026")</f>
        <v>#REF!</v>
      </c>
      <c r="MN11" s="4" t="e">
        <f>COUNTIFS(#REF!,B11,#REF!,"алиев",#REF!,"17.06.2026")</f>
        <v>#REF!</v>
      </c>
      <c r="MO11" s="4" t="e">
        <f>COUNTIFS(#REF!,B11,#REF!,"Бекдурдиев",#REF!,"17.06.2026")</f>
        <v>#REF!</v>
      </c>
      <c r="MP11" s="4" t="e">
        <f>COUNTIFS(#REF!,B11,#REF!,"алиев",#REF!,"18.06.2026")</f>
        <v>#REF!</v>
      </c>
      <c r="MQ11" s="4" t="e">
        <f>COUNTIFS(#REF!,B11,#REF!,"Бекдурдиев",#REF!,"18.06.2026")</f>
        <v>#REF!</v>
      </c>
      <c r="MR11" s="4" t="e">
        <f>COUNTIFS(#REF!,B11,#REF!,"алиев",#REF!,"19.06.2026")</f>
        <v>#REF!</v>
      </c>
      <c r="MS11" s="4" t="e">
        <f>COUNTIFS(#REF!,B11,#REF!,"Бекдурдиев",#REF!,"19.06.2026")</f>
        <v>#REF!</v>
      </c>
      <c r="MT11" s="4" t="e">
        <f>COUNTIFS(#REF!,B11,#REF!,"алиев",#REF!,"20.06.2026")</f>
        <v>#REF!</v>
      </c>
      <c r="MU11" s="4" t="e">
        <f>COUNTIFS(#REF!,B11,#REF!,"Бекдурдиев",#REF!,"20.06.2026")</f>
        <v>#REF!</v>
      </c>
      <c r="MV11" s="4" t="e">
        <f>COUNTIFS(#REF!,B11,#REF!,"алиев",#REF!,"21.06.2026")</f>
        <v>#REF!</v>
      </c>
      <c r="MW11" s="4" t="e">
        <f>COUNTIFS(#REF!,B11,#REF!,"Бекдурдиев",#REF!,"21.06.2026")</f>
        <v>#REF!</v>
      </c>
      <c r="MX11" s="4" t="e">
        <f>COUNTIFS(#REF!,B11,#REF!,"алиев",#REF!,"22.06.2026")</f>
        <v>#REF!</v>
      </c>
      <c r="MY11" s="4" t="e">
        <f>COUNTIFS(#REF!,B11,#REF!,"Бекдурдиев",#REF!,"22.06.2026")</f>
        <v>#REF!</v>
      </c>
      <c r="MZ11" s="4" t="e">
        <f>COUNTIFS(#REF!,B11,#REF!,"алиев",#REF!,"23.06.2026")</f>
        <v>#REF!</v>
      </c>
      <c r="NA11" s="4" t="e">
        <f>COUNTIFS(#REF!,B11,#REF!,"Бекдурдиев",#REF!,"23.06.2026")</f>
        <v>#REF!</v>
      </c>
      <c r="NB11" s="4" t="e">
        <f>COUNTIFS(#REF!,B11,#REF!,"алиев",#REF!,"24.06.2026")</f>
        <v>#REF!</v>
      </c>
      <c r="NC11" s="4" t="e">
        <f>COUNTIFS(#REF!,B11,#REF!,"Бекдурдиев",#REF!,"24.06.2026")</f>
        <v>#REF!</v>
      </c>
      <c r="ND11" s="4" t="e">
        <f>COUNTIFS(#REF!,B11,#REF!,"алиев",#REF!,"25.06.2026")</f>
        <v>#REF!</v>
      </c>
      <c r="NE11" s="4" t="e">
        <f>COUNTIFS(#REF!,B11,#REF!,"Бекдурдиев",#REF!,"25.06.2026")</f>
        <v>#REF!</v>
      </c>
      <c r="NF11" s="4" t="e">
        <f>COUNTIFS(#REF!,B11,#REF!,"алиев",#REF!,"26.06.2026")</f>
        <v>#REF!</v>
      </c>
      <c r="NG11" s="4" t="e">
        <f>COUNTIFS(#REF!,B11,#REF!,"Бекдурдиев",#REF!,"26.06.2026")</f>
        <v>#REF!</v>
      </c>
      <c r="NH11" s="4" t="e">
        <f>COUNTIFS(#REF!,B11,#REF!,"алиев",#REF!,"27.06.2026")</f>
        <v>#REF!</v>
      </c>
      <c r="NI11" s="4" t="e">
        <f>COUNTIFS(#REF!,B11,#REF!,"Бекдурдиев",#REF!,"27.06.2026")</f>
        <v>#REF!</v>
      </c>
      <c r="NJ11" s="4" t="e">
        <f>COUNTIFS(#REF!,B11,#REF!,"алиев",#REF!,"28.06.2026")</f>
        <v>#REF!</v>
      </c>
      <c r="NK11" s="4" t="e">
        <f>COUNTIFS(#REF!,B11,#REF!,"Бекдурдиев",#REF!,"28.06.2026")</f>
        <v>#REF!</v>
      </c>
      <c r="NL11" s="4" t="e">
        <f>COUNTIFS(#REF!,B11,#REF!,"алиев",#REF!,"29.06.2026")</f>
        <v>#REF!</v>
      </c>
      <c r="NM11" s="4" t="e">
        <f>COUNTIFS(#REF!,B11,#REF!,"Бекдурдиев",#REF!,"29.06.2026")</f>
        <v>#REF!</v>
      </c>
      <c r="NN11" s="4" t="e">
        <f>COUNTIFS(#REF!,B11,#REF!,"алиев",#REF!,"30.06.2026")</f>
        <v>#REF!</v>
      </c>
      <c r="NO11" s="4" t="e">
        <f>COUNTIFS(#REF!,B11,#REF!,"Бекдурдиев",#REF!,"30.06.2026")</f>
        <v>#REF!</v>
      </c>
      <c r="NP11" s="26" t="e">
        <f t="shared" si="30"/>
        <v>#REF!</v>
      </c>
      <c r="NQ11" s="26" t="e">
        <f t="shared" si="31"/>
        <v>#REF!</v>
      </c>
      <c r="NR11" s="4" t="e">
        <f>COUNTIFS(#REF!,B11,#REF!,"алиев",#REF!,"01.07.2026")</f>
        <v>#REF!</v>
      </c>
      <c r="NS11" s="4" t="e">
        <f>COUNTIFS(#REF!,B11,#REF!,"Бекдурдиев",#REF!,"01.07.2026")</f>
        <v>#REF!</v>
      </c>
      <c r="NT11" s="4" t="e">
        <f>COUNTIFS(#REF!,B11,#REF!,"алиев",#REF!,"02.07.2026")</f>
        <v>#REF!</v>
      </c>
      <c r="NU11" s="4" t="e">
        <f>COUNTIFS(#REF!,B11,#REF!,"Бекдурдиев",#REF!,"02.07.2026")</f>
        <v>#REF!</v>
      </c>
      <c r="NV11" s="4" t="e">
        <f>COUNTIFS(#REF!,B11,#REF!,"алиев",#REF!,"03.07.2026")</f>
        <v>#REF!</v>
      </c>
      <c r="NW11" s="4" t="e">
        <f>COUNTIFS(#REF!,B11,#REF!,"Бекдурдиев",#REF!,"03.07.2026")</f>
        <v>#REF!</v>
      </c>
      <c r="NX11" s="4" t="e">
        <f>COUNTIFS(#REF!,B11,#REF!,"алиев",#REF!,"04.07.2026")</f>
        <v>#REF!</v>
      </c>
      <c r="NY11" s="4" t="e">
        <f>COUNTIFS(#REF!,B11,#REF!,"Бекдурдиев",#REF!,"04.07.2026")</f>
        <v>#REF!</v>
      </c>
      <c r="NZ11" s="4" t="e">
        <f>COUNTIFS(#REF!,B11,#REF!,"алиев",#REF!,"05.07.2026")</f>
        <v>#REF!</v>
      </c>
      <c r="OA11" s="4" t="e">
        <f>COUNTIFS(#REF!,B11,#REF!,"Бекдурдиев",#REF!,"05.07.2026")</f>
        <v>#REF!</v>
      </c>
      <c r="OB11" s="4" t="e">
        <f>COUNTIFS(#REF!,B11,#REF!,"алиев",#REF!,"06.07.2026")</f>
        <v>#REF!</v>
      </c>
      <c r="OC11" s="4" t="e">
        <f>COUNTIFS(#REF!,B11,#REF!,"Бекдурдиев",#REF!,"06.07.2026")</f>
        <v>#REF!</v>
      </c>
      <c r="OD11" s="4" t="e">
        <f>COUNTIFS(#REF!,B11,#REF!,"алиев",#REF!,"07.07.2026")</f>
        <v>#REF!</v>
      </c>
      <c r="OE11" s="4" t="e">
        <f>COUNTIFS(#REF!,B11,#REF!,"Бекдурдиев",#REF!,"07.07.2026")</f>
        <v>#REF!</v>
      </c>
      <c r="OF11" s="4" t="e">
        <f>COUNTIFS(#REF!,B11,#REF!,"алиев",#REF!,"08.07.2026")</f>
        <v>#REF!</v>
      </c>
      <c r="OG11" s="4" t="e">
        <f>COUNTIFS(#REF!,B11,#REF!,"Бекдурдиев",#REF!,"08.07.2026")</f>
        <v>#REF!</v>
      </c>
      <c r="OH11" s="4" t="e">
        <f>COUNTIFS(#REF!,B11,#REF!,"алиев",#REF!,"09.07.2026")</f>
        <v>#REF!</v>
      </c>
      <c r="OI11" s="4" t="e">
        <f>COUNTIFS(#REF!,B11,#REF!,"Бекдурдиев",#REF!,"09.07.2026")</f>
        <v>#REF!</v>
      </c>
      <c r="OJ11" s="4" t="e">
        <f>COUNTIFS(#REF!,B11,#REF!,"алиев",#REF!,"10.07.2026")</f>
        <v>#REF!</v>
      </c>
      <c r="OK11" s="4" t="e">
        <f>COUNTIFS(#REF!,B11,#REF!,"Бекдурдиев",#REF!,"10.07.2026")</f>
        <v>#REF!</v>
      </c>
      <c r="OL11" s="4" t="e">
        <f>COUNTIFS(#REF!,B11,#REF!,"алиев",#REF!,"11.07.2026")</f>
        <v>#REF!</v>
      </c>
      <c r="OM11" s="4" t="e">
        <f>COUNTIFS(#REF!,B11,#REF!,"Бекдурдиев",#REF!,"11.07.2026")</f>
        <v>#REF!</v>
      </c>
      <c r="ON11" s="4" t="e">
        <f>COUNTIFS(#REF!,B11,#REF!,"алиев",#REF!,"12.07.2026")</f>
        <v>#REF!</v>
      </c>
      <c r="OO11" s="4" t="e">
        <f>COUNTIFS(#REF!,B11,#REF!,"Бекдурдиев",#REF!,"12.07.2026")</f>
        <v>#REF!</v>
      </c>
      <c r="OP11" s="4" t="e">
        <f>COUNTIFS(#REF!,B11,#REF!,"алиев",#REF!,"13.07.2026")</f>
        <v>#REF!</v>
      </c>
      <c r="OQ11" s="4" t="e">
        <f>COUNTIFS(#REF!,B11,#REF!,"Бекдурдиев",#REF!,"13.07.2026")</f>
        <v>#REF!</v>
      </c>
      <c r="OR11" s="4" t="e">
        <f>COUNTIFS(#REF!,B11,#REF!,"алиев",#REF!,"14.07.2026")</f>
        <v>#REF!</v>
      </c>
      <c r="OS11" s="4" t="e">
        <f>COUNTIFS(#REF!,B11,#REF!,"Бекдурдиев",#REF!,"14.07.2026")</f>
        <v>#REF!</v>
      </c>
      <c r="OT11" s="4" t="e">
        <f>COUNTIFS(#REF!,B11,#REF!,"алиев",#REF!,"15.07.2026")</f>
        <v>#REF!</v>
      </c>
      <c r="OU11" s="4" t="e">
        <f>COUNTIFS(#REF!,B11,#REF!,"Бекдурдиев",#REF!,"15.07.2026")</f>
        <v>#REF!</v>
      </c>
      <c r="OV11" s="4" t="e">
        <f>COUNTIFS(#REF!,B11,#REF!,"алиев",#REF!,"16.07.2026")</f>
        <v>#REF!</v>
      </c>
      <c r="OW11" s="4" t="e">
        <f>COUNTIFS(#REF!,B11,#REF!,"Бекдурдиев",#REF!,"16.07.2026")</f>
        <v>#REF!</v>
      </c>
      <c r="OX11" s="4" t="e">
        <f>COUNTIFS(#REF!,B11,#REF!,"алиев",#REF!,"17.07.2026")</f>
        <v>#REF!</v>
      </c>
      <c r="OY11" s="4" t="e">
        <f>COUNTIFS(#REF!,B11,#REF!,"Бекдурдиев",#REF!,"17.07.2026")</f>
        <v>#REF!</v>
      </c>
      <c r="OZ11" s="4" t="e">
        <f>COUNTIFS(#REF!,B11,#REF!,"алиев",#REF!,"18.07.2026")</f>
        <v>#REF!</v>
      </c>
      <c r="PA11" s="4" t="e">
        <f>COUNTIFS(#REF!,B11,#REF!,"Бекдурдиев",#REF!,"18.07.2026")</f>
        <v>#REF!</v>
      </c>
      <c r="PB11" s="4" t="e">
        <f>COUNTIFS(#REF!,B11,#REF!,"алиев",#REF!,"19.07.2026")</f>
        <v>#REF!</v>
      </c>
      <c r="PC11" s="4" t="e">
        <f>COUNTIFS(#REF!,B11,#REF!,"Бекдурдиев",#REF!,"19.07.2026")</f>
        <v>#REF!</v>
      </c>
      <c r="PD11" s="4" t="e">
        <f>COUNTIFS(#REF!,B11,#REF!,"алиев",#REF!,"20.07.2026")</f>
        <v>#REF!</v>
      </c>
      <c r="PE11" s="4" t="e">
        <f>COUNTIFS(#REF!,B11,#REF!,"Бекдурдиев",#REF!,"20.07.2026")</f>
        <v>#REF!</v>
      </c>
      <c r="PF11" s="4" t="e">
        <f>COUNTIFS(#REF!,B11,#REF!,"алиев",#REF!,"21.07.2026")</f>
        <v>#REF!</v>
      </c>
      <c r="PG11" s="4" t="e">
        <f>COUNTIFS(#REF!,B11,#REF!,"Бекдурдиев",#REF!,"21.07.2026")</f>
        <v>#REF!</v>
      </c>
      <c r="PH11" s="4" t="e">
        <f>COUNTIFS(#REF!,B11,#REF!,"алиев",#REF!,"22.07.2026")</f>
        <v>#REF!</v>
      </c>
      <c r="PI11" s="4" t="e">
        <f>COUNTIFS(#REF!,B11,#REF!,"Бекдурдиев",#REF!,"22.07.2026")</f>
        <v>#REF!</v>
      </c>
      <c r="PJ11" s="4" t="e">
        <f>COUNTIFS(#REF!,B11,#REF!,"алиев",#REF!,"23.07.2026")</f>
        <v>#REF!</v>
      </c>
      <c r="PK11" s="4" t="e">
        <f>COUNTIFS(#REF!,B11,#REF!,"Бекдурдиев",#REF!,"23.07.2026")</f>
        <v>#REF!</v>
      </c>
      <c r="PL11" s="4" t="e">
        <f>COUNTIFS(#REF!,B11,#REF!,"алиев",#REF!,"24.07.2026")</f>
        <v>#REF!</v>
      </c>
      <c r="PM11" s="4" t="e">
        <f>COUNTIFS(#REF!,B11,#REF!,"Бекдурдиев",#REF!,"24.07.2026")</f>
        <v>#REF!</v>
      </c>
      <c r="PN11" s="4" t="e">
        <f>COUNTIFS(#REF!,B11,#REF!,"алиев",#REF!,"25.07.2026")</f>
        <v>#REF!</v>
      </c>
      <c r="PO11" s="4" t="e">
        <f>COUNTIFS(#REF!,B11,#REF!,"Бекдурдиев",#REF!,"25.07.2026")</f>
        <v>#REF!</v>
      </c>
      <c r="PP11" s="4" t="e">
        <f>COUNTIFS(#REF!,B11,#REF!,"алиев",#REF!,"26.07.2026")</f>
        <v>#REF!</v>
      </c>
      <c r="PQ11" s="4" t="e">
        <f>COUNTIFS(#REF!,B11,#REF!,"Бекдурдиев",#REF!,"26.07.2026")</f>
        <v>#REF!</v>
      </c>
      <c r="PR11" s="4" t="e">
        <f>COUNTIFS(#REF!,B11,#REF!,"алиев",#REF!,"27.07.2026")</f>
        <v>#REF!</v>
      </c>
      <c r="PS11" s="4" t="e">
        <f>COUNTIFS(#REF!,B11,#REF!,"Бекдурдиев",#REF!,"27.07.2026")</f>
        <v>#REF!</v>
      </c>
      <c r="PT11" s="4" t="e">
        <f>COUNTIFS(#REF!,B11,#REF!,"алиев",#REF!,"28.07.2026")</f>
        <v>#REF!</v>
      </c>
      <c r="PU11" s="4" t="e">
        <f>COUNTIFS(#REF!,B11,#REF!,"Бекдурдиев",#REF!,"28.07.2026")</f>
        <v>#REF!</v>
      </c>
      <c r="PV11" s="4" t="e">
        <f>COUNTIFS(#REF!,B11,#REF!,"алиев",#REF!,"29.07.2026")</f>
        <v>#REF!</v>
      </c>
      <c r="PW11" s="4" t="e">
        <f>COUNTIFS(#REF!,B11,#REF!,"Бекдурдиев",#REF!,"29.07.2026")</f>
        <v>#REF!</v>
      </c>
      <c r="PX11" s="4" t="e">
        <f>COUNTIFS(#REF!,B11,#REF!,"алиев",#REF!,"30.07.2026")</f>
        <v>#REF!</v>
      </c>
      <c r="PY11" s="4" t="e">
        <f>COUNTIFS(#REF!,B11,#REF!,"Бекдурдиев",#REF!,"30.07.2026")</f>
        <v>#REF!</v>
      </c>
      <c r="PZ11" s="4" t="e">
        <f>COUNTIFS(#REF!,B11,#REF!,"алиев",#REF!,"31.07.2026")</f>
        <v>#REF!</v>
      </c>
      <c r="QA11" s="4" t="e">
        <f>COUNTIFS(#REF!,B11,#REF!,"Бекдурдиев",#REF!,"31.07.2026")</f>
        <v>#REF!</v>
      </c>
      <c r="QB11" s="20" t="e">
        <f t="shared" si="32"/>
        <v>#REF!</v>
      </c>
      <c r="QC11" s="20" t="e">
        <f t="shared" si="33"/>
        <v>#REF!</v>
      </c>
      <c r="QD11" s="4" t="e">
        <f>COUNTIFS(#REF!,B11,#REF!,"алиев",#REF!,"01.08.2026")</f>
        <v>#REF!</v>
      </c>
      <c r="QE11" s="4" t="e">
        <f>COUNTIFS(#REF!,B11,#REF!,"Бекдурдиев",#REF!,"02.08.2026")</f>
        <v>#REF!</v>
      </c>
      <c r="QF11" s="4" t="e">
        <f>COUNTIFS(#REF!,B11,#REF!,"алиев",#REF!,"02.08.2026")</f>
        <v>#REF!</v>
      </c>
      <c r="QG11" s="4" t="e">
        <f>COUNTIFS(#REF!,B11,#REF!,"Бекдурдиев",#REF!,"03.08.2026")</f>
        <v>#REF!</v>
      </c>
      <c r="QH11" s="4" t="e">
        <f>COUNTIFS(#REF!,B11,#REF!,"алиев",#REF!,"03.08.2026")</f>
        <v>#REF!</v>
      </c>
      <c r="QI11" s="4" t="e">
        <f>COUNTIFS(#REF!,B11,#REF!,"Бекдурдиев",#REF!,"03.08.2026")</f>
        <v>#REF!</v>
      </c>
      <c r="QJ11" s="4" t="e">
        <f>COUNTIFS(#REF!,B11,#REF!,"алиев",#REF!,"04.08.2026")</f>
        <v>#REF!</v>
      </c>
      <c r="QK11" s="4" t="e">
        <f>COUNTIFS(#REF!,B11,#REF!,"Бекдурдиев",#REF!,"04.08.2026")</f>
        <v>#REF!</v>
      </c>
      <c r="QL11" s="4" t="e">
        <f>COUNTIFS(#REF!,B11,#REF!,"алиев",#REF!,"05.08.2026")</f>
        <v>#REF!</v>
      </c>
      <c r="QM11" s="4" t="e">
        <f>COUNTIFS(#REF!,B11,#REF!,"Бекдурдиев",#REF!,"05.08.2026")</f>
        <v>#REF!</v>
      </c>
      <c r="QN11" s="4" t="e">
        <f>COUNTIFS(#REF!,B11,#REF!,"алиев",#REF!,"06.08.2026")</f>
        <v>#REF!</v>
      </c>
      <c r="QO11" s="4" t="e">
        <f>COUNTIFS(#REF!,B11,#REF!,"Бекдурдиев",#REF!,"06.08.2026")</f>
        <v>#REF!</v>
      </c>
      <c r="QP11" s="4" t="e">
        <f>COUNTIFS(#REF!,B11,#REF!,"алиев",#REF!,"07.08.2026")</f>
        <v>#REF!</v>
      </c>
      <c r="QQ11" s="4" t="e">
        <f>COUNTIFS(#REF!,B11,#REF!,"Бекдурдиев",#REF!,"07.08.2026")</f>
        <v>#REF!</v>
      </c>
      <c r="QR11" s="4" t="e">
        <f>COUNTIFS(#REF!,B11,#REF!,"алиев",#REF!,"08.08.2026")</f>
        <v>#REF!</v>
      </c>
      <c r="QS11" s="4" t="e">
        <f>COUNTIFS(#REF!,B11,#REF!,"Бекдурдиев",#REF!,"08.08.2026")</f>
        <v>#REF!</v>
      </c>
      <c r="QT11" s="4" t="e">
        <f>COUNTIFS(#REF!,B11,#REF!,"алиев",#REF!,"09.08.2026")</f>
        <v>#REF!</v>
      </c>
      <c r="QU11" s="4" t="e">
        <f>COUNTIFS(#REF!,B11,#REF!,"Бекдурдиев",#REF!,"09.08.2026")</f>
        <v>#REF!</v>
      </c>
      <c r="QV11" s="4" t="e">
        <f>COUNTIFS(#REF!,B11,#REF!,"алиев",#REF!,"10.08.2026")</f>
        <v>#REF!</v>
      </c>
      <c r="QW11" s="4" t="e">
        <f>COUNTIFS(#REF!,B11,#REF!,"Бекдурдиев",#REF!,"10.08.2026")</f>
        <v>#REF!</v>
      </c>
      <c r="QX11" s="4" t="e">
        <f>COUNTIFS(#REF!,B11,#REF!,"алиев",#REF!,"11.08.2026")</f>
        <v>#REF!</v>
      </c>
      <c r="QY11" s="4" t="e">
        <f>COUNTIFS(#REF!,B11,#REF!,"Бекдурдиев",#REF!,"11.08.2026")</f>
        <v>#REF!</v>
      </c>
      <c r="QZ11" s="4" t="e">
        <f>COUNTIFS(#REF!,B11,#REF!,"алиев",#REF!,"12.08.2026")</f>
        <v>#REF!</v>
      </c>
      <c r="RA11" s="4" t="e">
        <f>COUNTIFS(#REF!,B11,#REF!,"Бекдурдиев",#REF!,"12.08.2026")</f>
        <v>#REF!</v>
      </c>
      <c r="RB11" s="4" t="e">
        <f>COUNTIFS(#REF!,B11,#REF!,"алиев",#REF!,"13.08.2026")</f>
        <v>#REF!</v>
      </c>
      <c r="RC11" s="4" t="e">
        <f>COUNTIFS(#REF!,B11,#REF!,"Бекдурдиев",#REF!,"13.08.2026")</f>
        <v>#REF!</v>
      </c>
      <c r="RD11" s="4" t="e">
        <f>COUNTIFS(#REF!,B11,#REF!,"алиев",#REF!,"14.08.2026")</f>
        <v>#REF!</v>
      </c>
      <c r="RE11" s="4" t="e">
        <f>COUNTIFS(#REF!,B11,#REF!,"Бекдурдиев",#REF!,"14.08.2026")</f>
        <v>#REF!</v>
      </c>
      <c r="RF11" s="4" t="e">
        <f>COUNTIFS(#REF!,B11,#REF!,"алиев",#REF!,"15.08.2026")</f>
        <v>#REF!</v>
      </c>
      <c r="RG11" s="4" t="e">
        <f>COUNTIFS(#REF!,B11,#REF!,"Бекдурдиев",#REF!,"15.08.2026")</f>
        <v>#REF!</v>
      </c>
      <c r="RH11" s="4" t="e">
        <f>COUNTIFS(#REF!,B11,#REF!,"алиев",#REF!,"16.08.2026")</f>
        <v>#REF!</v>
      </c>
      <c r="RI11" s="4" t="e">
        <f>COUNTIFS(#REF!,B11,#REF!,"Бекдурдиев",#REF!,"16.08.2026")</f>
        <v>#REF!</v>
      </c>
      <c r="RJ11" s="4" t="e">
        <f>COUNTIFS(#REF!,B11,#REF!,"алиев",#REF!,"17.08.2026")</f>
        <v>#REF!</v>
      </c>
      <c r="RK11" s="4" t="e">
        <f>COUNTIFS(#REF!,B11,#REF!,"Бекдурдиев",#REF!,"17.08.2026")</f>
        <v>#REF!</v>
      </c>
      <c r="RL11" s="4" t="e">
        <f>COUNTIFS(#REF!,B11,#REF!,"алиев",#REF!,"18.08.2026")</f>
        <v>#REF!</v>
      </c>
      <c r="RM11" s="4" t="e">
        <f>COUNTIFS(#REF!,B11,#REF!,"Бекдурдиев",#REF!,"18.08.2026")</f>
        <v>#REF!</v>
      </c>
      <c r="RN11" s="4" t="e">
        <f>COUNTIFS(#REF!,B11,#REF!,"алиев",#REF!,"19.08.2026")</f>
        <v>#REF!</v>
      </c>
      <c r="RO11" s="4" t="e">
        <f>COUNTIFS(#REF!,B11,#REF!,"Бекдурдиев",#REF!,"19.08.2026")</f>
        <v>#REF!</v>
      </c>
      <c r="RP11" s="4" t="e">
        <f>COUNTIFS(#REF!,B11,#REF!,"алиев",#REF!,"20.08.2026")</f>
        <v>#REF!</v>
      </c>
      <c r="RQ11" s="4" t="e">
        <f>COUNTIFS(#REF!,B11,#REF!,"Бекдурдиев",#REF!,"20.08.2026")</f>
        <v>#REF!</v>
      </c>
      <c r="RR11" s="4" t="e">
        <f>COUNTIFS(#REF!,B11,#REF!,"алиев",#REF!,"21.08.2026")</f>
        <v>#REF!</v>
      </c>
      <c r="RS11" s="4" t="e">
        <f>COUNTIFS(#REF!,B11,#REF!,"Бекдурдиев",#REF!,"21.08.2026")</f>
        <v>#REF!</v>
      </c>
      <c r="RT11" s="4" t="e">
        <f>COUNTIFS(#REF!,B11,#REF!,"алиев",#REF!,"22.08.2026")</f>
        <v>#REF!</v>
      </c>
      <c r="RU11" s="4" t="e">
        <f>COUNTIFS(#REF!,B11,#REF!,"Бекдурдиев",#REF!,"22.08.2026")</f>
        <v>#REF!</v>
      </c>
      <c r="RV11" s="4" t="e">
        <f>COUNTIFS(#REF!,B11,#REF!,"алиев",#REF!,"23.08.2026")</f>
        <v>#REF!</v>
      </c>
      <c r="RW11" s="4" t="e">
        <f>COUNTIFS(#REF!,B11,#REF!,"Бекдурдиев",#REF!,"23.08.2026")</f>
        <v>#REF!</v>
      </c>
      <c r="RX11" s="4" t="e">
        <f>COUNTIFS(#REF!,B11,#REF!,"алиев",#REF!,"24.08.2026")</f>
        <v>#REF!</v>
      </c>
      <c r="RY11" s="4" t="e">
        <f>COUNTIFS(#REF!,B11,#REF!,"Бекдурдиев",#REF!,"24.08.2026")</f>
        <v>#REF!</v>
      </c>
      <c r="RZ11" s="4" t="e">
        <f>COUNTIFS(#REF!,B11,#REF!,"алиев",#REF!,"25.08.2026")</f>
        <v>#REF!</v>
      </c>
      <c r="SA11" s="4" t="e">
        <f>COUNTIFS(#REF!,B11,#REF!,"Бекдурдиев",#REF!,"25.08.2026")</f>
        <v>#REF!</v>
      </c>
      <c r="SB11" s="4" t="e">
        <f>COUNTIFS(#REF!,B11,#REF!,"алиев",#REF!,"26.08.2026")</f>
        <v>#REF!</v>
      </c>
      <c r="SC11" s="4" t="e">
        <f>COUNTIFS(#REF!,B11,#REF!,"Бекдурдиев",#REF!,"26.08.2026")</f>
        <v>#REF!</v>
      </c>
      <c r="SD11" s="4" t="e">
        <f>COUNTIFS(#REF!,B11,#REF!,"алиев",#REF!,"27.08.2026")</f>
        <v>#REF!</v>
      </c>
      <c r="SE11" s="4" t="e">
        <f>COUNTIFS(#REF!,B11,#REF!,"Бекдурдиев",#REF!,"27.08.2026")</f>
        <v>#REF!</v>
      </c>
      <c r="SF11" s="4" t="e">
        <f>COUNTIFS(#REF!,B11,#REF!,"алиев",#REF!,"28.08.2026")</f>
        <v>#REF!</v>
      </c>
      <c r="SG11" s="4" t="e">
        <f>COUNTIFS(#REF!,B11,#REF!,"Бекдурдиев",#REF!,"28.08.2026")</f>
        <v>#REF!</v>
      </c>
      <c r="SH11" s="4" t="e">
        <f>COUNTIFS(#REF!,B11,#REF!,"алиев",#REF!,"29.08.2026")</f>
        <v>#REF!</v>
      </c>
      <c r="SI11" s="4" t="e">
        <f>COUNTIFS(#REF!,B11,#REF!,"Бекдурдиев",#REF!,"29.08.2026")</f>
        <v>#REF!</v>
      </c>
      <c r="SJ11" s="4" t="e">
        <f>COUNTIFS(#REF!,B11,#REF!,"алиев",#REF!,"30.08.2026")</f>
        <v>#REF!</v>
      </c>
      <c r="SK11" s="4" t="e">
        <f>COUNTIFS(#REF!,B11,#REF!,"Бекдурдиев",#REF!,"30.08.2026")</f>
        <v>#REF!</v>
      </c>
      <c r="SL11" s="4" t="e">
        <f>COUNTIFS(#REF!,B11,#REF!,"алиев",#REF!,"31.08.2026")</f>
        <v>#REF!</v>
      </c>
      <c r="SM11" s="4" t="e">
        <f>COUNTIFS(#REF!,B11,#REF!,"Бекдурдиев",#REF!,"31.08.2026")</f>
        <v>#REF!</v>
      </c>
      <c r="SN11" s="24" t="e">
        <f t="shared" si="34"/>
        <v>#REF!</v>
      </c>
      <c r="SO11" s="24" t="e">
        <f t="shared" si="35"/>
        <v>#REF!</v>
      </c>
      <c r="SP11" s="3" t="e">
        <f>COUNTIFS(#REF!,B11,#REF!,"алиев",#REF!,"01.09.2026")</f>
        <v>#REF!</v>
      </c>
      <c r="SQ11" s="3" t="e">
        <f>COUNTIFS(#REF!,B11,#REF!,"Бекдурдиев",#REF!,"01.09.2026")</f>
        <v>#REF!</v>
      </c>
      <c r="SR11" s="3" t="e">
        <f>COUNTIFS(#REF!,B11,#REF!,"алиев",#REF!,"02.09.2026")</f>
        <v>#REF!</v>
      </c>
      <c r="SS11" s="3" t="e">
        <f>COUNTIFS(#REF!,B11,#REF!,"Бекдурдиев",#REF!,"02.09.2026")</f>
        <v>#REF!</v>
      </c>
      <c r="ST11" s="3" t="e">
        <f>COUNTIFS(#REF!,B11,#REF!,"алиев",#REF!,"03.09.2026")</f>
        <v>#REF!</v>
      </c>
      <c r="SU11" s="3" t="e">
        <f>COUNTIFS(#REF!,B11,#REF!,"Бекдурдиев",#REF!,"03.09.2026")</f>
        <v>#REF!</v>
      </c>
      <c r="SV11" s="3" t="e">
        <f>COUNTIFS(#REF!,B11,#REF!,"алиев",#REF!,"04.09.2026")</f>
        <v>#REF!</v>
      </c>
      <c r="SW11" s="3" t="e">
        <f>COUNTIFS(#REF!,B11,#REF!,"Бекдурдиев",#REF!,"04.09.2026")</f>
        <v>#REF!</v>
      </c>
      <c r="SX11" s="3" t="e">
        <f>COUNTIFS(#REF!,B11,#REF!,"алиев",#REF!,"05.09.2026")</f>
        <v>#REF!</v>
      </c>
      <c r="SY11" s="3" t="e">
        <f>COUNTIFS(#REF!,B11,#REF!,"Бекдурдиев",#REF!,"05.09.2026")</f>
        <v>#REF!</v>
      </c>
      <c r="SZ11" s="3" t="e">
        <f>COUNTIFS(#REF!,B11,#REF!,"алиев",#REF!,"06.09.2026")</f>
        <v>#REF!</v>
      </c>
      <c r="TA11" s="3" t="e">
        <f>COUNTIFS(#REF!,B11,#REF!,"Бекдурдиев",#REF!,"06.09.2026")</f>
        <v>#REF!</v>
      </c>
      <c r="TB11" s="3" t="e">
        <f>COUNTIFS(#REF!,B11,#REF!,"алиев",#REF!,"07.09.2026")</f>
        <v>#REF!</v>
      </c>
      <c r="TC11" s="3" t="e">
        <f>COUNTIFS(#REF!,B11,#REF!,"Бекдурдиев",#REF!,"07.09.2026")</f>
        <v>#REF!</v>
      </c>
      <c r="TD11" s="3" t="e">
        <f>COUNTIFS(#REF!,B11,#REF!,"алиев",#REF!,"08.09.2026")</f>
        <v>#REF!</v>
      </c>
      <c r="TE11" s="3" t="e">
        <f>COUNTIFS(#REF!,B11,#REF!,"Бекдурдиев",#REF!,"08.09.2026")</f>
        <v>#REF!</v>
      </c>
      <c r="TF11" s="3" t="e">
        <f>COUNTIFS(#REF!,B11,#REF!,"алиев",#REF!,"09.09.2026")</f>
        <v>#REF!</v>
      </c>
      <c r="TG11" s="3" t="e">
        <f>COUNTIFS(#REF!,B11,#REF!,"Бекдурдиев",#REF!,"08.09.2026")</f>
        <v>#REF!</v>
      </c>
      <c r="TH11" s="3" t="e">
        <f>COUNTIFS(#REF!,B11,#REF!,"алиев",#REF!,"10.09.2026")</f>
        <v>#REF!</v>
      </c>
      <c r="TI11" s="3" t="e">
        <f>COUNTIFS(#REF!,B11,#REF!,"Бекдурдиев",#REF!,"10.09.2026")</f>
        <v>#REF!</v>
      </c>
      <c r="TJ11" s="3" t="e">
        <f>COUNTIFS(#REF!,B11,#REF!,"алиев",#REF!,"11.09.2026")</f>
        <v>#REF!</v>
      </c>
      <c r="TK11" s="3" t="e">
        <f>COUNTIFS(#REF!,B11,#REF!,"Бекдурдиев",#REF!,"11.09.2026")</f>
        <v>#REF!</v>
      </c>
      <c r="TL11" s="3" t="e">
        <f>COUNTIFS(#REF!,B11,#REF!,"алиев",#REF!,"11.09.2026")</f>
        <v>#REF!</v>
      </c>
      <c r="TM11" s="3" t="e">
        <f>COUNTIFS(#REF!,B11,#REF!,"Бекдурдиев",#REF!,"12.09.2026")</f>
        <v>#REF!</v>
      </c>
      <c r="TN11" s="3" t="e">
        <f>COUNTIFS(#REF!,B11,#REF!,"алиев",#REF!,"13.09.2026")</f>
        <v>#REF!</v>
      </c>
      <c r="TO11" s="3" t="e">
        <f>COUNTIFS(#REF!,B11,#REF!,"Бекдурдиев",#REF!,"13.09.2026")</f>
        <v>#REF!</v>
      </c>
      <c r="TP11" s="3" t="e">
        <f>COUNTIFS(#REF!,B11,#REF!,"алиев",#REF!,"14.09.2026")</f>
        <v>#REF!</v>
      </c>
      <c r="TQ11" s="3" t="e">
        <f>COUNTIFS(#REF!,B11,#REF!,"Бекдурдиев",#REF!,"14.09.2026")</f>
        <v>#REF!</v>
      </c>
      <c r="TR11" s="3" t="e">
        <f>COUNTIFS(#REF!,B11,#REF!,"алиев",#REF!,"15.09.2026")</f>
        <v>#REF!</v>
      </c>
      <c r="TS11" s="3" t="e">
        <f>COUNTIFS(#REF!,B11,#REF!,"Бекдурдиев",#REF!,"15.09.2026")</f>
        <v>#REF!</v>
      </c>
      <c r="TT11" s="3" t="e">
        <f>COUNTIFS(#REF!,B11,#REF!,"алиев",#REF!,"16.09.2026")</f>
        <v>#REF!</v>
      </c>
      <c r="TU11" s="3" t="e">
        <f>COUNTIFS(#REF!,B11,#REF!,"Бекдурдиев",#REF!,"16.09.2026")</f>
        <v>#REF!</v>
      </c>
      <c r="TV11" s="3" t="e">
        <f>COUNTIFS(#REF!,B11,#REF!,"алиев",#REF!,"17.09.2026")</f>
        <v>#REF!</v>
      </c>
      <c r="TW11" s="3" t="e">
        <f>COUNTIFS(#REF!,B11,#REF!,"Бекдурдиев",#REF!,"17.09.2026")</f>
        <v>#REF!</v>
      </c>
      <c r="TX11" s="3" t="e">
        <f>COUNTIFS(#REF!,B11,#REF!,"алиев",#REF!,"18.09.2026")</f>
        <v>#REF!</v>
      </c>
      <c r="TY11" s="3" t="e">
        <f>COUNTIFS(#REF!,B11,#REF!,"Бекдурдиев",#REF!,"18.09.2026")</f>
        <v>#REF!</v>
      </c>
      <c r="TZ11" s="3" t="e">
        <f>COUNTIFS(#REF!,B11,#REF!,"алиев",#REF!,"19.09.2026")</f>
        <v>#REF!</v>
      </c>
      <c r="UA11" s="3" t="e">
        <f>COUNTIFS(#REF!,B11,#REF!,"Бекдурдиев",#REF!,"19.09.2026")</f>
        <v>#REF!</v>
      </c>
      <c r="UB11" s="3" t="e">
        <f>COUNTIFS(#REF!,B11,#REF!,"алиев",#REF!,"20.09.2026")</f>
        <v>#REF!</v>
      </c>
      <c r="UC11" s="3" t="e">
        <f>COUNTIFS(#REF!,B11,#REF!,"Бекдурдиев",#REF!,"20.09.2026")</f>
        <v>#REF!</v>
      </c>
      <c r="UD11" s="3" t="e">
        <f>COUNTIFS(#REF!,B11,#REF!,"алиев",#REF!,"21.09.2026")</f>
        <v>#REF!</v>
      </c>
      <c r="UE11" s="3" t="e">
        <f>COUNTIFS(#REF!,B11,#REF!,"Бекдурдиев",#REF!,"21.09.2026")</f>
        <v>#REF!</v>
      </c>
      <c r="UF11" s="3" t="e">
        <f>COUNTIFS(#REF!,B11,#REF!,"алиев",#REF!,"22.09.2026")</f>
        <v>#REF!</v>
      </c>
      <c r="UG11" s="3" t="e">
        <f>COUNTIFS(#REF!,B11,#REF!,"Бекдурдиев",#REF!,"22.09.2026")</f>
        <v>#REF!</v>
      </c>
      <c r="UH11" s="3" t="e">
        <f>COUNTIFS(#REF!,B11,#REF!,"алиев",#REF!,"23.09.2026")</f>
        <v>#REF!</v>
      </c>
      <c r="UI11" s="3" t="e">
        <f>COUNTIFS(#REF!,B11,#REF!,"Бекдурдиев",#REF!,"23.09.2026")</f>
        <v>#REF!</v>
      </c>
      <c r="UJ11" s="3" t="e">
        <f>COUNTIFS(#REF!,B11,#REF!,"алиев",#REF!,"24.09.2026")</f>
        <v>#REF!</v>
      </c>
      <c r="UK11" s="3" t="e">
        <f>COUNTIFS(#REF!,B11,#REF!,"Бекдурдиев",#REF!,"24.09.2026")</f>
        <v>#REF!</v>
      </c>
      <c r="UL11" s="3" t="e">
        <f>COUNTIFS(#REF!,B11,#REF!,"алиев",#REF!,"25.09.2026")</f>
        <v>#REF!</v>
      </c>
      <c r="UM11" s="3" t="e">
        <f>COUNTIFS(#REF!,B11,#REF!,"Бекдурдиев",#REF!,"25.09.2026")</f>
        <v>#REF!</v>
      </c>
      <c r="UN11" s="3" t="e">
        <f>COUNTIFS(#REF!,B11,#REF!,"алиев",#REF!,"26.09.2026")</f>
        <v>#REF!</v>
      </c>
      <c r="UO11" s="3" t="e">
        <f>COUNTIFS(#REF!,B11,#REF!,"Бекдурдиев",#REF!,"26.09.2026")</f>
        <v>#REF!</v>
      </c>
      <c r="UP11" s="3" t="e">
        <f>COUNTIFS(#REF!,B11,#REF!,"алиев",#REF!,"27.09.2026")</f>
        <v>#REF!</v>
      </c>
      <c r="UQ11" s="3" t="e">
        <f>COUNTIFS(#REF!,B11,#REF!,"Бекдурдиев",#REF!,"27.09.2026")</f>
        <v>#REF!</v>
      </c>
      <c r="UR11" s="3" t="e">
        <f>COUNTIFS(#REF!,B11,#REF!,"алиев",#REF!,"28.09.2026")</f>
        <v>#REF!</v>
      </c>
      <c r="US11" s="3" t="e">
        <f>COUNTIFS(#REF!,B11,#REF!,"Бекдурдиев",#REF!,"28.09.2026")</f>
        <v>#REF!</v>
      </c>
      <c r="UT11" s="3" t="e">
        <f>COUNTIFS(#REF!,B11,#REF!,"алиев",#REF!,"29.09.2026")</f>
        <v>#REF!</v>
      </c>
      <c r="UU11" s="3" t="e">
        <f>COUNTIFS(#REF!,B11,#REF!,"Бекдурдиев",#REF!,"29.09.2026")</f>
        <v>#REF!</v>
      </c>
      <c r="UV11" s="3" t="e">
        <f>COUNTIFS(#REF!,B11,#REF!,"алиев",#REF!,"30.09.2026")</f>
        <v>#REF!</v>
      </c>
      <c r="UW11" s="4" t="e">
        <f>COUNTIFS(#REF!,B11,#REF!,"Бекдурдиев",#REF!,"30.09.2026")</f>
        <v>#REF!</v>
      </c>
      <c r="UX11" s="19" t="e">
        <f t="shared" si="36"/>
        <v>#REF!</v>
      </c>
      <c r="UY11" s="19" t="e">
        <f t="shared" si="37"/>
        <v>#REF!</v>
      </c>
      <c r="UZ11" s="28" t="e">
        <f>COUNTIFS(#REF!,B11,#REF!,"алиев",#REF!,"01.10.2026")</f>
        <v>#REF!</v>
      </c>
      <c r="VA11" s="28" t="e">
        <f>COUNTIFS(#REF!,B11,#REF!,"Бекдурдиев",#REF!,"01.10.2026")</f>
        <v>#REF!</v>
      </c>
      <c r="VB11" s="28" t="e">
        <f>COUNTIFS(#REF!,B11,#REF!,"алиев",#REF!,"02.10.2026")</f>
        <v>#REF!</v>
      </c>
      <c r="VC11" s="28" t="e">
        <f>COUNTIFS(#REF!,B11,#REF!,"Бекдурдиев",#REF!,"02.10.2026")</f>
        <v>#REF!</v>
      </c>
      <c r="VD11" s="28" t="e">
        <f>COUNTIFS(#REF!,B11,#REF!,"алиев",#REF!,"03.10.2026")</f>
        <v>#REF!</v>
      </c>
      <c r="VE11" s="28" t="e">
        <f>COUNTIFS(#REF!,B11,#REF!,"Бекдурдиев",#REF!,"03.10.2026")</f>
        <v>#REF!</v>
      </c>
      <c r="VF11" s="28" t="e">
        <f>COUNTIFS(#REF!,B11,#REF!,"алиев",#REF!,"04.10.2026")</f>
        <v>#REF!</v>
      </c>
      <c r="VG11" s="28" t="e">
        <f>COUNTIFS(#REF!,B11,#REF!,"Бекдурдиев",#REF!,"04.10.2026")</f>
        <v>#REF!</v>
      </c>
      <c r="VH11" s="28" t="e">
        <f>COUNTIFS(#REF!,B11,#REF!,"алиев",#REF!,"05.10.2026")</f>
        <v>#REF!</v>
      </c>
      <c r="VI11" s="28" t="e">
        <f>COUNTIFS(#REF!,B11,#REF!,"Бекдурдиев",#REF!,"05.10.2026")</f>
        <v>#REF!</v>
      </c>
      <c r="VJ11" s="28" t="e">
        <f>COUNTIFS(#REF!,B11,#REF!,"алиев",#REF!,"06.10.2026")</f>
        <v>#REF!</v>
      </c>
      <c r="VK11" s="28" t="e">
        <f>COUNTIFS(#REF!,B11,#REF!,"Бекдурдиев",#REF!,"06.10.2026")</f>
        <v>#REF!</v>
      </c>
      <c r="VL11" s="28" t="e">
        <f>COUNTIFS(#REF!,B11,#REF!,"алиев",#REF!,"07.10.2026")</f>
        <v>#REF!</v>
      </c>
      <c r="VM11" s="28" t="e">
        <f>COUNTIFS(#REF!,B11,#REF!,"Бекдурдиев",#REF!,"07.10.2026")</f>
        <v>#REF!</v>
      </c>
      <c r="VN11" s="28" t="e">
        <f>COUNTIFS(#REF!,B11,#REF!,"алиев",#REF!,"08.10.2026")</f>
        <v>#REF!</v>
      </c>
      <c r="VO11" s="28" t="e">
        <f>COUNTIFS(#REF!,B11,#REF!,"Бекдурдиев",#REF!,"08.10.2026")</f>
        <v>#REF!</v>
      </c>
      <c r="VP11" s="28" t="e">
        <f>COUNTIFS(#REF!,B11,#REF!,"алиев",#REF!,"09.10.2026")</f>
        <v>#REF!</v>
      </c>
      <c r="VQ11" s="28" t="e">
        <f>COUNTIFS(#REF!,B11,#REF!,"Бекдурдиев",#REF!,"09.10.2026")</f>
        <v>#REF!</v>
      </c>
      <c r="VR11" s="28" t="e">
        <f>COUNTIFS(#REF!,B11,#REF!,"алиев",#REF!,"10.10.2026")</f>
        <v>#REF!</v>
      </c>
      <c r="VS11" s="28" t="e">
        <f>COUNTIFS(#REF!,B11,#REF!,"Бекдурдиев",#REF!,"10.10.2026")</f>
        <v>#REF!</v>
      </c>
      <c r="VT11" s="28" t="e">
        <f>COUNTIFS(#REF!,B11,#REF!,"алиев",#REF!,"11.10.2026")</f>
        <v>#REF!</v>
      </c>
      <c r="VU11" s="28" t="e">
        <f>COUNTIFS(#REF!,B11,#REF!,"Бекдурдиев",#REF!,"11.10.2026")</f>
        <v>#REF!</v>
      </c>
      <c r="VV11" s="28" t="e">
        <f>COUNTIFS(#REF!,B11,#REF!,"алиев",#REF!,"12.10.2026")</f>
        <v>#REF!</v>
      </c>
      <c r="VW11" s="28" t="e">
        <f>COUNTIFS(#REF!,B11,#REF!,"Бекдурдиев",#REF!,"12.10.2026")</f>
        <v>#REF!</v>
      </c>
      <c r="VX11" s="28" t="e">
        <f>COUNTIFS(#REF!,B11,#REF!,"алиев",#REF!,"13.10.2026")</f>
        <v>#REF!</v>
      </c>
      <c r="VY11" s="28" t="e">
        <f>COUNTIFS(#REF!,B11,#REF!,"Бекдурдиев",#REF!,"13.10.2026")</f>
        <v>#REF!</v>
      </c>
      <c r="VZ11" s="28" t="e">
        <f>COUNTIFS(#REF!,B11,#REF!,"алиев",#REF!,"14.10.2026")</f>
        <v>#REF!</v>
      </c>
      <c r="WA11" s="28" t="e">
        <f>COUNTIFS(#REF!,B11,#REF!,"Бекдурдиев",#REF!,"14.10.2026")</f>
        <v>#REF!</v>
      </c>
      <c r="WB11" s="28" t="e">
        <f>COUNTIFS(#REF!,B11,#REF!,"алиев",#REF!,"15.10.2026")</f>
        <v>#REF!</v>
      </c>
      <c r="WC11" s="28" t="e">
        <f>COUNTIFS(#REF!,B11,#REF!,"Бекдурдиев",#REF!,"15.10.2026")</f>
        <v>#REF!</v>
      </c>
      <c r="WD11" s="28" t="e">
        <f>COUNTIFS(#REF!,B11,#REF!,"алиев",#REF!,"16.10.2026")</f>
        <v>#REF!</v>
      </c>
      <c r="WE11" s="28" t="e">
        <f>COUNTIFS(#REF!,B11,#REF!,"Бекдурдиев",#REF!,"16.10.2026")</f>
        <v>#REF!</v>
      </c>
      <c r="WF11" s="28" t="e">
        <f>COUNTIFS(#REF!,B11,#REF!,"алиев",#REF!,"17.10.2026")</f>
        <v>#REF!</v>
      </c>
      <c r="WG11" s="28" t="e">
        <f>COUNTIFS(#REF!,B11,#REF!,"Бекдурдиев",#REF!,"17.10.2026")</f>
        <v>#REF!</v>
      </c>
      <c r="WH11" s="28" t="e">
        <f>COUNTIFS(#REF!,B11,#REF!,"алиев",#REF!,"18.10.2026")</f>
        <v>#REF!</v>
      </c>
      <c r="WI11" s="28" t="e">
        <f>COUNTIFS(#REF!,B11,#REF!,"Бекдурдиев",#REF!,"18.10.2026")</f>
        <v>#REF!</v>
      </c>
      <c r="WJ11" s="28" t="e">
        <f>COUNTIFS(#REF!,B11,#REF!,"алиев",#REF!,"19.10.2026")</f>
        <v>#REF!</v>
      </c>
      <c r="WK11" s="28" t="e">
        <f>COUNTIFS(#REF!,B11,#REF!,"Бекдурдиев",#REF!,"19.10.2026")</f>
        <v>#REF!</v>
      </c>
      <c r="WL11" s="28" t="e">
        <f>COUNTIFS(#REF!,B11,#REF!,"алиев",#REF!,"20.10.2026")</f>
        <v>#REF!</v>
      </c>
      <c r="WM11" s="28" t="e">
        <f>COUNTIFS(#REF!,B11,#REF!,"Бекдурдиев",#REF!,"20.10.2026")</f>
        <v>#REF!</v>
      </c>
      <c r="WN11" s="28" t="e">
        <f>COUNTIFS(#REF!,B11,#REF!,"алиев",#REF!,"21.10.2026")</f>
        <v>#REF!</v>
      </c>
      <c r="WO11" s="28" t="e">
        <f>COUNTIFS(#REF!,B11,#REF!,"Бекдурдиев",#REF!,"21.10.2026")</f>
        <v>#REF!</v>
      </c>
      <c r="WP11" s="28" t="e">
        <f>COUNTIFS(#REF!,B11,#REF!,"алиев",#REF!,"22.10.2026")</f>
        <v>#REF!</v>
      </c>
      <c r="WQ11" s="28" t="e">
        <f>COUNTIFS(#REF!,B11,#REF!,"Бекдурдиев",#REF!,"22.10.2026")</f>
        <v>#REF!</v>
      </c>
      <c r="WR11" s="28" t="e">
        <f>COUNTIFS(#REF!,B11,#REF!,"алиев",#REF!,"23.10.2026")</f>
        <v>#REF!</v>
      </c>
      <c r="WS11" s="28" t="e">
        <f>COUNTIFS(#REF!,B11,#REF!,"Бекдурдиев",#REF!,"23.10.2026")</f>
        <v>#REF!</v>
      </c>
      <c r="WT11" s="28" t="e">
        <f>COUNTIFS(#REF!,B11,#REF!,"алиев",#REF!,"24.10.2026")</f>
        <v>#REF!</v>
      </c>
      <c r="WU11" s="28" t="e">
        <f>COUNTIFS(#REF!,B11,#REF!,"Бекдурдиев",#REF!,"24.10.2026")</f>
        <v>#REF!</v>
      </c>
      <c r="WV11" s="28" t="e">
        <f>COUNTIFS(#REF!,B11,#REF!,"алиев",#REF!,"25.10.2026")</f>
        <v>#REF!</v>
      </c>
      <c r="WW11" s="28" t="e">
        <f>COUNTIFS(#REF!,B11,#REF!,"Бекдурдиев",#REF!,"25.10.2026")</f>
        <v>#REF!</v>
      </c>
      <c r="WX11" s="28" t="e">
        <f>COUNTIFS(#REF!,B11,#REF!,"алиев",#REF!,"26.10.2026")</f>
        <v>#REF!</v>
      </c>
      <c r="WY11" s="28" t="e">
        <f>COUNTIFS(#REF!,B11,#REF!,"Бекдурдиев",#REF!,"26.10.2026")</f>
        <v>#REF!</v>
      </c>
      <c r="WZ11" s="28" t="e">
        <f>COUNTIFS(#REF!,B11,#REF!,"алиев",#REF!,"27.10.2026")</f>
        <v>#REF!</v>
      </c>
      <c r="XA11" s="28" t="e">
        <f>COUNTIFS(#REF!,B11,#REF!,"Бекдурдиев",#REF!,"27.10.2026")</f>
        <v>#REF!</v>
      </c>
      <c r="XB11" s="28" t="e">
        <f>COUNTIFS(#REF!,B11,#REF!,"алиев",#REF!,"28.10.2026")</f>
        <v>#REF!</v>
      </c>
      <c r="XC11" s="28" t="e">
        <f>COUNTIFS(#REF!,B11,#REF!,"Бекдурдиев",#REF!,"28.10.2026")</f>
        <v>#REF!</v>
      </c>
      <c r="XD11" s="28" t="e">
        <f>COUNTIFS(#REF!,B11,#REF!,"алиев",#REF!,"29.10.2026")</f>
        <v>#REF!</v>
      </c>
      <c r="XE11" s="28" t="e">
        <f>COUNTIFS(#REF!,B11,#REF!,"Бекдурдиев",#REF!,"29.10.2026")</f>
        <v>#REF!</v>
      </c>
      <c r="XF11" s="28" t="e">
        <f>COUNTIFS(#REF!,B11,#REF!,"алиев",#REF!,"30.10.2026")</f>
        <v>#REF!</v>
      </c>
      <c r="XG11" s="28" t="e">
        <f>COUNTIFS(#REF!,B11,#REF!,"Бекдурдиев",#REF!,"30.10.2026")</f>
        <v>#REF!</v>
      </c>
      <c r="XH11" s="28" t="e">
        <f>COUNTIFS(#REF!,B11,#REF!,"алиев",#REF!,"31.10.2026")</f>
        <v>#REF!</v>
      </c>
      <c r="XI11" s="28" t="e">
        <f>COUNTIFS(#REF!,B11,#REF!,"Бекдурдиев",#REF!,"31.10.2026")</f>
        <v>#REF!</v>
      </c>
      <c r="XJ11" s="41" t="e">
        <f t="shared" si="38"/>
        <v>#REF!</v>
      </c>
      <c r="XK11" s="41" t="e">
        <f t="shared" si="39"/>
        <v>#REF!</v>
      </c>
      <c r="XL11" s="28" t="e">
        <f>COUNTIFS(#REF!,B11,#REF!,"алиев",#REF!,"01.11.2026")</f>
        <v>#REF!</v>
      </c>
      <c r="XM11" s="28" t="e">
        <f>COUNTIFS(#REF!,B11,#REF!,"Бекдурдиев",#REF!,"01.11.2026")</f>
        <v>#REF!</v>
      </c>
      <c r="XN11" s="28" t="e">
        <f>COUNTIFS(#REF!,B11,#REF!,"алиев",#REF!,"02.11.2026")</f>
        <v>#REF!</v>
      </c>
      <c r="XO11" s="28" t="e">
        <f>COUNTIFS(#REF!,B11,#REF!,"Бекдурдиев",#REF!,"02.11.2026")</f>
        <v>#REF!</v>
      </c>
      <c r="XP11" s="28" t="e">
        <f>COUNTIFS(#REF!,B11,#REF!,"алиев",#REF!,"03.11.2026")</f>
        <v>#REF!</v>
      </c>
      <c r="XQ11" s="28" t="e">
        <f>COUNTIFS(#REF!,B11,#REF!,"Бекдурдиев",#REF!,"03.11.2026")</f>
        <v>#REF!</v>
      </c>
      <c r="XR11" s="28" t="e">
        <f>COUNTIFS(#REF!,B11,#REF!,"алиев",#REF!,"04.11.2026")</f>
        <v>#REF!</v>
      </c>
      <c r="XS11" s="28" t="e">
        <f>COUNTIFS(#REF!,B11,#REF!,"Бекдурдиев",#REF!,"04.11.2026")</f>
        <v>#REF!</v>
      </c>
      <c r="XT11" s="28" t="e">
        <f>COUNTIFS(#REF!,B11,#REF!,"алиев",#REF!,"05.11.2026")</f>
        <v>#REF!</v>
      </c>
      <c r="XU11" s="28" t="e">
        <f>COUNTIFS(#REF!,B11,#REF!,"Бекдурдиев",#REF!,"05.11.2026")</f>
        <v>#REF!</v>
      </c>
      <c r="XV11" s="28" t="e">
        <f>COUNTIFS(#REF!,B11,#REF!,"алиев",#REF!,"06.11.2026")</f>
        <v>#REF!</v>
      </c>
      <c r="XW11" s="28" t="e">
        <f>COUNTIFS(#REF!,B11,#REF!,"Бекдурдиев",#REF!,"06.11.2026")</f>
        <v>#REF!</v>
      </c>
      <c r="XX11" s="28" t="e">
        <f>COUNTIFS(#REF!,B11,#REF!,"алиев",#REF!,"07.11.2026")</f>
        <v>#REF!</v>
      </c>
      <c r="XY11" s="28" t="e">
        <f>COUNTIFS(#REF!,B11,#REF!,"Бекдурдиев",#REF!,"07.11.2026")</f>
        <v>#REF!</v>
      </c>
      <c r="XZ11" s="42" t="e">
        <f>COUNTIFS(#REF!,B11,#REF!,"алиев",#REF!,"08.11.2026")</f>
        <v>#REF!</v>
      </c>
      <c r="YA11" s="42" t="e">
        <f>COUNTIFS(#REF!,B11,#REF!,"Бекдурдиев",#REF!,"08.11.2026")</f>
        <v>#REF!</v>
      </c>
      <c r="YB11" s="42" t="e">
        <f>COUNTIFS(#REF!,B11,#REF!,"алиев",#REF!,"09.11.2026")</f>
        <v>#REF!</v>
      </c>
      <c r="YC11" s="42" t="e">
        <f>COUNTIFS(#REF!,B11,#REF!,"Бекдурдиев",#REF!,"09.11.2026")</f>
        <v>#REF!</v>
      </c>
      <c r="YD11" s="42" t="e">
        <f>COUNTIFS(#REF!,B11,#REF!,"алиев",#REF!,"10.11.2026")</f>
        <v>#REF!</v>
      </c>
      <c r="YE11" s="42" t="e">
        <f>COUNTIFS(#REF!,B11,#REF!,"Бекдурдиев",#REF!,"10.11.2026")</f>
        <v>#REF!</v>
      </c>
      <c r="YF11" s="42" t="e">
        <f>COUNTIFS(#REF!,B11,#REF!,"алиев",#REF!,"11.11.2026")</f>
        <v>#REF!</v>
      </c>
      <c r="YG11" s="42" t="e">
        <f>COUNTIFS(#REF!,B11,#REF!,"Бекдурдиев",#REF!,"11.11.2026")</f>
        <v>#REF!</v>
      </c>
      <c r="YH11" s="42" t="e">
        <f>COUNTIFS(#REF!,B11,#REF!,"алиев",#REF!,"12.11.2026")</f>
        <v>#REF!</v>
      </c>
      <c r="YI11" s="42" t="e">
        <f>COUNTIFS(#REF!,B11,#REF!,"Бекдурдиев",#REF!,"12.11.2026")</f>
        <v>#REF!</v>
      </c>
      <c r="YJ11" s="42" t="e">
        <f>COUNTIFS(#REF!,B11,#REF!,"алиев",#REF!,"13.11.2026")</f>
        <v>#REF!</v>
      </c>
      <c r="YK11" s="42" t="e">
        <f>COUNTIFS(#REF!,B11,#REF!,"Бекдурдиев",#REF!,"13.11.2026")</f>
        <v>#REF!</v>
      </c>
      <c r="YL11" s="42" t="e">
        <f>COUNTIFS(#REF!,B11,#REF!,"алиев",#REF!,"14.11.2026")</f>
        <v>#REF!</v>
      </c>
      <c r="YM11" s="42" t="e">
        <f>COUNTIFS(#REF!,B11,#REF!,"Бекдурдиев",#REF!,"14.11.2026")</f>
        <v>#REF!</v>
      </c>
      <c r="YN11" s="42" t="e">
        <f>COUNTIFS(#REF!,B11,#REF!,"алиев",#REF!,"15.11.2026")</f>
        <v>#REF!</v>
      </c>
      <c r="YO11" s="42" t="e">
        <f>COUNTIFS(#REF!,B11,#REF!,"Бекдурдиев",#REF!,"15.11.2026")</f>
        <v>#REF!</v>
      </c>
      <c r="YP11" s="42" t="e">
        <f>COUNTIFS(#REF!,B11,#REF!,"алиев",#REF!,"16.11.2026")</f>
        <v>#REF!</v>
      </c>
      <c r="YQ11" s="42" t="e">
        <f>COUNTIFS(#REF!,B11,#REF!,"Бекдурдиев",#REF!,"16.11.2026")</f>
        <v>#REF!</v>
      </c>
      <c r="YR11" s="42" t="e">
        <f>COUNTIFS(#REF!,B11,#REF!,"алиев",#REF!,"17.11.2026")</f>
        <v>#REF!</v>
      </c>
      <c r="YS11" s="42" t="e">
        <f>COUNTIFS(#REF!,B11,#REF!,"Бекдурдиев",#REF!,"17.11.2026")</f>
        <v>#REF!</v>
      </c>
      <c r="YT11" s="42" t="e">
        <f>COUNTIFS(#REF!,B11,#REF!,"алиев",#REF!,"18.11.2026")</f>
        <v>#REF!</v>
      </c>
      <c r="YU11" s="42" t="e">
        <f>COUNTIFS(#REF!,B11,#REF!,"Бекдурдиев",#REF!,"18.11.2026")</f>
        <v>#REF!</v>
      </c>
      <c r="YV11" s="42" t="e">
        <f>COUNTIFS(#REF!,B11,#REF!,"алиев",#REF!,"19.11.2026")</f>
        <v>#REF!</v>
      </c>
      <c r="YW11" s="42" t="e">
        <f>COUNTIFS(#REF!,B11,#REF!,"Бекдурдиев",#REF!,"19.11.2026")</f>
        <v>#REF!</v>
      </c>
      <c r="YX11" s="42" t="e">
        <f>COUNTIFS(#REF!,B11,#REF!,"алиев",#REF!,"20.11.2026")</f>
        <v>#REF!</v>
      </c>
      <c r="YY11" s="42" t="e">
        <f>COUNTIFS(#REF!,B11,#REF!,"Бекдурдиев",#REF!,"20.11.2026")</f>
        <v>#REF!</v>
      </c>
      <c r="YZ11" s="42" t="e">
        <f>COUNTIFS(#REF!,B11,#REF!,"алиев",#REF!,"21.11.2026")</f>
        <v>#REF!</v>
      </c>
      <c r="ZA11" s="42" t="e">
        <f>COUNTIFS(#REF!,B11,#REF!,"Бекдурдиев",#REF!,"21.11.2026")</f>
        <v>#REF!</v>
      </c>
      <c r="ZB11" s="42" t="e">
        <f>COUNTIFS(#REF!,B11,#REF!,"алиев",#REF!,"22.11.2026")</f>
        <v>#REF!</v>
      </c>
      <c r="ZC11" s="42" t="e">
        <f>COUNTIFS(#REF!,B11,#REF!,"Бекдурдиев",#REF!,"22.11.2026")</f>
        <v>#REF!</v>
      </c>
      <c r="ZD11" s="42" t="e">
        <f>COUNTIFS(#REF!,B11,#REF!,"алиев",#REF!,"23.11.2026")</f>
        <v>#REF!</v>
      </c>
      <c r="ZE11" s="42" t="e">
        <f>COUNTIFS(#REF!,B11,#REF!,"Бекдурдиев",#REF!,"23.11.2026")</f>
        <v>#REF!</v>
      </c>
      <c r="ZF11" s="42" t="e">
        <f>COUNTIFS(#REF!,B11,#REF!,"алиев",#REF!,"24.11.2026")</f>
        <v>#REF!</v>
      </c>
      <c r="ZG11" s="42" t="e">
        <f>COUNTIFS(#REF!,B11,#REF!,"Бекдурдиев",#REF!,"24.11.2026")</f>
        <v>#REF!</v>
      </c>
      <c r="ZH11" s="42" t="e">
        <f>COUNTIFS(#REF!,B11,#REF!,"алиев",#REF!,"25.11.202")</f>
        <v>#REF!</v>
      </c>
      <c r="ZI11" s="42" t="e">
        <f>COUNTIFS(#REF!,B11,#REF!,"Бекдурдиев",#REF!,"25.11.2026")</f>
        <v>#REF!</v>
      </c>
      <c r="ZJ11" s="42" t="e">
        <f>COUNTIFS(#REF!,B11,#REF!,"алиев",#REF!,"26.11.2026")</f>
        <v>#REF!</v>
      </c>
      <c r="ZK11" s="42" t="e">
        <f>COUNTIFS(#REF!,B11,#REF!,"Бекдурдиев",#REF!,"26.11.2026")</f>
        <v>#REF!</v>
      </c>
      <c r="ZL11" s="42" t="e">
        <f>COUNTIFS(#REF!,B11,#REF!,"алиев",#REF!,"27.11.2026")</f>
        <v>#REF!</v>
      </c>
      <c r="ZM11" s="42" t="e">
        <f>COUNTIFS(#REF!,B11,#REF!,"Бекдурдиев",#REF!,"27.11.2026")</f>
        <v>#REF!</v>
      </c>
      <c r="ZN11" s="42" t="e">
        <f>COUNTIFS(#REF!,B11,#REF!,"алиев",#REF!,"28.11.2026")</f>
        <v>#REF!</v>
      </c>
      <c r="ZO11" s="42" t="e">
        <f>COUNTIFS(#REF!,B11,#REF!,"Бекдурдиев",#REF!,"28.11.2026")</f>
        <v>#REF!</v>
      </c>
      <c r="ZP11" s="42" t="e">
        <f>COUNTIFS(#REF!,B11,#REF!,"алиев",#REF!,"29.11.2026")</f>
        <v>#REF!</v>
      </c>
      <c r="ZQ11" s="42" t="e">
        <f>COUNTIFS(#REF!,B11,#REF!,"Бекдурдиев",#REF!,"29.11.2026")</f>
        <v>#REF!</v>
      </c>
      <c r="ZR11" s="42" t="e">
        <f>COUNTIFS(#REF!,B11,#REF!,"алиев",#REF!,"30.11.2026")</f>
        <v>#REF!</v>
      </c>
      <c r="ZS11" s="42" t="e">
        <f>COUNTIFS(#REF!,B11,#REF!,"Бекдурдиев",#REF!,"30.11.2026")</f>
        <v>#REF!</v>
      </c>
      <c r="ZT11" s="43" t="e">
        <f t="shared" si="40"/>
        <v>#REF!</v>
      </c>
      <c r="ZU11" s="43" t="e">
        <f t="shared" si="41"/>
        <v>#REF!</v>
      </c>
      <c r="ZV11" s="4" t="e">
        <f>COUNTIFS(#REF!,B11,#REF!,"алиев",#REF!,"01.12.2026")</f>
        <v>#REF!</v>
      </c>
      <c r="ZW11" s="4" t="e">
        <f>COUNTIFS(#REF!,B11,#REF!,"Бекдурдиев",#REF!,"01.12.2026")</f>
        <v>#REF!</v>
      </c>
      <c r="ZX11" s="4" t="e">
        <f>COUNTIFS(#REF!,B11,#REF!,"алиев",#REF!,"02.12.2026")</f>
        <v>#REF!</v>
      </c>
      <c r="ZY11" s="4" t="e">
        <f>COUNTIFS(#REF!,B11,#REF!,"Бекдурдиев",#REF!,"02.12.2026")</f>
        <v>#REF!</v>
      </c>
      <c r="ZZ11" s="4" t="e">
        <f>COUNTIFS(#REF!,B11,#REF!,"алиев",#REF!,"03.12.2026")</f>
        <v>#REF!</v>
      </c>
      <c r="AAA11" s="4" t="e">
        <f>COUNTIFS(#REF!,B11,#REF!,"Бекдурдиев",#REF!,"03.12.2026")</f>
        <v>#REF!</v>
      </c>
      <c r="AAB11" s="4" t="e">
        <f>COUNTIFS(#REF!,B11,#REF!,"алиев",#REF!,"04.12.2026")</f>
        <v>#REF!</v>
      </c>
      <c r="AAC11" s="4" t="e">
        <f>COUNTIFS(#REF!,B11,#REF!,"Бекдурдиев",#REF!,"04.12.2026")</f>
        <v>#REF!</v>
      </c>
      <c r="AAD11" s="4" t="e">
        <f>COUNTIFS(#REF!,B11,#REF!,"алиев",#REF!,"05.12.2026")</f>
        <v>#REF!</v>
      </c>
      <c r="AAE11" s="4" t="e">
        <f>COUNTIFS(#REF!,B11,#REF!,"Бекдурдиев",#REF!,"05.12.2026")</f>
        <v>#REF!</v>
      </c>
      <c r="AAF11" s="4" t="e">
        <f>COUNTIFS(#REF!,B11,#REF!,"алиев",#REF!,"06.12.2026")</f>
        <v>#REF!</v>
      </c>
      <c r="AAG11" s="4" t="e">
        <f>COUNTIFS(#REF!,B11,#REF!,"Бекдурдиев",#REF!,"06.12.2026")</f>
        <v>#REF!</v>
      </c>
      <c r="AAH11" s="4" t="e">
        <f>COUNTIFS(#REF!,B11,#REF!,"алиев",#REF!,"07.12.2026")</f>
        <v>#REF!</v>
      </c>
      <c r="AAI11" s="4" t="e">
        <f>COUNTIFS(#REF!,B11,#REF!,"Бекдурдиев",#REF!,"07.12.2026")</f>
        <v>#REF!</v>
      </c>
      <c r="AAJ11" s="1" t="e">
        <f>COUNTIFS(#REF!,B11,#REF!,"алиев",#REF!,"08.12.2026")</f>
        <v>#REF!</v>
      </c>
      <c r="AAK11" s="1" t="e">
        <f>COUNTIFS(#REF!,B11,#REF!,"Бекдурдиев",#REF!,"08.12.2026")</f>
        <v>#REF!</v>
      </c>
      <c r="AAL11" s="1" t="e">
        <f>COUNTIFS(#REF!,B11,#REF!,"алиев",#REF!,"09.12.2026")</f>
        <v>#REF!</v>
      </c>
      <c r="AAM11" s="1" t="e">
        <f>COUNTIFS(#REF!,B11,#REF!,"Бекдурдиев",#REF!,"09.12.2026")</f>
        <v>#REF!</v>
      </c>
      <c r="AAN11" s="1" t="e">
        <f>COUNTIFS(#REF!,B11,#REF!,"алиев",#REF!,"10.12.2026")</f>
        <v>#REF!</v>
      </c>
      <c r="AAO11" s="1" t="e">
        <f>COUNTIFS(#REF!,B11,#REF!,"Бекдурдиев",#REF!,"10.12.2026")</f>
        <v>#REF!</v>
      </c>
      <c r="AAP11" s="1" t="e">
        <f>COUNTIFS(#REF!,B11,#REF!,"алиев",#REF!,"11.12.2026")</f>
        <v>#REF!</v>
      </c>
      <c r="AAQ11" s="1" t="e">
        <f>COUNTIFS(#REF!,B11,#REF!,"Бекдурдиев",#REF!,"11.12.2026")</f>
        <v>#REF!</v>
      </c>
      <c r="AAR11" s="1" t="e">
        <f>COUNTIFS(#REF!,B11,#REF!,"алиев",#REF!,"12.12.2026")</f>
        <v>#REF!</v>
      </c>
      <c r="AAS11" s="1" t="e">
        <f>COUNTIFS(#REF!,B11,#REF!,"Бекдурдиев",#REF!,"12.12.2026")</f>
        <v>#REF!</v>
      </c>
      <c r="AAT11" s="1" t="e">
        <f>COUNTIFS(#REF!,B11,#REF!,"алиев",#REF!,"13.12.2026")</f>
        <v>#REF!</v>
      </c>
      <c r="AAU11" s="1" t="e">
        <f>COUNTIFS(#REF!,B11,#REF!,"Бекдурдиев",#REF!,"13.12.2026")</f>
        <v>#REF!</v>
      </c>
      <c r="AAV11" s="1" t="e">
        <f>COUNTIFS(#REF!,B11,#REF!,"алиев",#REF!,"14.12.2026")</f>
        <v>#REF!</v>
      </c>
      <c r="AAW11" s="1" t="e">
        <f>COUNTIFS(#REF!,B11,#REF!,"Бекдурдиев",#REF!,"14.12.2026")</f>
        <v>#REF!</v>
      </c>
      <c r="AAX11" s="1" t="e">
        <f>COUNTIFS(#REF!,B11,#REF!,"алиев",#REF!,"15.12.2026")</f>
        <v>#REF!</v>
      </c>
      <c r="AAY11" s="1" t="e">
        <f>COUNTIFS(#REF!,B11,#REF!,"Бекдурдиев",#REF!,"15.12.2026")</f>
        <v>#REF!</v>
      </c>
      <c r="AAZ11" s="1" t="e">
        <f>COUNTIFS(#REF!,B11,#REF!,"алиев",#REF!,"16.12.2026")</f>
        <v>#REF!</v>
      </c>
      <c r="ABA11" s="1" t="e">
        <f>COUNTIFS(#REF!,B11,#REF!,"Бекдурдиев",#REF!,"16.12.2026")</f>
        <v>#REF!</v>
      </c>
      <c r="ABB11" s="1" t="e">
        <f>COUNTIFS(#REF!,B11,#REF!,"алиев",#REF!,"17.12.2026")</f>
        <v>#REF!</v>
      </c>
      <c r="ABC11" s="1" t="e">
        <f>COUNTIFS(#REF!,B11,#REF!,"Бекдурдиев",#REF!,"17.12.2026")</f>
        <v>#REF!</v>
      </c>
      <c r="ABD11" s="1" t="e">
        <f>COUNTIFS(#REF!,B11,#REF!,"алиев",#REF!,"18.12.2026")</f>
        <v>#REF!</v>
      </c>
      <c r="ABE11" s="1" t="e">
        <f>COUNTIFS(#REF!,B11,#REF!,"Бекдурдиев",#REF!,"18.12.2026")</f>
        <v>#REF!</v>
      </c>
      <c r="ABF11" s="1" t="e">
        <f>COUNTIFS(#REF!,B11,#REF!,"алиев",#REF!,"19.12.2026")</f>
        <v>#REF!</v>
      </c>
      <c r="ABG11" s="1" t="e">
        <f>COUNTIFS(#REF!,B11,#REF!,"Бекдурдиев",#REF!,"19.12.2026")</f>
        <v>#REF!</v>
      </c>
      <c r="ABH11" s="1" t="e">
        <f>COUNTIFS(#REF!,B11,#REF!,"алиев",#REF!,"20.12.2026")</f>
        <v>#REF!</v>
      </c>
      <c r="ABI11" s="1" t="e">
        <f>COUNTIFS(#REF!,B11,#REF!,"Бекдурдиев",#REF!,"20.12.2026")</f>
        <v>#REF!</v>
      </c>
      <c r="ABJ11" s="1" t="e">
        <f>COUNTIFS(#REF!,B11,#REF!,"алиев",#REF!,"21.12.2026")</f>
        <v>#REF!</v>
      </c>
      <c r="ABK11" s="1" t="e">
        <f>COUNTIFS(#REF!,B11,#REF!,"Бекдурдиев",#REF!,"21.12.2026")</f>
        <v>#REF!</v>
      </c>
      <c r="ABL11" s="1" t="e">
        <f>COUNTIFS(#REF!,B11,#REF!,"алиев",#REF!,"22.12.2026")</f>
        <v>#REF!</v>
      </c>
      <c r="ABM11" s="1" t="e">
        <f>COUNTIFS(#REF!,B11,#REF!,"Бекдурдиев",#REF!,"22.12.2026")</f>
        <v>#REF!</v>
      </c>
      <c r="ABN11" s="1" t="e">
        <f>COUNTIFS(#REF!,B11,#REF!,"алиев",#REF!,"23.12.2026")</f>
        <v>#REF!</v>
      </c>
      <c r="ABO11" s="1" t="e">
        <f>COUNTIFS(#REF!,B11,#REF!,"Бекдурдиев",#REF!,"23.12.2026")</f>
        <v>#REF!</v>
      </c>
      <c r="ABP11" s="1" t="e">
        <f>COUNTIFS(#REF!,B11,#REF!,"алиев",#REF!,"24.12.2026")</f>
        <v>#REF!</v>
      </c>
      <c r="ABQ11" s="1" t="e">
        <f>COUNTIFS(#REF!,B11,#REF!,"Бекдурдиев",#REF!,"24.12.2026")</f>
        <v>#REF!</v>
      </c>
      <c r="ABR11" s="1" t="e">
        <f>COUNTIFS(#REF!,B11,#REF!,"алиев",#REF!,"25.12.2026")</f>
        <v>#REF!</v>
      </c>
      <c r="ABS11" s="1" t="e">
        <f>COUNTIFS(#REF!,B11,#REF!,"Бекдурдиев",#REF!,"25.12.2026")</f>
        <v>#REF!</v>
      </c>
      <c r="ABT11" s="1" t="e">
        <f>COUNTIFS(#REF!,B11,#REF!,"алиев",#REF!,"26.12.2026")</f>
        <v>#REF!</v>
      </c>
      <c r="ABU11" s="1" t="e">
        <f>COUNTIFS(#REF!,B11,#REF!,"Бекдурдиев",#REF!,"26.12.2026")</f>
        <v>#REF!</v>
      </c>
      <c r="ABV11" s="1" t="e">
        <f>COUNTIFS(#REF!,B11,#REF!,"алиев",#REF!,"27.12.2026")</f>
        <v>#REF!</v>
      </c>
      <c r="ABW11" s="1" t="e">
        <f>COUNTIFS(#REF!,B11,#REF!,"Бекдурдиев",#REF!,"27.12.2026")</f>
        <v>#REF!</v>
      </c>
      <c r="ABX11" s="1" t="e">
        <f>COUNTIFS(#REF!,B11,#REF!,"алиев",#REF!,"28.12.2026")</f>
        <v>#REF!</v>
      </c>
      <c r="ABY11" s="1" t="e">
        <f>COUNTIFS(#REF!,B11,#REF!,"Бекдурдиев",#REF!,"28.12.2026")</f>
        <v>#REF!</v>
      </c>
      <c r="ABZ11" s="1" t="e">
        <f>COUNTIFS(#REF!,B11,#REF!,"алиев",#REF!,"29.12.2026")</f>
        <v>#REF!</v>
      </c>
      <c r="ACA11" s="1" t="e">
        <f>COUNTIFS(#REF!,B11,#REF!,"Бекдурдиев",#REF!,"29.12.2026")</f>
        <v>#REF!</v>
      </c>
      <c r="ACB11" s="1" t="e">
        <f>COUNTIFS(#REF!,B11,#REF!,"алиев",#REF!,"30.12.2026")</f>
        <v>#REF!</v>
      </c>
      <c r="ACC11" s="1" t="e">
        <f>COUNTIFS(#REF!,B11,#REF!,"Бекдурдиев",#REF!,"30.12.2026")</f>
        <v>#REF!</v>
      </c>
      <c r="ACD11" s="1" t="e">
        <f>COUNTIFS(#REF!,B11,#REF!,"алиев",#REF!,"31.12.2026")</f>
        <v>#REF!</v>
      </c>
      <c r="ACE11" s="1" t="e">
        <f>COUNTIFS(#REF!,B11,#REF!,"Бекдурдиев",#REF!,"31.12.2026")</f>
        <v>#REF!</v>
      </c>
    </row>
    <row r="12" spans="1:759" ht="18" x14ac:dyDescent="0.25">
      <c r="A12" s="4">
        <v>5</v>
      </c>
      <c r="B12" s="5" t="s">
        <v>1</v>
      </c>
      <c r="C12" s="32" t="e">
        <f t="shared" si="15"/>
        <v>#REF!</v>
      </c>
      <c r="D12" s="31" t="e">
        <f t="shared" si="16"/>
        <v>#REF!</v>
      </c>
      <c r="E12" s="31" t="e">
        <f t="shared" si="17"/>
        <v>#REF!</v>
      </c>
      <c r="F12" s="10" t="e">
        <f t="shared" si="18"/>
        <v>#REF!</v>
      </c>
      <c r="G12" s="10" t="e">
        <f t="shared" si="19"/>
        <v>#REF!</v>
      </c>
      <c r="H12" s="2" t="e">
        <f>COUNTIFS(#REF!,B12,#REF!,"алиев",#REF!,"01.01.2026")</f>
        <v>#REF!</v>
      </c>
      <c r="I12" s="2" t="e">
        <f>COUNTIFS(#REF!,B12,#REF!,"Бекдурдиев",#REF!,"01.01.2026")</f>
        <v>#REF!</v>
      </c>
      <c r="J12" s="2" t="e">
        <f>COUNTIFS(#REF!,B12,#REF!,"алиев",#REF!,"02.01.2026")</f>
        <v>#REF!</v>
      </c>
      <c r="K12" s="2" t="e">
        <f>COUNTIFS(#REF!,B12,#REF!,"Бекдурдиев",#REF!,"02.01.2026")</f>
        <v>#REF!</v>
      </c>
      <c r="L12" s="2" t="e">
        <f>COUNTIFS(#REF!,B12,#REF!,"алиев",#REF!,"03.01.2026")</f>
        <v>#REF!</v>
      </c>
      <c r="M12" s="2" t="e">
        <f>COUNTIFS(#REF!,#REF!,#REF!,"Бекдурдиев",#REF!,"03.01.2026")</f>
        <v>#REF!</v>
      </c>
      <c r="N12" s="2" t="e">
        <f>COUNTIFS(#REF!,B12,#REF!,"алиев",#REF!,"04.01.2026")</f>
        <v>#REF!</v>
      </c>
      <c r="O12" s="2" t="e">
        <f>COUNTIFS(#REF!,B12,#REF!,"Бекдурдиев",#REF!,"04.01.2026")</f>
        <v>#REF!</v>
      </c>
      <c r="P12" s="2" t="e">
        <f>COUNTIFS(#REF!,B12,#REF!,"алиев",#REF!,"05.01.2026")</f>
        <v>#REF!</v>
      </c>
      <c r="Q12" s="2" t="e">
        <f>COUNTIFS(#REF!,B12,#REF!,"Бекдурдиев",#REF!,"05.01.2026")</f>
        <v>#REF!</v>
      </c>
      <c r="R12" s="2" t="e">
        <f>COUNTIFS(#REF!,B12,#REF!,"алиев",#REF!,"06.01.2026")</f>
        <v>#REF!</v>
      </c>
      <c r="S12" s="2" t="e">
        <f>COUNTIFS(#REF!,B12,#REF!,"Бекдурдиев",#REF!,"06.01.2026")</f>
        <v>#REF!</v>
      </c>
      <c r="T12" s="2" t="e">
        <f>COUNTIFS(#REF!,B12,#REF!,"алиев",#REF!,"07.01.2026")</f>
        <v>#REF!</v>
      </c>
      <c r="U12" s="2" t="e">
        <f>COUNTIFS(#REF!,B12,#REF!,"Бекдурдиев",#REF!,"07.01.2026")</f>
        <v>#REF!</v>
      </c>
      <c r="V12" s="2" t="e">
        <f>COUNTIFS(#REF!,B12,#REF!,"алиев",#REF!,"08.01.2026")</f>
        <v>#REF!</v>
      </c>
      <c r="W12" s="2" t="e">
        <f>COUNTIFS(#REF!,B12,#REF!,"Бекдурдиев",#REF!,"08.01.2026")</f>
        <v>#REF!</v>
      </c>
      <c r="X12" s="2" t="e">
        <f>COUNTIFS(#REF!,B12,#REF!,"алиев",#REF!,"09.01.2026")</f>
        <v>#REF!</v>
      </c>
      <c r="Y12" s="2" t="e">
        <f>COUNTIFS(#REF!,B12,#REF!,"Бекдурдиев",#REF!,"09.01.2026")</f>
        <v>#REF!</v>
      </c>
      <c r="Z12" s="2" t="e">
        <f>COUNTIFS(#REF!,B12,#REF!,"алиев",#REF!,"10.01.2026")</f>
        <v>#REF!</v>
      </c>
      <c r="AA12" s="2" t="e">
        <f>COUNTIFS(#REF!,B12,#REF!,"Бекдурдиев",#REF!,"10.01.2026")</f>
        <v>#REF!</v>
      </c>
      <c r="AB12" s="2" t="e">
        <f>COUNTIFS(#REF!,B12,#REF!,"алиев",#REF!,"11.01.2026")</f>
        <v>#REF!</v>
      </c>
      <c r="AC12" s="2" t="e">
        <f>COUNTIFS(#REF!,B12,#REF!,"Бекдурдиев",#REF!,"10.01.2026")</f>
        <v>#REF!</v>
      </c>
      <c r="AD12" s="2" t="e">
        <f>COUNTIFS(#REF!,B12,#REF!,"алиев",#REF!,"12.01.2026")</f>
        <v>#REF!</v>
      </c>
      <c r="AE12" s="2" t="e">
        <f>COUNTIFS(#REF!,B12,#REF!,"Бекдурдиев",#REF!,"12.01.2026")</f>
        <v>#REF!</v>
      </c>
      <c r="AF12" s="2" t="e">
        <f>COUNTIFS(#REF!,B12,#REF!,"алиев",#REF!,"13.01.2026")</f>
        <v>#REF!</v>
      </c>
      <c r="AG12" s="2" t="e">
        <f>COUNTIFS(#REF!,B12,#REF!,"Бекдурдиев",#REF!,"13.01.2026")</f>
        <v>#REF!</v>
      </c>
      <c r="AH12" s="2" t="e">
        <f>COUNTIFS(#REF!,B12,#REF!,"алиев",#REF!,"14.01.2026")</f>
        <v>#REF!</v>
      </c>
      <c r="AI12" s="2" t="e">
        <f>COUNTIFS(#REF!,B12,#REF!,"Бекдурдиев",#REF!,"14.01.2026")</f>
        <v>#REF!</v>
      </c>
      <c r="AJ12" s="2" t="e">
        <f>COUNTIFS(#REF!,B12,#REF!,"алиев",#REF!,"15.01.2026")</f>
        <v>#REF!</v>
      </c>
      <c r="AK12" s="2" t="e">
        <f>COUNTIFS(#REF!,B12,#REF!,"Бекдурдиев",#REF!,"15.01.2026")</f>
        <v>#REF!</v>
      </c>
      <c r="AL12" s="2" t="e">
        <f>COUNTIFS(#REF!,B12,#REF!,"алиев",#REF!,"16.01.2026")</f>
        <v>#REF!</v>
      </c>
      <c r="AM12" s="2" t="e">
        <f>COUNTIFS(#REF!,B12,#REF!,"Бекдурдиев",#REF!,"16.01.2026")</f>
        <v>#REF!</v>
      </c>
      <c r="AN12" s="2" t="e">
        <f>COUNTIFS(#REF!,B12,#REF!,"алиев",#REF!,"17.01.2026")</f>
        <v>#REF!</v>
      </c>
      <c r="AO12" s="2" t="e">
        <f>COUNTIFS(#REF!,B12,#REF!,"Бекдурдиев",#REF!,"17.01.2026")</f>
        <v>#REF!</v>
      </c>
      <c r="AP12" s="2" t="e">
        <f>COUNTIFS(#REF!,B12,#REF!,"алиев",#REF!,"18.01.2026")</f>
        <v>#REF!</v>
      </c>
      <c r="AQ12" s="2" t="e">
        <f>COUNTIFS(#REF!,B12,#REF!,"Бекдурдиев",#REF!,"18.01.2026")</f>
        <v>#REF!</v>
      </c>
      <c r="AR12" s="2" t="e">
        <f>COUNTIFS(#REF!,B12,#REF!,"алиев",#REF!,"19.01.2026")</f>
        <v>#REF!</v>
      </c>
      <c r="AS12" s="2" t="e">
        <f>COUNTIFS(#REF!,B12,#REF!,"Бекдурдиев",#REF!,"19.01.2026")</f>
        <v>#REF!</v>
      </c>
      <c r="AT12" s="2" t="e">
        <f>COUNTIFS(#REF!,B12,#REF!,"алиев",#REF!,"20.01.2026")</f>
        <v>#REF!</v>
      </c>
      <c r="AU12" s="2" t="e">
        <f>COUNTIFS(#REF!,B12,#REF!,"Бекдурдиев",#REF!,"20.01.2026")</f>
        <v>#REF!</v>
      </c>
      <c r="AV12" s="2" t="e">
        <f>COUNTIFS(#REF!,B12,#REF!,"алиев",#REF!,"21.01.2026")</f>
        <v>#REF!</v>
      </c>
      <c r="AW12" s="2" t="e">
        <f>COUNTIFS(#REF!,B12,#REF!,"Бекдурдиев",#REF!,"21.01.2026")</f>
        <v>#REF!</v>
      </c>
      <c r="AX12" s="2" t="e">
        <f>COUNTIFS(#REF!,B12,#REF!,"алиев",#REF!,"22.01.2026")</f>
        <v>#REF!</v>
      </c>
      <c r="AY12" s="2" t="e">
        <f>COUNTIFS(#REF!,B12,#REF!,"Бекдурдиев",#REF!,"22.01.2026")</f>
        <v>#REF!</v>
      </c>
      <c r="AZ12" s="2" t="e">
        <f>COUNTIFS(#REF!,B12,#REF!,"алиев",#REF!,"23.01.2026")</f>
        <v>#REF!</v>
      </c>
      <c r="BA12" s="2" t="e">
        <f>COUNTIFS(#REF!,B12,#REF!,"Бекдурдиев",#REF!,"23.01.2026")</f>
        <v>#REF!</v>
      </c>
      <c r="BB12" s="2" t="e">
        <f>COUNTIFS(#REF!,B12,#REF!,"алиев",#REF!,"24.01.2026")</f>
        <v>#REF!</v>
      </c>
      <c r="BC12" s="2" t="e">
        <f>COUNTIFS(#REF!,B12,#REF!,"Бекдурдиев",#REF!,"24.01.2026")</f>
        <v>#REF!</v>
      </c>
      <c r="BD12" s="2" t="e">
        <f>COUNTIFS(#REF!,B12,#REF!,"алиев",#REF!,"25.01.2026")</f>
        <v>#REF!</v>
      </c>
      <c r="BE12" s="2" t="e">
        <f>COUNTIFS(#REF!,B12,#REF!,"Бекдурдиев",#REF!,"25.01.2026")</f>
        <v>#REF!</v>
      </c>
      <c r="BF12" s="2" t="e">
        <f>COUNTIFS(#REF!,B12,#REF!,"алиев",#REF!,"26.01.2026")</f>
        <v>#REF!</v>
      </c>
      <c r="BG12" s="2" t="e">
        <f>COUNTIFS(#REF!,B12,#REF!,"Бекдурдиев",#REF!,"26.01.2026")</f>
        <v>#REF!</v>
      </c>
      <c r="BH12" s="2" t="e">
        <f>COUNTIFS(#REF!,B12,#REF!,"алиев",#REF!,"27.01.2026")</f>
        <v>#REF!</v>
      </c>
      <c r="BI12" s="2" t="e">
        <f>COUNTIFS(#REF!,B12,#REF!,"Бекдурдиев",#REF!,"27.01.2026")</f>
        <v>#REF!</v>
      </c>
      <c r="BJ12" s="2" t="e">
        <f>COUNTIFS(#REF!,B12,#REF!,"алиев",#REF!,"28.01.2026")</f>
        <v>#REF!</v>
      </c>
      <c r="BK12" s="2" t="e">
        <f>COUNTIFS(#REF!,B12,#REF!,"Бекдурдиев",#REF!,"28.01.2026")</f>
        <v>#REF!</v>
      </c>
      <c r="BL12" s="2" t="e">
        <f>COUNTIFS(#REF!,B12,#REF!,"алиев",#REF!,"29.01.2026")</f>
        <v>#REF!</v>
      </c>
      <c r="BM12" s="2" t="e">
        <f>COUNTIFS(#REF!,B12,#REF!,"Бекдурдиев",#REF!,"29.01.2026")</f>
        <v>#REF!</v>
      </c>
      <c r="BN12" s="2" t="e">
        <f>COUNTIFS(#REF!,B12,#REF!,"алиев",#REF!,"30.01.2026")</f>
        <v>#REF!</v>
      </c>
      <c r="BO12" s="2" t="e">
        <f>COUNTIFS(#REF!,B12,#REF!,"Бекдурдиев",#REF!,"30.01.2026")</f>
        <v>#REF!</v>
      </c>
      <c r="BP12" s="2" t="e">
        <f>COUNTIFS(#REF!,B12,#REF!,"алиев",#REF!,"31.01.2026")</f>
        <v>#REF!</v>
      </c>
      <c r="BQ12" s="2" t="e">
        <f>COUNTIFS(#REF!,B12,#REF!,"Бекдурдиев",#REF!,"31.01.2026")</f>
        <v>#REF!</v>
      </c>
      <c r="BR12" s="12" t="e">
        <f t="shared" si="20"/>
        <v>#REF!</v>
      </c>
      <c r="BS12" s="12" t="e">
        <f t="shared" si="21"/>
        <v>#REF!</v>
      </c>
      <c r="BT12" s="2" t="e">
        <f>COUNTIFS(#REF!,B12,#REF!,"алиев",#REF!,"01.02.2026")</f>
        <v>#REF!</v>
      </c>
      <c r="BU12" s="2" t="e">
        <f>COUNTIFS(#REF!,B12,#REF!,"Бекдурдиев",#REF!,"01.02.2026")</f>
        <v>#REF!</v>
      </c>
      <c r="BV12" s="2" t="e">
        <f>COUNTIFS(#REF!,B12,#REF!,"алиев",#REF!,"02.02.2026")</f>
        <v>#REF!</v>
      </c>
      <c r="BW12" s="2" t="e">
        <f>COUNTIFS(#REF!,B12,#REF!,"Бекдурдиев",#REF!,"02.02.2026")</f>
        <v>#REF!</v>
      </c>
      <c r="BX12" s="2" t="e">
        <f>COUNTIFS(#REF!,B12,#REF!,"алиев",#REF!,"03.02.2026")</f>
        <v>#REF!</v>
      </c>
      <c r="BY12" s="2" t="e">
        <f>COUNTIFS(#REF!,B12,#REF!,"Бекдурдиев",#REF!,"03.02.2026")</f>
        <v>#REF!</v>
      </c>
      <c r="BZ12" s="2" t="e">
        <f>COUNTIFS(#REF!,B12,#REF!,"алиев",#REF!,"04.02.2026")</f>
        <v>#REF!</v>
      </c>
      <c r="CA12" s="2" t="e">
        <f>COUNTIFS(#REF!,B12,#REF!,"Бекдурдиев",#REF!,"04.02.2026")</f>
        <v>#REF!</v>
      </c>
      <c r="CB12" s="2" t="e">
        <f>COUNTIFS(#REF!,B12,#REF!,"алиев",#REF!,"05.02.2026")</f>
        <v>#REF!</v>
      </c>
      <c r="CC12" s="2" t="e">
        <f>COUNTIFS(#REF!,B12,#REF!,"Бекдурдиев",#REF!,"05.02.2026")</f>
        <v>#REF!</v>
      </c>
      <c r="CD12" s="2" t="e">
        <f>COUNTIFS(#REF!,B12,#REF!,"алиев",#REF!,"06.02.2026")</f>
        <v>#REF!</v>
      </c>
      <c r="CE12" s="2" t="e">
        <f>COUNTIFS(#REF!,B12,#REF!,"Бекдурдиев",#REF!,"06.02.2026")</f>
        <v>#REF!</v>
      </c>
      <c r="CF12" s="2" t="e">
        <f>COUNTIFS(#REF!,B12,#REF!,"алиев",#REF!,"07.02.2026")</f>
        <v>#REF!</v>
      </c>
      <c r="CG12" s="2" t="e">
        <f>COUNTIFS(#REF!,B12,#REF!,"Бекдурдиев",#REF!,"07.02.2026")</f>
        <v>#REF!</v>
      </c>
      <c r="CH12" s="2" t="e">
        <f>COUNTIFS(#REF!,B12,#REF!,"Алиев",#REF!,"08.02.2026")</f>
        <v>#REF!</v>
      </c>
      <c r="CI12" s="2" t="e">
        <f>COUNTIFS(#REF!,B12,#REF!,"Бекдурдиев",#REF!,"08.02.2026")</f>
        <v>#REF!</v>
      </c>
      <c r="CJ12" s="2" t="e">
        <f>COUNTIFS(#REF!,B12,#REF!,"Алиев",#REF!,"09.02.2026")</f>
        <v>#REF!</v>
      </c>
      <c r="CK12" s="2" t="e">
        <f>COUNTIFS(#REF!,B12,#REF!,"Бекдурдиев",#REF!,"09.02.2026")</f>
        <v>#REF!</v>
      </c>
      <c r="CL12" s="2" t="e">
        <f>COUNTIFS(#REF!,B12,#REF!,"Алиев",#REF!,"10.02.2026")</f>
        <v>#REF!</v>
      </c>
      <c r="CM12" s="2" t="e">
        <f>COUNTIFS(#REF!,B12,#REF!,"Бекдурдиев",#REF!,"10.02.2026")</f>
        <v>#REF!</v>
      </c>
      <c r="CN12" s="2" t="e">
        <f>COUNTIFS(#REF!,B12,#REF!,"Алиев",#REF!,"11.02.2026")</f>
        <v>#REF!</v>
      </c>
      <c r="CO12" s="2" t="e">
        <f>COUNTIFS(#REF!,B12,#REF!,"Бекдурдиев",#REF!,"11.02.2026")</f>
        <v>#REF!</v>
      </c>
      <c r="CP12" s="2" t="e">
        <f>COUNTIFS(#REF!,B12,#REF!,"Алиев",#REF!,"12.02.2026")</f>
        <v>#REF!</v>
      </c>
      <c r="CQ12" s="2" t="e">
        <f>COUNTIFS(#REF!,B12,#REF!,"Бекдурдиев",#REF!,"12.02.2026")</f>
        <v>#REF!</v>
      </c>
      <c r="CR12" s="2" t="e">
        <f>COUNTIFS(#REF!,B12,#REF!,"Алиев",#REF!,"13.02.2026")</f>
        <v>#REF!</v>
      </c>
      <c r="CS12" s="2" t="e">
        <f>COUNTIFS(#REF!,B12,#REF!,"Бекдурдиев",#REF!,"13.02.2026")</f>
        <v>#REF!</v>
      </c>
      <c r="CT12" s="2" t="e">
        <f>COUNTIFS(#REF!,B12,#REF!,"Алиев",#REF!,"14.02.2026")</f>
        <v>#REF!</v>
      </c>
      <c r="CU12" s="2" t="e">
        <f>COUNTIFS(#REF!,B12,#REF!,"Бекдурдиев",#REF!,"14.02.2026")</f>
        <v>#REF!</v>
      </c>
      <c r="CV12" s="2" t="e">
        <f>COUNTIFS(#REF!,B12,#REF!,"Алиев",#REF!,"15.02.2026")</f>
        <v>#REF!</v>
      </c>
      <c r="CW12" s="2" t="e">
        <f>COUNTIFS(#REF!,B12,#REF!,"Бекдурдиев",#REF!,"15.02.2026")</f>
        <v>#REF!</v>
      </c>
      <c r="CX12" s="2" t="e">
        <f>COUNTIFS(#REF!,B12,#REF!,"Алиев",#REF!,"16.02.2026")</f>
        <v>#REF!</v>
      </c>
      <c r="CY12" s="2" t="e">
        <f>COUNTIFS(#REF!,B12,#REF!,"Бекдурдиев",#REF!,"16.02.2026")</f>
        <v>#REF!</v>
      </c>
      <c r="CZ12" s="2" t="e">
        <f>COUNTIFS(#REF!,B12,#REF!,"Алиев",#REF!,"17.02.2026")</f>
        <v>#REF!</v>
      </c>
      <c r="DA12" s="2" t="e">
        <f>COUNTIFS(#REF!,B12,#REF!,"Бекдурдиев",#REF!,"17.02.2026")</f>
        <v>#REF!</v>
      </c>
      <c r="DB12" s="2" t="e">
        <f>COUNTIFS(#REF!,B12,#REF!,"Алиев",#REF!,"18.02.2026")</f>
        <v>#REF!</v>
      </c>
      <c r="DC12" s="2" t="e">
        <f>COUNTIFS(#REF!,B12,#REF!,"Бекдурдиев",#REF!,"18.02.2026")</f>
        <v>#REF!</v>
      </c>
      <c r="DD12" s="2" t="e">
        <f>COUNTIFS(#REF!,B12,#REF!,"Алиев",#REF!,"19.02.2026")</f>
        <v>#REF!</v>
      </c>
      <c r="DE12" s="2" t="e">
        <f>COUNTIFS(#REF!,B12,#REF!,"Бекдурдиев",#REF!,"19.02.2026")</f>
        <v>#REF!</v>
      </c>
      <c r="DF12" s="2" t="e">
        <f>COUNTIFS(#REF!,B12,#REF!,"Алиев",#REF!,"20.02.2026")</f>
        <v>#REF!</v>
      </c>
      <c r="DG12" s="2" t="e">
        <f>COUNTIFS(#REF!,B12,#REF!,"Бекдурдиев",#REF!,"20.02.2026")</f>
        <v>#REF!</v>
      </c>
      <c r="DH12" s="2" t="e">
        <f>COUNTIFS(#REF!,B12,#REF!,"Алиев",#REF!,"21.02.2026")</f>
        <v>#REF!</v>
      </c>
      <c r="DI12" s="2" t="e">
        <f>COUNTIFS(#REF!,B12,#REF!,"Бекдурдиев",#REF!,"21.02.2026")</f>
        <v>#REF!</v>
      </c>
      <c r="DJ12" s="2" t="e">
        <f>COUNTIFS(#REF!,B12,#REF!,"Алиев",#REF!,"22.02.2026")</f>
        <v>#REF!</v>
      </c>
      <c r="DK12" s="2" t="e">
        <f>COUNTIFS(#REF!,B12,#REF!,"Бекдурдиев",#REF!,"22.02.2026")</f>
        <v>#REF!</v>
      </c>
      <c r="DL12" s="2" t="e">
        <f>COUNTIFS(#REF!,B12,#REF!,"Алиев",#REF!,"23.02.2026")</f>
        <v>#REF!</v>
      </c>
      <c r="DM12" s="2" t="e">
        <f>COUNTIFS(#REF!,B12,#REF!,"Бекдурдиев",#REF!,"23.02.2026")</f>
        <v>#REF!</v>
      </c>
      <c r="DN12" s="2" t="e">
        <f>COUNTIFS(#REF!,B12,#REF!,"Алиев",#REF!,"24.02.2026")</f>
        <v>#REF!</v>
      </c>
      <c r="DO12" s="2" t="e">
        <f>COUNTIFS(#REF!,B12,#REF!,"Бекдурдиев",#REF!,"24.02.2026")</f>
        <v>#REF!</v>
      </c>
      <c r="DP12" s="2" t="e">
        <f>COUNTIFS(#REF!,B12,#REF!,"Алиев",#REF!,"25.02.2026")</f>
        <v>#REF!</v>
      </c>
      <c r="DQ12" s="2" t="e">
        <f>COUNTIFS(#REF!,B12,#REF!,"Бекдурдиев",#REF!,"25.02.2026")</f>
        <v>#REF!</v>
      </c>
      <c r="DR12" s="2" t="e">
        <f>COUNTIFS(#REF!,B12,#REF!,"Алиев",#REF!,"26.02.2026")</f>
        <v>#REF!</v>
      </c>
      <c r="DS12" s="2" t="e">
        <f>COUNTIFS(#REF!,B12,#REF!,"Бекдурдиев",#REF!,"26.02.2026")</f>
        <v>#REF!</v>
      </c>
      <c r="DT12" s="2" t="e">
        <f>COUNTIFS(#REF!,B12,#REF!,"Алиев",#REF!,"27.02.2026")</f>
        <v>#REF!</v>
      </c>
      <c r="DU12" s="2" t="e">
        <f>COUNTIFS(#REF!,B12,#REF!,"Бекдурдиев",#REF!,"27.02.2026")</f>
        <v>#REF!</v>
      </c>
      <c r="DV12" s="2" t="e">
        <f>COUNTIFS(#REF!,B12,#REF!,"Алиев",#REF!,"28.02.2026")</f>
        <v>#REF!</v>
      </c>
      <c r="DW12" s="2" t="e">
        <f>COUNTIFS(#REF!,B12,#REF!,"Бекдурдиев",#REF!,"28.02.2026")</f>
        <v>#REF!</v>
      </c>
      <c r="DX12" s="14" t="e">
        <f t="shared" si="22"/>
        <v>#REF!</v>
      </c>
      <c r="DY12" s="14" t="e">
        <f t="shared" si="23"/>
        <v>#REF!</v>
      </c>
      <c r="DZ12" s="2" t="e">
        <f>COUNTIFS(#REF!,B12,#REF!,"алиев",#REF!,"01.03.2026")</f>
        <v>#REF!</v>
      </c>
      <c r="EA12" s="2" t="e">
        <f>COUNTIFS(#REF!,B12,#REF!,"Бекдурдиев",#REF!,"01.03.2026")</f>
        <v>#REF!</v>
      </c>
      <c r="EB12" s="2" t="e">
        <f>COUNTIFS(#REF!,B12,#REF!,"алиев",#REF!,"02.03.2026")</f>
        <v>#REF!</v>
      </c>
      <c r="EC12" s="2" t="e">
        <f>COUNTIFS(#REF!,B12,#REF!,"Бекдурдиев",#REF!,"02.03.2026")</f>
        <v>#REF!</v>
      </c>
      <c r="ED12" s="2" t="e">
        <f>COUNTIFS(#REF!,B12,#REF!,"алиев",#REF!,"03.03.2026")</f>
        <v>#REF!</v>
      </c>
      <c r="EE12" s="2" t="e">
        <f>COUNTIFS(#REF!,B12,#REF!,"Бекдурдиев",#REF!,"03.03.2026")</f>
        <v>#REF!</v>
      </c>
      <c r="EF12" s="2" t="e">
        <f>COUNTIFS(#REF!,B12,#REF!,"алиев",#REF!,"04.03.2026")</f>
        <v>#REF!</v>
      </c>
      <c r="EG12" s="2" t="e">
        <f>COUNTIFS(#REF!,B12,#REF!,"Бекдурдиев",#REF!,"04.03.2026")</f>
        <v>#REF!</v>
      </c>
      <c r="EH12" s="2" t="e">
        <f>COUNTIFS(#REF!,B12,#REF!,"алиев",#REF!,"05.03.2026")</f>
        <v>#REF!</v>
      </c>
      <c r="EI12" s="2" t="e">
        <f>COUNTIFS(#REF!,B12,#REF!,"Бекдурдиев",#REF!,"05.03.2026")</f>
        <v>#REF!</v>
      </c>
      <c r="EJ12" s="2" t="e">
        <f>COUNTIFS(#REF!,B12,#REF!,"алиев",#REF!,"06.03.2026")</f>
        <v>#REF!</v>
      </c>
      <c r="EK12" s="2" t="e">
        <f>COUNTIFS(#REF!,B12,#REF!,"Бекдурдиев",#REF!,"06.03.2026")</f>
        <v>#REF!</v>
      </c>
      <c r="EL12" s="2" t="e">
        <f>COUNTIFS(#REF!,B12,#REF!,"алиев",#REF!,"07.03.2026")</f>
        <v>#REF!</v>
      </c>
      <c r="EM12" s="2" t="e">
        <f>COUNTIFS(#REF!,B12,#REF!,"Бекдурдиев",#REF!,"07.03.2026")</f>
        <v>#REF!</v>
      </c>
      <c r="EN12" s="2" t="e">
        <f>COUNTIFS(#REF!,B12,#REF!,"алиев",#REF!,"08.03.2026")</f>
        <v>#REF!</v>
      </c>
      <c r="EO12" s="2" t="e">
        <f>COUNTIFS(#REF!,B12,#REF!,"Бекдурдиев",#REF!,"08.03.2026")</f>
        <v>#REF!</v>
      </c>
      <c r="EP12" s="2" t="e">
        <f>COUNTIFS(#REF!,B12,#REF!,"алиев",#REF!,"09.03.2026")</f>
        <v>#REF!</v>
      </c>
      <c r="EQ12" s="2" t="e">
        <f>COUNTIFS(#REF!,B12,#REF!,"Бекдурдиев",#REF!,"09.03.2026")</f>
        <v>#REF!</v>
      </c>
      <c r="ER12" s="2" t="e">
        <f>COUNTIFS(#REF!,B12,#REF!,"алиев",#REF!,"10.03.2026")</f>
        <v>#REF!</v>
      </c>
      <c r="ES12" s="2" t="e">
        <f>COUNTIFS(#REF!,B12,#REF!,"Бекдурдиев",#REF!,"10.03.2026")</f>
        <v>#REF!</v>
      </c>
      <c r="ET12" s="2" t="e">
        <f>COUNTIFS(#REF!,B12,#REF!,"алиев",#REF!,"11.03.2026")</f>
        <v>#REF!</v>
      </c>
      <c r="EU12" s="2" t="e">
        <f>COUNTIFS(#REF!,B12,#REF!,"Бекдурдиев",#REF!,"11.03.2026")</f>
        <v>#REF!</v>
      </c>
      <c r="EV12" s="2" t="e">
        <f>COUNTIFS(#REF!,B12,#REF!,"алиев",#REF!,"12.03.2026")</f>
        <v>#REF!</v>
      </c>
      <c r="EW12" s="2" t="e">
        <f>COUNTIFS(#REF!,B12,#REF!,"Бекдурдиев",#REF!,"12.03.2026")</f>
        <v>#REF!</v>
      </c>
      <c r="EX12" s="2" t="e">
        <f>COUNTIFS(#REF!,B12,#REF!,"алиев",#REF!,"13.03.2026")</f>
        <v>#REF!</v>
      </c>
      <c r="EY12" s="2" t="e">
        <f>COUNTIFS(#REF!,B12,#REF!,"Бекдурдиев",#REF!,"13.03.2026")</f>
        <v>#REF!</v>
      </c>
      <c r="EZ12" s="2" t="e">
        <f>COUNTIFS(#REF!,B12,#REF!,"алиев",#REF!,"14.03.2026")</f>
        <v>#REF!</v>
      </c>
      <c r="FA12" s="2" t="e">
        <f>COUNTIFS(#REF!,B12,#REF!,"Бекдурдиев",#REF!,"14.03.2026")</f>
        <v>#REF!</v>
      </c>
      <c r="FB12" s="2" t="e">
        <f>COUNTIFS(#REF!,B12,#REF!,"алиев",#REF!,"15.03.2026")</f>
        <v>#REF!</v>
      </c>
      <c r="FC12" s="2" t="e">
        <f>COUNTIFS(#REF!,B12,#REF!,"Бекдурдиев",#REF!,"15.03.2026")</f>
        <v>#REF!</v>
      </c>
      <c r="FD12" s="2" t="e">
        <f>COUNTIFS(#REF!,B12,#REF!,"алиев",#REF!,"16.03.2026")</f>
        <v>#REF!</v>
      </c>
      <c r="FE12" s="2" t="e">
        <f>COUNTIFS(#REF!,B12,#REF!,"Бекдурдиев",#REF!,"16.03.2026")</f>
        <v>#REF!</v>
      </c>
      <c r="FF12" s="2" t="e">
        <f>COUNTIFS(#REF!,B12,#REF!,"алиев",#REF!,"17.03.2026")</f>
        <v>#REF!</v>
      </c>
      <c r="FG12" s="2" t="e">
        <f>COUNTIFS(#REF!,B12,#REF!,"Бекдурдиев",#REF!,"17.03.2026")</f>
        <v>#REF!</v>
      </c>
      <c r="FH12" s="2" t="e">
        <f>COUNTIFS(#REF!,B12,#REF!,"алиев",#REF!,"18.03.2026")</f>
        <v>#REF!</v>
      </c>
      <c r="FI12" s="2" t="e">
        <f>COUNTIFS(#REF!,B12,#REF!,"Бекдурдиев",#REF!,"18.03.2026")</f>
        <v>#REF!</v>
      </c>
      <c r="FJ12" s="2" t="e">
        <f>COUNTIFS(#REF!,B12,#REF!,"алиев",#REF!,"19.03.2026")</f>
        <v>#REF!</v>
      </c>
      <c r="FK12" s="2" t="e">
        <f>COUNTIFS(#REF!,B12,#REF!,"Бекдурдиев",#REF!,"19.03.2026")</f>
        <v>#REF!</v>
      </c>
      <c r="FL12" s="2" t="e">
        <f>COUNTIFS(#REF!,B12,#REF!,"алиев",#REF!,"20.03.2026")</f>
        <v>#REF!</v>
      </c>
      <c r="FM12" s="2" t="e">
        <f>COUNTIFS(#REF!,B12,#REF!,"Бекдурдиев",#REF!,"20.03.2026")</f>
        <v>#REF!</v>
      </c>
      <c r="FN12" s="2" t="e">
        <f>COUNTIFS(#REF!,B12,#REF!,"алиев",#REF!,"21.03.2026")</f>
        <v>#REF!</v>
      </c>
      <c r="FO12" s="2" t="e">
        <f>COUNTIFS(#REF!,B12,#REF!,"Бекдурдиев",#REF!,"21.03.2026")</f>
        <v>#REF!</v>
      </c>
      <c r="FP12" s="2" t="e">
        <f>COUNTIFS(#REF!,B12,#REF!,"алиев",#REF!,"22.03.2026")</f>
        <v>#REF!</v>
      </c>
      <c r="FQ12" s="2" t="e">
        <f>COUNTIFS(#REF!,B12,#REF!,"Бекдурдиев",#REF!,"22.03.2026")</f>
        <v>#REF!</v>
      </c>
      <c r="FR12" s="2" t="e">
        <f>COUNTIFS(#REF!,B12,#REF!,"алиев",#REF!,"23.03.2026")</f>
        <v>#REF!</v>
      </c>
      <c r="FS12" s="2" t="e">
        <f>COUNTIFS(#REF!,B12,#REF!,"Бекдурдиев",#REF!,"23.03.2026")</f>
        <v>#REF!</v>
      </c>
      <c r="FT12" s="2" t="e">
        <f>COUNTIFS(#REF!,B12,#REF!,"алиев",#REF!,"24.03.2026")</f>
        <v>#REF!</v>
      </c>
      <c r="FU12" s="2" t="e">
        <f>COUNTIFS(#REF!,B12,#REF!,"Бекдурдиев",#REF!,"24.03.2026")</f>
        <v>#REF!</v>
      </c>
      <c r="FV12" s="2" t="e">
        <f>COUNTIFS(#REF!,B12,#REF!,"алиев",#REF!,"25.03.2026")</f>
        <v>#REF!</v>
      </c>
      <c r="FW12" s="2" t="e">
        <f>COUNTIFS(#REF!,B12,#REF!,"Бекдурдиев",#REF!,"25.03.2026")</f>
        <v>#REF!</v>
      </c>
      <c r="FX12" s="2" t="e">
        <f>COUNTIFS(#REF!,B12,#REF!,"алиев",#REF!,"26.03.2026")</f>
        <v>#REF!</v>
      </c>
      <c r="FY12" s="2" t="e">
        <f>COUNTIFS(#REF!,B12,#REF!,"Бекдурдиев",#REF!,"26.03.2026")</f>
        <v>#REF!</v>
      </c>
      <c r="FZ12" s="2" t="e">
        <f>COUNTIFS(#REF!,B12,#REF!,"алиев",#REF!,"27.03.2026")</f>
        <v>#REF!</v>
      </c>
      <c r="GA12" s="2" t="e">
        <f>COUNTIFS(#REF!,B12,#REF!,"Бекдурдиев",#REF!,"27.03.2026")</f>
        <v>#REF!</v>
      </c>
      <c r="GB12" s="2" t="e">
        <f>COUNTIFS(#REF!,B12,#REF!,"алиев",#REF!,"28.03.2026")</f>
        <v>#REF!</v>
      </c>
      <c r="GC12" s="2" t="e">
        <f>COUNTIFS(#REF!,B12,#REF!,"Бекдурдиев",#REF!,"28.03.2026")</f>
        <v>#REF!</v>
      </c>
      <c r="GD12" s="2" t="e">
        <f>COUNTIFS(#REF!,B12,#REF!,"алиев",#REF!,"29.03.2026")</f>
        <v>#REF!</v>
      </c>
      <c r="GE12" s="2" t="e">
        <f>COUNTIFS(#REF!,B12,#REF!,"Бекдурдиев",#REF!,"29.03.2026")</f>
        <v>#REF!</v>
      </c>
      <c r="GF12" s="2" t="e">
        <f>COUNTIFS(#REF!,B12,#REF!,"алиев",#REF!,"30.03.2026")</f>
        <v>#REF!</v>
      </c>
      <c r="GG12" s="2" t="e">
        <f>COUNTIFS(#REF!,B12,#REF!,"Бекдурдиев",#REF!,"30.03.2026")</f>
        <v>#REF!</v>
      </c>
      <c r="GH12" s="2" t="e">
        <f>COUNTIFS(#REF!,B12,#REF!,"алиев",#REF!,"31.03.2026")</f>
        <v>#REF!</v>
      </c>
      <c r="GI12" s="2" t="e">
        <f>COUNTIFS(#REF!,B12,#REF!,"Бекдурдиев",#REF!,"31.03.2026")</f>
        <v>#REF!</v>
      </c>
      <c r="GJ12" s="16" t="e">
        <f t="shared" si="24"/>
        <v>#REF!</v>
      </c>
      <c r="GK12" s="16" t="e">
        <f t="shared" si="25"/>
        <v>#REF!</v>
      </c>
      <c r="GL12" s="4" t="e">
        <f>COUNTIFS(#REF!,B12,#REF!,"алиев",#REF!,"01.04.2026")</f>
        <v>#REF!</v>
      </c>
      <c r="GM12" s="4" t="e">
        <f>COUNTIFS(#REF!,B12,#REF!,"Бекдурдиев",#REF!,"01.04.2026")</f>
        <v>#REF!</v>
      </c>
      <c r="GN12" s="4" t="e">
        <f>COUNTIFS(#REF!,B12,#REF!,"алиев",#REF!,"02.04.2026")</f>
        <v>#REF!</v>
      </c>
      <c r="GO12" s="4" t="e">
        <f>COUNTIFS(#REF!,B12,#REF!,"Бекдурдиев",#REF!,"02.04.2026")</f>
        <v>#REF!</v>
      </c>
      <c r="GP12" s="4" t="e">
        <f>COUNTIFS(#REF!,B12,#REF!,"алиев",#REF!,"03.04.2026")</f>
        <v>#REF!</v>
      </c>
      <c r="GQ12" s="4" t="e">
        <f>COUNTIFS(#REF!,B12,#REF!,"Бекдурдиев",#REF!,"03.04.2026")</f>
        <v>#REF!</v>
      </c>
      <c r="GR12" s="4" t="e">
        <f>COUNTIFS(#REF!,B12,#REF!,"алиев",#REF!,"04.04.2026")</f>
        <v>#REF!</v>
      </c>
      <c r="GS12" s="4" t="e">
        <f>COUNTIFS(#REF!,B12,#REF!,"Бекдурдиев",#REF!,"04.04.2026")</f>
        <v>#REF!</v>
      </c>
      <c r="GT12" s="4" t="e">
        <f>COUNTIFS(#REF!,B12,#REF!,"алиев",#REF!,"05.04.2026")</f>
        <v>#REF!</v>
      </c>
      <c r="GU12" s="4" t="e">
        <f>COUNTIFS(#REF!,B12,#REF!,"Бекдурдиев",#REF!,"05.04.2026")</f>
        <v>#REF!</v>
      </c>
      <c r="GV12" s="4" t="e">
        <f>COUNTIFS(#REF!,B12,#REF!,"алиев",#REF!,"06.04.2026")</f>
        <v>#REF!</v>
      </c>
      <c r="GW12" s="4" t="e">
        <f>COUNTIFS(#REF!,B12,#REF!,"Бекдурдиев",#REF!,"06.04.2026")</f>
        <v>#REF!</v>
      </c>
      <c r="GX12" s="4" t="e">
        <f>COUNTIFS(#REF!,B12,#REF!,"алиев",#REF!,"07.04.2026")</f>
        <v>#REF!</v>
      </c>
      <c r="GY12" s="4" t="e">
        <f>COUNTIFS(#REF!,B12,#REF!,"Бекдурдиев",#REF!,"07.04.2026")</f>
        <v>#REF!</v>
      </c>
      <c r="GZ12" s="4" t="e">
        <f>COUNTIFS(#REF!,B12,#REF!,"алиев",#REF!,"08.04.2026")</f>
        <v>#REF!</v>
      </c>
      <c r="HA12" s="4" t="e">
        <f>COUNTIFS(#REF!,B12,#REF!,"Бекдурдиев",#REF!,"08.04.2026")</f>
        <v>#REF!</v>
      </c>
      <c r="HB12" s="4" t="e">
        <f>COUNTIFS(#REF!,B12,#REF!,"алиев",#REF!,"09.04.2026")</f>
        <v>#REF!</v>
      </c>
      <c r="HC12" s="4" t="e">
        <f>COUNTIFS(#REF!,B12,#REF!,"Бекдурдиев",#REF!,"09.04.2026")</f>
        <v>#REF!</v>
      </c>
      <c r="HD12" s="4" t="e">
        <f>COUNTIFS(#REF!,B12,#REF!,"алиев",#REF!,"10.04.2026")</f>
        <v>#REF!</v>
      </c>
      <c r="HE12" s="4" t="e">
        <f>COUNTIFS(#REF!,B12,#REF!,"Бекдурдиев",#REF!,"10.04.2026")</f>
        <v>#REF!</v>
      </c>
      <c r="HF12" s="4" t="e">
        <f>COUNTIFS(#REF!,B12,#REF!,"алиев",#REF!,"11.04.2026")</f>
        <v>#REF!</v>
      </c>
      <c r="HG12" s="4" t="e">
        <f>COUNTIFS(#REF!,B12,#REF!,"Бекдурдиев",#REF!,"11.04.2026")</f>
        <v>#REF!</v>
      </c>
      <c r="HH12" s="4" t="e">
        <f>COUNTIFS(#REF!,B12,#REF!,"алиев",#REF!,"12.04.2026")</f>
        <v>#REF!</v>
      </c>
      <c r="HI12" s="4" t="e">
        <f>COUNTIFS(#REF!,B12,#REF!,"Бекдурдиев",#REF!,"12.04.2026")</f>
        <v>#REF!</v>
      </c>
      <c r="HJ12" s="4" t="e">
        <f>COUNTIFS(#REF!,B12,#REF!,"алиев",#REF!,"13.04.2026")</f>
        <v>#REF!</v>
      </c>
      <c r="HK12" s="4" t="e">
        <f>COUNTIFS(#REF!,B12,#REF!,"Бекдурдиев",#REF!,"13.04.2026")</f>
        <v>#REF!</v>
      </c>
      <c r="HL12" s="4" t="e">
        <f>COUNTIFS(#REF!,B12,#REF!,"алиев",#REF!,"14.04.2026")</f>
        <v>#REF!</v>
      </c>
      <c r="HM12" s="4" t="e">
        <f>COUNTIFS(#REF!,B12,#REF!,"Бекдурдиев",#REF!,"14.04.2026")</f>
        <v>#REF!</v>
      </c>
      <c r="HN12" s="4" t="e">
        <f>COUNTIFS(#REF!,B12,#REF!,"алиев",#REF!,"15.04.2026")</f>
        <v>#REF!</v>
      </c>
      <c r="HO12" s="4" t="e">
        <f>COUNTIFS(#REF!,B12,#REF!,"Бекдурдиев",#REF!,"15.04.2026")</f>
        <v>#REF!</v>
      </c>
      <c r="HP12" s="4" t="e">
        <f>COUNTIFS(#REF!,B12,#REF!,"алиев",#REF!,"16.04.2026")</f>
        <v>#REF!</v>
      </c>
      <c r="HQ12" s="4" t="e">
        <f>COUNTIFS(#REF!,B12,#REF!,"Бекдурдиев",#REF!,"16.04.2026")</f>
        <v>#REF!</v>
      </c>
      <c r="HR12" s="4" t="e">
        <f>COUNTIFS(#REF!,B12,#REF!,"алиев",#REF!,"17.04.2026")</f>
        <v>#REF!</v>
      </c>
      <c r="HS12" s="4" t="e">
        <f>COUNTIFS(#REF!,B12,#REF!,"Бекдурдиев",#REF!,"17.04.2026")</f>
        <v>#REF!</v>
      </c>
      <c r="HT12" s="4" t="e">
        <f>COUNTIFS(#REF!,B12,#REF!,"алиев",#REF!,"18.04.2026")</f>
        <v>#REF!</v>
      </c>
      <c r="HU12" s="4" t="e">
        <f>COUNTIFS(#REF!,B12,#REF!,"Бекдурдиев",#REF!,"18.04.2026")</f>
        <v>#REF!</v>
      </c>
      <c r="HV12" s="4" t="e">
        <f>COUNTIFS(#REF!,B12,#REF!,"алиев",#REF!,"19.04.2026")</f>
        <v>#REF!</v>
      </c>
      <c r="HW12" s="4" t="e">
        <f>COUNTIFS(#REF!,B12,#REF!,"Бекдурдиев",#REF!,"19.04.2026")</f>
        <v>#REF!</v>
      </c>
      <c r="HX12" s="4" t="e">
        <f>COUNTIFS(#REF!,B12,#REF!,"алиев",#REF!,"20.04.2026")</f>
        <v>#REF!</v>
      </c>
      <c r="HY12" s="4" t="e">
        <f>COUNTIFS(#REF!,B12,#REF!,"Бекдурдиев",#REF!,"20.04.2026")</f>
        <v>#REF!</v>
      </c>
      <c r="HZ12" s="4" t="e">
        <f>COUNTIFS(#REF!,B12,#REF!,"алиев",#REF!,"21.04.2026")</f>
        <v>#REF!</v>
      </c>
      <c r="IA12" s="4" t="e">
        <f>COUNTIFS(#REF!,B12,#REF!,"Бекдурдиев",#REF!,"21.04.2026")</f>
        <v>#REF!</v>
      </c>
      <c r="IB12" s="4" t="e">
        <f>COUNTIFS(#REF!,B12,#REF!,"алиев",#REF!,"22.04.2026")</f>
        <v>#REF!</v>
      </c>
      <c r="IC12" s="4" t="e">
        <f>COUNTIFS(#REF!,B12,#REF!,"Бекдурдиев",#REF!,"22.04.2026")</f>
        <v>#REF!</v>
      </c>
      <c r="ID12" s="4" t="e">
        <f>COUNTIFS(#REF!,B12,#REF!,"алиев",#REF!,"23.04.2026")</f>
        <v>#REF!</v>
      </c>
      <c r="IE12" s="4" t="e">
        <f>COUNTIFS(#REF!,B12,#REF!,"Бекдурдиев",#REF!,"23.04.2026")</f>
        <v>#REF!</v>
      </c>
      <c r="IF12" s="4" t="e">
        <f>COUNTIFS(#REF!,B12,#REF!,"алиев",#REF!,"24.04.2026")</f>
        <v>#REF!</v>
      </c>
      <c r="IG12" s="4" t="e">
        <f>COUNTIFS(#REF!,B12,#REF!,"Бекдурдиев",#REF!,"24.04.2026")</f>
        <v>#REF!</v>
      </c>
      <c r="IH12" s="4" t="e">
        <f>COUNTIFS(#REF!,B12,#REF!,"алиев",#REF!,"25.04.2026")</f>
        <v>#REF!</v>
      </c>
      <c r="II12" s="4" t="e">
        <f>COUNTIFS(#REF!,B12,#REF!,"Бекдурдиев",#REF!,"25.04.2026")</f>
        <v>#REF!</v>
      </c>
      <c r="IJ12" s="4" t="e">
        <f>COUNTIFS(#REF!,B12,#REF!,"алиев",#REF!,"26.04.2026")</f>
        <v>#REF!</v>
      </c>
      <c r="IK12" s="4" t="e">
        <f>COUNTIFS(#REF!,B12,#REF!,"Бекдурдиев",#REF!,"26.04.2026")</f>
        <v>#REF!</v>
      </c>
      <c r="IL12" s="4" t="e">
        <f>COUNTIFS(#REF!,B12,#REF!,"алиев",#REF!,"27.04.2026")</f>
        <v>#REF!</v>
      </c>
      <c r="IM12" s="4" t="e">
        <f>COUNTIFS(#REF!,B12,#REF!,"Бекдурдиев",#REF!,"27.04.2026")</f>
        <v>#REF!</v>
      </c>
      <c r="IN12" s="4" t="e">
        <f>COUNTIFS(#REF!,B12,#REF!,"алиев",#REF!,"28.04.2026")</f>
        <v>#REF!</v>
      </c>
      <c r="IO12" s="4" t="e">
        <f>COUNTIFS(#REF!,B12,#REF!,"Бекдурдиев",#REF!,"28.04.2026")</f>
        <v>#REF!</v>
      </c>
      <c r="IP12" s="4" t="e">
        <f>COUNTIFS(#REF!,B12,#REF!,"алиев",#REF!,"29.04.2026")</f>
        <v>#REF!</v>
      </c>
      <c r="IQ12" s="4" t="e">
        <f>COUNTIFS(#REF!,B12,#REF!,"Бекдурдиев",#REF!,"29.04.2026")</f>
        <v>#REF!</v>
      </c>
      <c r="IR12" s="4" t="e">
        <f>COUNTIFS(#REF!,B12,#REF!,"алиев",#REF!,"30.04.2026")</f>
        <v>#REF!</v>
      </c>
      <c r="IS12" s="4" t="e">
        <f>COUNTIFS(#REF!,B12,#REF!,"Бекдурдиев",#REF!,"30.04.2026")</f>
        <v>#REF!</v>
      </c>
      <c r="IT12" s="18" t="e">
        <f t="shared" si="26"/>
        <v>#REF!</v>
      </c>
      <c r="IU12" s="18" t="e">
        <f t="shared" si="27"/>
        <v>#REF!</v>
      </c>
      <c r="IV12" s="4" t="e">
        <f>COUNTIFS(#REF!,B12,#REF!,"алиев",#REF!,"01.05.2026")</f>
        <v>#REF!</v>
      </c>
      <c r="IW12" s="4" t="e">
        <f>COUNTIFS(#REF!,B12,#REF!,"Бекдурдиев",#REF!,"01.05.2026")</f>
        <v>#REF!</v>
      </c>
      <c r="IX12" s="4" t="e">
        <f>COUNTIFS(#REF!,B12,#REF!,"алиев",#REF!,"02.05.2026")</f>
        <v>#REF!</v>
      </c>
      <c r="IY12" s="4" t="e">
        <f>COUNTIFS(#REF!,B12,#REF!,"Бекдурдиев",#REF!,"02.05.2026")</f>
        <v>#REF!</v>
      </c>
      <c r="IZ12" s="4" t="e">
        <f>COUNTIFS(#REF!,B12,#REF!,"алиев",#REF!,"03.05.2026")</f>
        <v>#REF!</v>
      </c>
      <c r="JA12" s="4" t="e">
        <f>COUNTIFS(#REF!,B12,#REF!,"Бекдурдиев",#REF!,"03.05.2026")</f>
        <v>#REF!</v>
      </c>
      <c r="JB12" s="4" t="e">
        <f>COUNTIFS(#REF!,B12,#REF!,"алиев",#REF!,"04.05.2026")</f>
        <v>#REF!</v>
      </c>
      <c r="JC12" s="4" t="e">
        <f>COUNTIFS(#REF!,B12,#REF!,"Бекдурдиев",#REF!,"04.05.2026")</f>
        <v>#REF!</v>
      </c>
      <c r="JD12" s="4" t="e">
        <f>COUNTIFS(#REF!,B12,#REF!,"алиев",#REF!,"05.05.2026")</f>
        <v>#REF!</v>
      </c>
      <c r="JE12" s="4" t="e">
        <f>COUNTIFS(#REF!,B12,#REF!,"Бекдурдиев",#REF!,"05.05.2026")</f>
        <v>#REF!</v>
      </c>
      <c r="JF12" s="4" t="e">
        <f>COUNTIFS(#REF!,B12,#REF!,"алиев",#REF!,"06.05.2026")</f>
        <v>#REF!</v>
      </c>
      <c r="JG12" s="4" t="e">
        <f>COUNTIFS(#REF!,B12,#REF!,"Бекдурдиев",#REF!,"06.05.2026")</f>
        <v>#REF!</v>
      </c>
      <c r="JH12" s="4" t="e">
        <f>COUNTIFS(#REF!,B12,#REF!,"алиев",#REF!,"07.05.2026")</f>
        <v>#REF!</v>
      </c>
      <c r="JI12" s="4" t="e">
        <f>COUNTIFS(#REF!,B12,#REF!,"Бекдурдиев",#REF!,"07.05.2026")</f>
        <v>#REF!</v>
      </c>
      <c r="JJ12" s="4" t="e">
        <f>COUNTIFS(#REF!,B12,#REF!,"алиев",#REF!,"08.05.2026")</f>
        <v>#REF!</v>
      </c>
      <c r="JK12" s="4" t="e">
        <f>COUNTIFS(#REF!,B12,#REF!,"Бекдурдиев",#REF!,"08.05.2026")</f>
        <v>#REF!</v>
      </c>
      <c r="JL12" s="4" t="e">
        <f>COUNTIFS(#REF!,B12,#REF!,"алиев",#REF!,"09.05.2026")</f>
        <v>#REF!</v>
      </c>
      <c r="JM12" s="4" t="e">
        <f>COUNTIFS(#REF!,B12,#REF!,"Бекдурдиев",#REF!,"09.05.2026")</f>
        <v>#REF!</v>
      </c>
      <c r="JN12" s="4" t="e">
        <f>COUNTIFS(#REF!,B12,#REF!,"алиев",#REF!,"10.05.2026")</f>
        <v>#REF!</v>
      </c>
      <c r="JO12" s="4" t="e">
        <f>COUNTIFS(#REF!,B12,#REF!,"Бекдурдиев",#REF!,"10.05.2026")</f>
        <v>#REF!</v>
      </c>
      <c r="JP12" s="4" t="e">
        <f>COUNTIFS(#REF!,B12,#REF!,"алиев",#REF!,"11.05.2026")</f>
        <v>#REF!</v>
      </c>
      <c r="JQ12" s="4" t="e">
        <f>COUNTIFS(#REF!,B12,#REF!,"Бекдурдиев",#REF!,"11.05.2026")</f>
        <v>#REF!</v>
      </c>
      <c r="JR12" s="4" t="e">
        <f>COUNTIFS(#REF!,B12,#REF!,"алиев",#REF!,"12.05.2026")</f>
        <v>#REF!</v>
      </c>
      <c r="JS12" s="4" t="e">
        <f>COUNTIFS(#REF!,B12,#REF!,"Бекдурдиев",#REF!,"12.05.2026")</f>
        <v>#REF!</v>
      </c>
      <c r="JT12" s="4" t="e">
        <f>COUNTIFS(#REF!,B12,#REF!,"алиев",#REF!,"13.05.2026")</f>
        <v>#REF!</v>
      </c>
      <c r="JU12" s="4" t="e">
        <f>COUNTIFS(#REF!,B12,#REF!,"Бекдурдиев",#REF!,"13.05.2026")</f>
        <v>#REF!</v>
      </c>
      <c r="JV12" s="4" t="e">
        <f>COUNTIFS(#REF!,B12,#REF!,"алиев",#REF!,"14.05.2026")</f>
        <v>#REF!</v>
      </c>
      <c r="JW12" s="4" t="e">
        <f>COUNTIFS(#REF!,B12,#REF!,"Бекдурдиев",#REF!,"14.05.2026")</f>
        <v>#REF!</v>
      </c>
      <c r="JX12" s="4" t="e">
        <f>COUNTIFS(#REF!,B12,#REF!,"алиев",#REF!,"15.05.2026")</f>
        <v>#REF!</v>
      </c>
      <c r="JY12" s="4" t="e">
        <f>COUNTIFS(#REF!,B12,#REF!,"Бекдурдиев",#REF!,"15.05.2026")</f>
        <v>#REF!</v>
      </c>
      <c r="JZ12" s="4" t="e">
        <f>COUNTIFS(#REF!,B12,#REF!,"алиев",#REF!,"16.05.2026")</f>
        <v>#REF!</v>
      </c>
      <c r="KA12" s="4" t="e">
        <f>COUNTIFS(#REF!,B12,#REF!,"Бекдурдиев",#REF!,"16.05.2026")</f>
        <v>#REF!</v>
      </c>
      <c r="KB12" s="4" t="e">
        <f>COUNTIFS(#REF!,B12,#REF!,"алиев",#REF!,"17.05.2026")</f>
        <v>#REF!</v>
      </c>
      <c r="KC12" s="4" t="e">
        <f>COUNTIFS(#REF!,B12,#REF!,"Бекдурдиев",#REF!,"17.05.2026")</f>
        <v>#REF!</v>
      </c>
      <c r="KD12" s="4" t="e">
        <f>COUNTIFS(#REF!,B12,#REF!,"алиев",#REF!,"18.05.2026")</f>
        <v>#REF!</v>
      </c>
      <c r="KE12" s="4" t="e">
        <f>COUNTIFS(#REF!,B12,#REF!,"Бекдурдиев",#REF!,"18.05.2026")</f>
        <v>#REF!</v>
      </c>
      <c r="KF12" s="4" t="e">
        <f>COUNTIFS(#REF!,B12,#REF!,"алиев",#REF!,"19.05.2026")</f>
        <v>#REF!</v>
      </c>
      <c r="KG12" s="4" t="e">
        <f>COUNTIFS(#REF!,B12,#REF!,"Бекдурдиев",#REF!,"19.05.2026")</f>
        <v>#REF!</v>
      </c>
      <c r="KH12" s="4" t="e">
        <f>COUNTIFS(#REF!,B12,#REF!,"алиев",#REF!,"20.05.2026")</f>
        <v>#REF!</v>
      </c>
      <c r="KI12" s="4" t="e">
        <f>COUNTIFS(#REF!,B12,#REF!,"Бекдурдиев",#REF!,"20.05.2026")</f>
        <v>#REF!</v>
      </c>
      <c r="KJ12" s="4" t="e">
        <f>COUNTIFS(#REF!,B12,#REF!,"алиев",#REF!,"21.05.2026")</f>
        <v>#REF!</v>
      </c>
      <c r="KK12" s="4" t="e">
        <f>COUNTIFS(#REF!,B12,#REF!,"Бекдурдиев",#REF!,"21.05.2026")</f>
        <v>#REF!</v>
      </c>
      <c r="KL12" s="4" t="e">
        <f>COUNTIFS(#REF!,B12,#REF!,"алиев",#REF!,"22.05.2026")</f>
        <v>#REF!</v>
      </c>
      <c r="KM12" s="4" t="e">
        <f>COUNTIFS(#REF!,B12,#REF!,"Бекдурдиев",#REF!,"22.05.2026")</f>
        <v>#REF!</v>
      </c>
      <c r="KN12" s="4" t="e">
        <f>COUNTIFS(#REF!,B12,#REF!,"алиев",#REF!,"23.05.2026")</f>
        <v>#REF!</v>
      </c>
      <c r="KO12" s="4" t="e">
        <f>COUNTIFS(#REF!,B12,#REF!,"Бекдурдиев",#REF!,"23.05.2026")</f>
        <v>#REF!</v>
      </c>
      <c r="KP12" s="4" t="e">
        <f>COUNTIFS(#REF!,B12,#REF!,"алиев",#REF!,"24.05.2026")</f>
        <v>#REF!</v>
      </c>
      <c r="KQ12" s="4" t="e">
        <f>COUNTIFS(#REF!,B12,#REF!,"Бекдурдиев",#REF!,"24.05.2026")</f>
        <v>#REF!</v>
      </c>
      <c r="KR12" s="4" t="e">
        <f>COUNTIFS(#REF!,B12,#REF!,"алиев",#REF!,"25.05.2026")</f>
        <v>#REF!</v>
      </c>
      <c r="KS12" s="4" t="e">
        <f>COUNTIFS(#REF!,B12,#REF!,"Бекдурдиев",#REF!,"25.05.2026")</f>
        <v>#REF!</v>
      </c>
      <c r="KT12" s="4" t="e">
        <f>COUNTIFS(#REF!,B12,#REF!,"алиев",#REF!,"26.05.2026")</f>
        <v>#REF!</v>
      </c>
      <c r="KU12" s="4" t="e">
        <f>COUNTIFS(#REF!,B12,#REF!,"Бекдурдиев",#REF!,"26.05.2026")</f>
        <v>#REF!</v>
      </c>
      <c r="KV12" s="4" t="e">
        <f>COUNTIFS(#REF!,B12,#REF!,"алиев",#REF!,"27.05.2026")</f>
        <v>#REF!</v>
      </c>
      <c r="KW12" s="4" t="e">
        <f>COUNTIFS(#REF!,B12,#REF!,"Бекдурдиев",#REF!,"27.05.2026")</f>
        <v>#REF!</v>
      </c>
      <c r="KX12" s="4" t="e">
        <f>COUNTIFS(#REF!,B12,#REF!,"алиев",#REF!,"28.05.2026")</f>
        <v>#REF!</v>
      </c>
      <c r="KY12" s="4" t="e">
        <f>COUNTIFS(#REF!,B12,#REF!,"Бекдурдиев",#REF!,"28.05.2026")</f>
        <v>#REF!</v>
      </c>
      <c r="KZ12" s="4" t="e">
        <f>COUNTIFS(#REF!,B12,#REF!,"алиев",#REF!,"29.05.2026")</f>
        <v>#REF!</v>
      </c>
      <c r="LA12" s="4" t="e">
        <f>COUNTIFS(#REF!,B12,#REF!,"Бекдурдиев",#REF!,"29.05.2026")</f>
        <v>#REF!</v>
      </c>
      <c r="LB12" s="4" t="e">
        <f>COUNTIFS(#REF!,B12,#REF!,"алиев",#REF!,"30.05.2026")</f>
        <v>#REF!</v>
      </c>
      <c r="LC12" s="4" t="e">
        <f>COUNTIFS(#REF!,B12,#REF!,"Бекдурдиев",#REF!,"30.05.2026")</f>
        <v>#REF!</v>
      </c>
      <c r="LD12" s="4" t="e">
        <f>COUNTIFS(#REF!,B12,#REF!,"алиев",#REF!,"31.05.2026")</f>
        <v>#REF!</v>
      </c>
      <c r="LE12" s="4" t="e">
        <f>COUNTIFS(#REF!,B12,#REF!,"Бекдурдиев",#REF!,"31.05.2026")</f>
        <v>#REF!</v>
      </c>
      <c r="LF12" s="22" t="e">
        <f t="shared" si="28"/>
        <v>#REF!</v>
      </c>
      <c r="LG12" s="22" t="e">
        <f t="shared" si="29"/>
        <v>#REF!</v>
      </c>
      <c r="LH12" s="4" t="e">
        <f>COUNTIFS(#REF!,B12,#REF!,"алиев",#REF!,"01.06.2026")</f>
        <v>#REF!</v>
      </c>
      <c r="LI12" s="4" t="e">
        <f>COUNTIFS(#REF!,B12,#REF!,"Бекдурдиев",#REF!,"01.06.2026")</f>
        <v>#REF!</v>
      </c>
      <c r="LJ12" s="4" t="e">
        <f>COUNTIFS(#REF!,B12,#REF!,"алиев",#REF!,"02.06.2026")</f>
        <v>#REF!</v>
      </c>
      <c r="LK12" s="4" t="e">
        <f>COUNTIFS(#REF!,B12,#REF!,"Бекдурдиев",#REF!,"02.06.2026")</f>
        <v>#REF!</v>
      </c>
      <c r="LL12" s="4" t="e">
        <f>COUNTIFS(#REF!,B12,#REF!,"алиев",#REF!,"03.06.2026")</f>
        <v>#REF!</v>
      </c>
      <c r="LM12" s="4" t="e">
        <f>COUNTIFS(#REF!,B12,#REF!,"Бекдурдиев",#REF!,"03.06.2026")</f>
        <v>#REF!</v>
      </c>
      <c r="LN12" s="4" t="e">
        <f>COUNTIFS(#REF!,B12,#REF!,"алиев",#REF!,"04.06.2026")</f>
        <v>#REF!</v>
      </c>
      <c r="LO12" s="4" t="e">
        <f>COUNTIFS(#REF!,B12,#REF!,"Бекдурдиев",#REF!,"04.06.2026")</f>
        <v>#REF!</v>
      </c>
      <c r="LP12" s="4" t="e">
        <f>COUNTIFS(#REF!,B12,#REF!,"алиев",#REF!,"05.06.2026")</f>
        <v>#REF!</v>
      </c>
      <c r="LQ12" s="4" t="e">
        <f>COUNTIFS(#REF!,B12,#REF!,"Бекдурдиев",#REF!,"05.06.2026")</f>
        <v>#REF!</v>
      </c>
      <c r="LR12" s="4" t="e">
        <f>COUNTIFS(#REF!,B12,#REF!,"алиев",#REF!,"06.06.2026")</f>
        <v>#REF!</v>
      </c>
      <c r="LS12" s="4" t="e">
        <f>COUNTIFS(#REF!,B12,#REF!,"Бекдурдиев",#REF!,"06.06.2026")</f>
        <v>#REF!</v>
      </c>
      <c r="LT12" s="4" t="e">
        <f>COUNTIFS(#REF!,B12,#REF!,"алиев",#REF!,"07.06.2026")</f>
        <v>#REF!</v>
      </c>
      <c r="LU12" s="4" t="e">
        <f>COUNTIFS(#REF!,B12,#REF!,"Бекдурдиев",#REF!,"07.06.2026")</f>
        <v>#REF!</v>
      </c>
      <c r="LV12" s="4" t="e">
        <f>COUNTIFS(#REF!,B12,#REF!,"алиев",#REF!,"08.06.2026")</f>
        <v>#REF!</v>
      </c>
      <c r="LW12" s="4" t="e">
        <f>COUNTIFS(#REF!,B12,#REF!,"Бекдурдиев",#REF!,"08.06.2026")</f>
        <v>#REF!</v>
      </c>
      <c r="LX12" s="4" t="e">
        <f>COUNTIFS(#REF!,B12,#REF!,"алиев",#REF!,"09.06.2026")</f>
        <v>#REF!</v>
      </c>
      <c r="LY12" s="4" t="e">
        <f>COUNTIFS(#REF!,B12,#REF!,"Бекдурдиев",#REF!,"09.06.2026")</f>
        <v>#REF!</v>
      </c>
      <c r="LZ12" s="4" t="e">
        <f>COUNTIFS(#REF!,B12,#REF!,"алиев",#REF!,"10.06.2026")</f>
        <v>#REF!</v>
      </c>
      <c r="MA12" s="4" t="e">
        <f>COUNTIFS(#REF!,B12,#REF!,"Бекдурдиев",#REF!,"10.06.2026")</f>
        <v>#REF!</v>
      </c>
      <c r="MB12" s="4" t="e">
        <f>COUNTIFS(#REF!,B12,#REF!,"алиев",#REF!,"11.06.2026")</f>
        <v>#REF!</v>
      </c>
      <c r="MC12" s="4" t="e">
        <f>COUNTIFS(#REF!,B12,#REF!,"Бекдурдиев",#REF!,"11.06.2026")</f>
        <v>#REF!</v>
      </c>
      <c r="MD12" s="4" t="e">
        <f>COUNTIFS(#REF!,B12,#REF!,"алиев",#REF!,"12.06.2026")</f>
        <v>#REF!</v>
      </c>
      <c r="ME12" s="4" t="e">
        <f>COUNTIFS(#REF!,B12,#REF!,"Бекдурдиев",#REF!,"12.06.2026")</f>
        <v>#REF!</v>
      </c>
      <c r="MF12" s="4" t="e">
        <f>COUNTIFS(#REF!,B12,#REF!,"алиев",#REF!,"13.06.2026")</f>
        <v>#REF!</v>
      </c>
      <c r="MG12" s="4" t="e">
        <f>COUNTIFS(#REF!,B12,#REF!,"Бекдурдиев",#REF!,"13.06.2026")</f>
        <v>#REF!</v>
      </c>
      <c r="MH12" s="4" t="e">
        <f>COUNTIFS(#REF!,B12,#REF!,"алиев",#REF!,"14.06.2026")</f>
        <v>#REF!</v>
      </c>
      <c r="MI12" s="4" t="e">
        <f>COUNTIFS(#REF!,B12,#REF!,"Бекдурдиев",#REF!,"14.06.2026")</f>
        <v>#REF!</v>
      </c>
      <c r="MJ12" s="4" t="e">
        <f>COUNTIFS(#REF!,B12,#REF!,"алиев",#REF!,"15.06.2026")</f>
        <v>#REF!</v>
      </c>
      <c r="MK12" s="4" t="e">
        <f>COUNTIFS(#REF!,B12,#REF!,"Бекдурдиев",#REF!,"15.06.2026")</f>
        <v>#REF!</v>
      </c>
      <c r="ML12" s="4" t="e">
        <f>COUNTIFS(#REF!,B12,#REF!,"алиев",#REF!,"16.06.2026")</f>
        <v>#REF!</v>
      </c>
      <c r="MM12" s="4" t="e">
        <f>COUNTIFS(#REF!,B12,#REF!,"Бекдурдиев",#REF!,"16.06.2026")</f>
        <v>#REF!</v>
      </c>
      <c r="MN12" s="4" t="e">
        <f>COUNTIFS(#REF!,B12,#REF!,"алиев",#REF!,"17.06.2026")</f>
        <v>#REF!</v>
      </c>
      <c r="MO12" s="4" t="e">
        <f>COUNTIFS(#REF!,B12,#REF!,"Бекдурдиев",#REF!,"17.06.2026")</f>
        <v>#REF!</v>
      </c>
      <c r="MP12" s="4" t="e">
        <f>COUNTIFS(#REF!,B12,#REF!,"алиев",#REF!,"18.06.2026")</f>
        <v>#REF!</v>
      </c>
      <c r="MQ12" s="4" t="e">
        <f>COUNTIFS(#REF!,B12,#REF!,"Бекдурдиев",#REF!,"18.06.2026")</f>
        <v>#REF!</v>
      </c>
      <c r="MR12" s="4" t="e">
        <f>COUNTIFS(#REF!,B12,#REF!,"алиев",#REF!,"19.06.2026")</f>
        <v>#REF!</v>
      </c>
      <c r="MS12" s="4" t="e">
        <f>COUNTIFS(#REF!,B12,#REF!,"Бекдурдиев",#REF!,"19.06.2026")</f>
        <v>#REF!</v>
      </c>
      <c r="MT12" s="4" t="e">
        <f>COUNTIFS(#REF!,B12,#REF!,"алиев",#REF!,"20.06.2026")</f>
        <v>#REF!</v>
      </c>
      <c r="MU12" s="4" t="e">
        <f>COUNTIFS(#REF!,B12,#REF!,"Бекдурдиев",#REF!,"20.06.2026")</f>
        <v>#REF!</v>
      </c>
      <c r="MV12" s="4" t="e">
        <f>COUNTIFS(#REF!,B12,#REF!,"алиев",#REF!,"21.06.2026")</f>
        <v>#REF!</v>
      </c>
      <c r="MW12" s="4" t="e">
        <f>COUNTIFS(#REF!,B12,#REF!,"Бекдурдиев",#REF!,"21.06.2026")</f>
        <v>#REF!</v>
      </c>
      <c r="MX12" s="4" t="e">
        <f>COUNTIFS(#REF!,B12,#REF!,"алиев",#REF!,"22.06.2026")</f>
        <v>#REF!</v>
      </c>
      <c r="MY12" s="4" t="e">
        <f>COUNTIFS(#REF!,B12,#REF!,"Бекдурдиев",#REF!,"22.06.2026")</f>
        <v>#REF!</v>
      </c>
      <c r="MZ12" s="4" t="e">
        <f>COUNTIFS(#REF!,B12,#REF!,"алиев",#REF!,"23.06.2026")</f>
        <v>#REF!</v>
      </c>
      <c r="NA12" s="4" t="e">
        <f>COUNTIFS(#REF!,B12,#REF!,"Бекдурдиев",#REF!,"23.06.2026")</f>
        <v>#REF!</v>
      </c>
      <c r="NB12" s="4" t="e">
        <f>COUNTIFS(#REF!,B12,#REF!,"алиев",#REF!,"24.06.2026")</f>
        <v>#REF!</v>
      </c>
      <c r="NC12" s="4" t="e">
        <f>COUNTIFS(#REF!,B12,#REF!,"Бекдурдиев",#REF!,"24.06.2026")</f>
        <v>#REF!</v>
      </c>
      <c r="ND12" s="4" t="e">
        <f>COUNTIFS(#REF!,B12,#REF!,"алиев",#REF!,"25.06.2026")</f>
        <v>#REF!</v>
      </c>
      <c r="NE12" s="4" t="e">
        <f>COUNTIFS(#REF!,B12,#REF!,"Бекдурдиев",#REF!,"25.06.2026")</f>
        <v>#REF!</v>
      </c>
      <c r="NF12" s="4" t="e">
        <f>COUNTIFS(#REF!,B12,#REF!,"алиев",#REF!,"26.06.2026")</f>
        <v>#REF!</v>
      </c>
      <c r="NG12" s="4" t="e">
        <f>COUNTIFS(#REF!,B12,#REF!,"Бекдурдиев",#REF!,"26.06.2026")</f>
        <v>#REF!</v>
      </c>
      <c r="NH12" s="4" t="e">
        <f>COUNTIFS(#REF!,B12,#REF!,"алиев",#REF!,"27.06.2026")</f>
        <v>#REF!</v>
      </c>
      <c r="NI12" s="4" t="e">
        <f>COUNTIFS(#REF!,B12,#REF!,"Бекдурдиев",#REF!,"27.06.2026")</f>
        <v>#REF!</v>
      </c>
      <c r="NJ12" s="4" t="e">
        <f>COUNTIFS(#REF!,B12,#REF!,"алиев",#REF!,"28.06.2026")</f>
        <v>#REF!</v>
      </c>
      <c r="NK12" s="4" t="e">
        <f>COUNTIFS(#REF!,B12,#REF!,"Бекдурдиев",#REF!,"28.06.2026")</f>
        <v>#REF!</v>
      </c>
      <c r="NL12" s="4" t="e">
        <f>COUNTIFS(#REF!,B12,#REF!,"алиев",#REF!,"29.06.2026")</f>
        <v>#REF!</v>
      </c>
      <c r="NM12" s="4" t="e">
        <f>COUNTIFS(#REF!,B12,#REF!,"Бекдурдиев",#REF!,"29.06.2026")</f>
        <v>#REF!</v>
      </c>
      <c r="NN12" s="4" t="e">
        <f>COUNTIFS(#REF!,B12,#REF!,"алиев",#REF!,"30.06.2026")</f>
        <v>#REF!</v>
      </c>
      <c r="NO12" s="4" t="e">
        <f>COUNTIFS(#REF!,B12,#REF!,"Бекдурдиев",#REF!,"30.06.2026")</f>
        <v>#REF!</v>
      </c>
      <c r="NP12" s="26" t="e">
        <f t="shared" si="30"/>
        <v>#REF!</v>
      </c>
      <c r="NQ12" s="26" t="e">
        <f t="shared" si="31"/>
        <v>#REF!</v>
      </c>
      <c r="NR12" s="4" t="e">
        <f>COUNTIFS(#REF!,B12,#REF!,"алиев",#REF!,"01.07.2026")</f>
        <v>#REF!</v>
      </c>
      <c r="NS12" s="4" t="e">
        <f>COUNTIFS(#REF!,B12,#REF!,"Бекдурдиев",#REF!,"01.07.2026")</f>
        <v>#REF!</v>
      </c>
      <c r="NT12" s="4" t="e">
        <f>COUNTIFS(#REF!,B12,#REF!,"алиев",#REF!,"02.07.2026")</f>
        <v>#REF!</v>
      </c>
      <c r="NU12" s="4" t="e">
        <f>COUNTIFS(#REF!,B12,#REF!,"Бекдурдиев",#REF!,"02.07.2026")</f>
        <v>#REF!</v>
      </c>
      <c r="NV12" s="4" t="e">
        <f>COUNTIFS(#REF!,B12,#REF!,"алиев",#REF!,"03.07.2026")</f>
        <v>#REF!</v>
      </c>
      <c r="NW12" s="4" t="e">
        <f>COUNTIFS(#REF!,B12,#REF!,"Бекдурдиев",#REF!,"03.07.2026")</f>
        <v>#REF!</v>
      </c>
      <c r="NX12" s="4" t="e">
        <f>COUNTIFS(#REF!,B12,#REF!,"алиев",#REF!,"04.07.2026")</f>
        <v>#REF!</v>
      </c>
      <c r="NY12" s="4" t="e">
        <f>COUNTIFS(#REF!,B12,#REF!,"Бекдурдиев",#REF!,"04.07.2026")</f>
        <v>#REF!</v>
      </c>
      <c r="NZ12" s="4" t="e">
        <f>COUNTIFS(#REF!,B12,#REF!,"алиев",#REF!,"05.07.2026")</f>
        <v>#REF!</v>
      </c>
      <c r="OA12" s="4" t="e">
        <f>COUNTIFS(#REF!,B12,#REF!,"Бекдурдиев",#REF!,"05.07.2026")</f>
        <v>#REF!</v>
      </c>
      <c r="OB12" s="4" t="e">
        <f>COUNTIFS(#REF!,B12,#REF!,"алиев",#REF!,"06.07.2026")</f>
        <v>#REF!</v>
      </c>
      <c r="OC12" s="4" t="e">
        <f>COUNTIFS(#REF!,B12,#REF!,"Бекдурдиев",#REF!,"06.07.2026")</f>
        <v>#REF!</v>
      </c>
      <c r="OD12" s="4" t="e">
        <f>COUNTIFS(#REF!,B12,#REF!,"алиев",#REF!,"07.07.2026")</f>
        <v>#REF!</v>
      </c>
      <c r="OE12" s="4" t="e">
        <f>COUNTIFS(#REF!,B12,#REF!,"Бекдурдиев",#REF!,"07.07.2026")</f>
        <v>#REF!</v>
      </c>
      <c r="OF12" s="4" t="e">
        <f>COUNTIFS(#REF!,B12,#REF!,"алиев",#REF!,"08.07.2026")</f>
        <v>#REF!</v>
      </c>
      <c r="OG12" s="4" t="e">
        <f>COUNTIFS(#REF!,B12,#REF!,"Бекдурдиев",#REF!,"08.07.2026")</f>
        <v>#REF!</v>
      </c>
      <c r="OH12" s="4" t="e">
        <f>COUNTIFS(#REF!,B12,#REF!,"алиев",#REF!,"09.07.2026")</f>
        <v>#REF!</v>
      </c>
      <c r="OI12" s="4" t="e">
        <f>COUNTIFS(#REF!,B12,#REF!,"Бекдурдиев",#REF!,"09.07.2026")</f>
        <v>#REF!</v>
      </c>
      <c r="OJ12" s="4" t="e">
        <f>COUNTIFS(#REF!,B12,#REF!,"алиев",#REF!,"10.07.2026")</f>
        <v>#REF!</v>
      </c>
      <c r="OK12" s="4" t="e">
        <f>COUNTIFS(#REF!,B12,#REF!,"Бекдурдиев",#REF!,"10.07.2026")</f>
        <v>#REF!</v>
      </c>
      <c r="OL12" s="4" t="e">
        <f>COUNTIFS(#REF!,B12,#REF!,"алиев",#REF!,"11.07.2026")</f>
        <v>#REF!</v>
      </c>
      <c r="OM12" s="4" t="e">
        <f>COUNTIFS(#REF!,B12,#REF!,"Бекдурдиев",#REF!,"11.07.2026")</f>
        <v>#REF!</v>
      </c>
      <c r="ON12" s="4" t="e">
        <f>COUNTIFS(#REF!,B12,#REF!,"алиев",#REF!,"12.07.2026")</f>
        <v>#REF!</v>
      </c>
      <c r="OO12" s="4" t="e">
        <f>COUNTIFS(#REF!,B12,#REF!,"Бекдурдиев",#REF!,"12.07.2026")</f>
        <v>#REF!</v>
      </c>
      <c r="OP12" s="4" t="e">
        <f>COUNTIFS(#REF!,B12,#REF!,"алиев",#REF!,"13.07.2026")</f>
        <v>#REF!</v>
      </c>
      <c r="OQ12" s="4" t="e">
        <f>COUNTIFS(#REF!,B12,#REF!,"Бекдурдиев",#REF!,"13.07.2026")</f>
        <v>#REF!</v>
      </c>
      <c r="OR12" s="4" t="e">
        <f>COUNTIFS(#REF!,B12,#REF!,"алиев",#REF!,"14.07.2026")</f>
        <v>#REF!</v>
      </c>
      <c r="OS12" s="4" t="e">
        <f>COUNTIFS(#REF!,B12,#REF!,"Бекдурдиев",#REF!,"14.07.2026")</f>
        <v>#REF!</v>
      </c>
      <c r="OT12" s="4" t="e">
        <f>COUNTIFS(#REF!,B12,#REF!,"алиев",#REF!,"15.07.2026")</f>
        <v>#REF!</v>
      </c>
      <c r="OU12" s="4" t="e">
        <f>COUNTIFS(#REF!,B12,#REF!,"Бекдурдиев",#REF!,"15.07.2026")</f>
        <v>#REF!</v>
      </c>
      <c r="OV12" s="4" t="e">
        <f>COUNTIFS(#REF!,B12,#REF!,"алиев",#REF!,"16.07.2026")</f>
        <v>#REF!</v>
      </c>
      <c r="OW12" s="4" t="e">
        <f>COUNTIFS(#REF!,B12,#REF!,"Бекдурдиев",#REF!,"16.07.2026")</f>
        <v>#REF!</v>
      </c>
      <c r="OX12" s="4" t="e">
        <f>COUNTIFS(#REF!,B12,#REF!,"алиев",#REF!,"17.07.2026")</f>
        <v>#REF!</v>
      </c>
      <c r="OY12" s="4" t="e">
        <f>COUNTIFS(#REF!,B12,#REF!,"Бекдурдиев",#REF!,"17.07.2026")</f>
        <v>#REF!</v>
      </c>
      <c r="OZ12" s="4" t="e">
        <f>COUNTIFS(#REF!,B12,#REF!,"алиев",#REF!,"18.07.2026")</f>
        <v>#REF!</v>
      </c>
      <c r="PA12" s="4" t="e">
        <f>COUNTIFS(#REF!,B12,#REF!,"Бекдурдиев",#REF!,"18.07.2026")</f>
        <v>#REF!</v>
      </c>
      <c r="PB12" s="4" t="e">
        <f>COUNTIFS(#REF!,B12,#REF!,"алиев",#REF!,"19.07.2026")</f>
        <v>#REF!</v>
      </c>
      <c r="PC12" s="4" t="e">
        <f>COUNTIFS(#REF!,B12,#REF!,"Бекдурдиев",#REF!,"19.07.2026")</f>
        <v>#REF!</v>
      </c>
      <c r="PD12" s="4" t="e">
        <f>COUNTIFS(#REF!,B12,#REF!,"алиев",#REF!,"20.07.2026")</f>
        <v>#REF!</v>
      </c>
      <c r="PE12" s="4" t="e">
        <f>COUNTIFS(#REF!,B12,#REF!,"Бекдурдиев",#REF!,"20.07.2026")</f>
        <v>#REF!</v>
      </c>
      <c r="PF12" s="4" t="e">
        <f>COUNTIFS(#REF!,B12,#REF!,"алиев",#REF!,"21.07.2026")</f>
        <v>#REF!</v>
      </c>
      <c r="PG12" s="4" t="e">
        <f>COUNTIFS(#REF!,B12,#REF!,"Бекдурдиев",#REF!,"21.07.2026")</f>
        <v>#REF!</v>
      </c>
      <c r="PH12" s="4" t="e">
        <f>COUNTIFS(#REF!,B12,#REF!,"алиев",#REF!,"22.07.2026")</f>
        <v>#REF!</v>
      </c>
      <c r="PI12" s="4" t="e">
        <f>COUNTIFS(#REF!,B12,#REF!,"Бекдурдиев",#REF!,"22.07.2026")</f>
        <v>#REF!</v>
      </c>
      <c r="PJ12" s="4" t="e">
        <f>COUNTIFS(#REF!,B12,#REF!,"алиев",#REF!,"23.07.2026")</f>
        <v>#REF!</v>
      </c>
      <c r="PK12" s="4" t="e">
        <f>COUNTIFS(#REF!,B12,#REF!,"Бекдурдиев",#REF!,"23.07.2026")</f>
        <v>#REF!</v>
      </c>
      <c r="PL12" s="4" t="e">
        <f>COUNTIFS(#REF!,B12,#REF!,"алиев",#REF!,"24.07.2026")</f>
        <v>#REF!</v>
      </c>
      <c r="PM12" s="4" t="e">
        <f>COUNTIFS(#REF!,B12,#REF!,"Бекдурдиев",#REF!,"24.07.2026")</f>
        <v>#REF!</v>
      </c>
      <c r="PN12" s="4" t="e">
        <f>COUNTIFS(#REF!,B12,#REF!,"алиев",#REF!,"25.07.2026")</f>
        <v>#REF!</v>
      </c>
      <c r="PO12" s="4" t="e">
        <f>COUNTIFS(#REF!,B12,#REF!,"Бекдурдиев",#REF!,"25.07.2026")</f>
        <v>#REF!</v>
      </c>
      <c r="PP12" s="4" t="e">
        <f>COUNTIFS(#REF!,B12,#REF!,"алиев",#REF!,"26.07.2026")</f>
        <v>#REF!</v>
      </c>
      <c r="PQ12" s="4" t="e">
        <f>COUNTIFS(#REF!,B12,#REF!,"Бекдурдиев",#REF!,"26.07.2026")</f>
        <v>#REF!</v>
      </c>
      <c r="PR12" s="4" t="e">
        <f>COUNTIFS(#REF!,B12,#REF!,"алиев",#REF!,"27.07.2026")</f>
        <v>#REF!</v>
      </c>
      <c r="PS12" s="4" t="e">
        <f>COUNTIFS(#REF!,B12,#REF!,"Бекдурдиев",#REF!,"27.07.2026")</f>
        <v>#REF!</v>
      </c>
      <c r="PT12" s="4" t="e">
        <f>COUNTIFS(#REF!,B12,#REF!,"алиев",#REF!,"28.07.2026")</f>
        <v>#REF!</v>
      </c>
      <c r="PU12" s="4" t="e">
        <f>COUNTIFS(#REF!,B12,#REF!,"Бекдурдиев",#REF!,"28.07.2026")</f>
        <v>#REF!</v>
      </c>
      <c r="PV12" s="4" t="e">
        <f>COUNTIFS(#REF!,B12,#REF!,"алиев",#REF!,"29.07.2026")</f>
        <v>#REF!</v>
      </c>
      <c r="PW12" s="4" t="e">
        <f>COUNTIFS(#REF!,B12,#REF!,"Бекдурдиев",#REF!,"29.07.2026")</f>
        <v>#REF!</v>
      </c>
      <c r="PX12" s="4" t="e">
        <f>COUNTIFS(#REF!,B12,#REF!,"алиев",#REF!,"30.07.2026")</f>
        <v>#REF!</v>
      </c>
      <c r="PY12" s="4" t="e">
        <f>COUNTIFS(#REF!,B12,#REF!,"Бекдурдиев",#REF!,"30.07.2026")</f>
        <v>#REF!</v>
      </c>
      <c r="PZ12" s="4" t="e">
        <f>COUNTIFS(#REF!,B12,#REF!,"алиев",#REF!,"31.07.2026")</f>
        <v>#REF!</v>
      </c>
      <c r="QA12" s="4" t="e">
        <f>COUNTIFS(#REF!,B12,#REF!,"Бекдурдиев",#REF!,"31.07.2026")</f>
        <v>#REF!</v>
      </c>
      <c r="QB12" s="20" t="e">
        <f t="shared" si="32"/>
        <v>#REF!</v>
      </c>
      <c r="QC12" s="20" t="e">
        <f t="shared" si="33"/>
        <v>#REF!</v>
      </c>
      <c r="QD12" s="4" t="e">
        <f>COUNTIFS(#REF!,B12,#REF!,"алиев",#REF!,"01.08.2026")</f>
        <v>#REF!</v>
      </c>
      <c r="QE12" s="4" t="e">
        <f>COUNTIFS(#REF!,B12,#REF!,"Бекдурдиев",#REF!,"02.08.2026")</f>
        <v>#REF!</v>
      </c>
      <c r="QF12" s="4" t="e">
        <f>COUNTIFS(#REF!,B12,#REF!,"алиев",#REF!,"02.08.2026")</f>
        <v>#REF!</v>
      </c>
      <c r="QG12" s="4" t="e">
        <f>COUNTIFS(#REF!,B12,#REF!,"Бекдурдиев",#REF!,"03.08.2026")</f>
        <v>#REF!</v>
      </c>
      <c r="QH12" s="4" t="e">
        <f>COUNTIFS(#REF!,B12,#REF!,"алиев",#REF!,"03.08.2026")</f>
        <v>#REF!</v>
      </c>
      <c r="QI12" s="4" t="e">
        <f>COUNTIFS(#REF!,B12,#REF!,"Бекдурдиев",#REF!,"03.08.2026")</f>
        <v>#REF!</v>
      </c>
      <c r="QJ12" s="4" t="e">
        <f>COUNTIFS(#REF!,B12,#REF!,"алиев",#REF!,"04.08.2026")</f>
        <v>#REF!</v>
      </c>
      <c r="QK12" s="4" t="e">
        <f>COUNTIFS(#REF!,B12,#REF!,"Бекдурдиев",#REF!,"04.08.2026")</f>
        <v>#REF!</v>
      </c>
      <c r="QL12" s="4" t="e">
        <f>COUNTIFS(#REF!,B12,#REF!,"алиев",#REF!,"05.08.2026")</f>
        <v>#REF!</v>
      </c>
      <c r="QM12" s="4" t="e">
        <f>COUNTIFS(#REF!,B12,#REF!,"Бекдурдиев",#REF!,"05.08.2026")</f>
        <v>#REF!</v>
      </c>
      <c r="QN12" s="4" t="e">
        <f>COUNTIFS(#REF!,B12,#REF!,"алиев",#REF!,"06.08.2026")</f>
        <v>#REF!</v>
      </c>
      <c r="QO12" s="4" t="e">
        <f>COUNTIFS(#REF!,B12,#REF!,"Бекдурдиев",#REF!,"06.08.2026")</f>
        <v>#REF!</v>
      </c>
      <c r="QP12" s="4" t="e">
        <f>COUNTIFS(#REF!,B12,#REF!,"алиев",#REF!,"07.08.2026")</f>
        <v>#REF!</v>
      </c>
      <c r="QQ12" s="4" t="e">
        <f>COUNTIFS(#REF!,B12,#REF!,"Бекдурдиев",#REF!,"07.08.2026")</f>
        <v>#REF!</v>
      </c>
      <c r="QR12" s="4" t="e">
        <f>COUNTIFS(#REF!,B12,#REF!,"алиев",#REF!,"08.08.2026")</f>
        <v>#REF!</v>
      </c>
      <c r="QS12" s="4" t="e">
        <f>COUNTIFS(#REF!,B12,#REF!,"Бекдурдиев",#REF!,"08.08.2026")</f>
        <v>#REF!</v>
      </c>
      <c r="QT12" s="4" t="e">
        <f>COUNTIFS(#REF!,B12,#REF!,"алиев",#REF!,"09.08.2026")</f>
        <v>#REF!</v>
      </c>
      <c r="QU12" s="4" t="e">
        <f>COUNTIFS(#REF!,B12,#REF!,"Бекдурдиев",#REF!,"09.08.2026")</f>
        <v>#REF!</v>
      </c>
      <c r="QV12" s="4" t="e">
        <f>COUNTIFS(#REF!,B12,#REF!,"алиев",#REF!,"10.08.2026")</f>
        <v>#REF!</v>
      </c>
      <c r="QW12" s="4" t="e">
        <f>COUNTIFS(#REF!,B12,#REF!,"Бекдурдиев",#REF!,"10.08.2026")</f>
        <v>#REF!</v>
      </c>
      <c r="QX12" s="4" t="e">
        <f>COUNTIFS(#REF!,B12,#REF!,"алиев",#REF!,"11.08.2026")</f>
        <v>#REF!</v>
      </c>
      <c r="QY12" s="4" t="e">
        <f>COUNTIFS(#REF!,B12,#REF!,"Бекдурдиев",#REF!,"11.08.2026")</f>
        <v>#REF!</v>
      </c>
      <c r="QZ12" s="4" t="e">
        <f>COUNTIFS(#REF!,B12,#REF!,"алиев",#REF!,"12.08.2026")</f>
        <v>#REF!</v>
      </c>
      <c r="RA12" s="4" t="e">
        <f>COUNTIFS(#REF!,B12,#REF!,"Бекдурдиев",#REF!,"12.08.2026")</f>
        <v>#REF!</v>
      </c>
      <c r="RB12" s="4" t="e">
        <f>COUNTIFS(#REF!,B12,#REF!,"алиев",#REF!,"13.08.2026")</f>
        <v>#REF!</v>
      </c>
      <c r="RC12" s="4" t="e">
        <f>COUNTIFS(#REF!,B12,#REF!,"Бекдурдиев",#REF!,"13.08.2026")</f>
        <v>#REF!</v>
      </c>
      <c r="RD12" s="4" t="e">
        <f>COUNTIFS(#REF!,B12,#REF!,"алиев",#REF!,"14.08.2026")</f>
        <v>#REF!</v>
      </c>
      <c r="RE12" s="4" t="e">
        <f>COUNTIFS(#REF!,B12,#REF!,"Бекдурдиев",#REF!,"14.08.2026")</f>
        <v>#REF!</v>
      </c>
      <c r="RF12" s="4" t="e">
        <f>COUNTIFS(#REF!,B12,#REF!,"алиев",#REF!,"15.08.2026")</f>
        <v>#REF!</v>
      </c>
      <c r="RG12" s="4" t="e">
        <f>COUNTIFS(#REF!,B12,#REF!,"Бекдурдиев",#REF!,"15.08.2026")</f>
        <v>#REF!</v>
      </c>
      <c r="RH12" s="4" t="e">
        <f>COUNTIFS(#REF!,B12,#REF!,"алиев",#REF!,"16.08.2026")</f>
        <v>#REF!</v>
      </c>
      <c r="RI12" s="4" t="e">
        <f>COUNTIFS(#REF!,B12,#REF!,"Бекдурдиев",#REF!,"16.08.2026")</f>
        <v>#REF!</v>
      </c>
      <c r="RJ12" s="4" t="e">
        <f>COUNTIFS(#REF!,B12,#REF!,"алиев",#REF!,"17.08.2026")</f>
        <v>#REF!</v>
      </c>
      <c r="RK12" s="4" t="e">
        <f>COUNTIFS(#REF!,B12,#REF!,"Бекдурдиев",#REF!,"17.08.2026")</f>
        <v>#REF!</v>
      </c>
      <c r="RL12" s="4" t="e">
        <f>COUNTIFS(#REF!,B12,#REF!,"алиев",#REF!,"18.08.2026")</f>
        <v>#REF!</v>
      </c>
      <c r="RM12" s="4" t="e">
        <f>COUNTIFS(#REF!,B12,#REF!,"Бекдурдиев",#REF!,"18.08.2026")</f>
        <v>#REF!</v>
      </c>
      <c r="RN12" s="4" t="e">
        <f>COUNTIFS(#REF!,B12,#REF!,"алиев",#REF!,"19.08.2026")</f>
        <v>#REF!</v>
      </c>
      <c r="RO12" s="4" t="e">
        <f>COUNTIFS(#REF!,B12,#REF!,"Бекдурдиев",#REF!,"19.08.2026")</f>
        <v>#REF!</v>
      </c>
      <c r="RP12" s="4" t="e">
        <f>COUNTIFS(#REF!,B12,#REF!,"алиев",#REF!,"20.08.2026")</f>
        <v>#REF!</v>
      </c>
      <c r="RQ12" s="4" t="e">
        <f>COUNTIFS(#REF!,B12,#REF!,"Бекдурдиев",#REF!,"20.08.2026")</f>
        <v>#REF!</v>
      </c>
      <c r="RR12" s="4" t="e">
        <f>COUNTIFS(#REF!,B12,#REF!,"алиев",#REF!,"21.08.2026")</f>
        <v>#REF!</v>
      </c>
      <c r="RS12" s="4" t="e">
        <f>COUNTIFS(#REF!,B12,#REF!,"Бекдурдиев",#REF!,"21.08.2026")</f>
        <v>#REF!</v>
      </c>
      <c r="RT12" s="4" t="e">
        <f>COUNTIFS(#REF!,B12,#REF!,"алиев",#REF!,"22.08.2026")</f>
        <v>#REF!</v>
      </c>
      <c r="RU12" s="4" t="e">
        <f>COUNTIFS(#REF!,B12,#REF!,"Бекдурдиев",#REF!,"22.08.2026")</f>
        <v>#REF!</v>
      </c>
      <c r="RV12" s="4" t="e">
        <f>COUNTIFS(#REF!,B12,#REF!,"алиев",#REF!,"23.08.2026")</f>
        <v>#REF!</v>
      </c>
      <c r="RW12" s="4" t="e">
        <f>COUNTIFS(#REF!,B12,#REF!,"Бекдурдиев",#REF!,"23.08.2026")</f>
        <v>#REF!</v>
      </c>
      <c r="RX12" s="4" t="e">
        <f>COUNTIFS(#REF!,B12,#REF!,"алиев",#REF!,"24.08.2026")</f>
        <v>#REF!</v>
      </c>
      <c r="RY12" s="4" t="e">
        <f>COUNTIFS(#REF!,B12,#REF!,"Бекдурдиев",#REF!,"24.08.2026")</f>
        <v>#REF!</v>
      </c>
      <c r="RZ12" s="4" t="e">
        <f>COUNTIFS(#REF!,B12,#REF!,"алиев",#REF!,"25.08.2026")</f>
        <v>#REF!</v>
      </c>
      <c r="SA12" s="4" t="e">
        <f>COUNTIFS(#REF!,B12,#REF!,"Бекдурдиев",#REF!,"25.08.2026")</f>
        <v>#REF!</v>
      </c>
      <c r="SB12" s="4" t="e">
        <f>COUNTIFS(#REF!,B12,#REF!,"алиев",#REF!,"26.08.2026")</f>
        <v>#REF!</v>
      </c>
      <c r="SC12" s="4" t="e">
        <f>COUNTIFS(#REF!,B12,#REF!,"Бекдурдиев",#REF!,"26.08.2026")</f>
        <v>#REF!</v>
      </c>
      <c r="SD12" s="4" t="e">
        <f>COUNTIFS(#REF!,B12,#REF!,"алиев",#REF!,"27.08.2026")</f>
        <v>#REF!</v>
      </c>
      <c r="SE12" s="4" t="e">
        <f>COUNTIFS(#REF!,B12,#REF!,"Бекдурдиев",#REF!,"27.08.2026")</f>
        <v>#REF!</v>
      </c>
      <c r="SF12" s="4" t="e">
        <f>COUNTIFS(#REF!,B12,#REF!,"алиев",#REF!,"28.08.2026")</f>
        <v>#REF!</v>
      </c>
      <c r="SG12" s="4" t="e">
        <f>COUNTIFS(#REF!,B12,#REF!,"Бекдурдиев",#REF!,"28.08.2026")</f>
        <v>#REF!</v>
      </c>
      <c r="SH12" s="4" t="e">
        <f>COUNTIFS(#REF!,B12,#REF!,"алиев",#REF!,"29.08.2026")</f>
        <v>#REF!</v>
      </c>
      <c r="SI12" s="4" t="e">
        <f>COUNTIFS(#REF!,B12,#REF!,"Бекдурдиев",#REF!,"29.08.2026")</f>
        <v>#REF!</v>
      </c>
      <c r="SJ12" s="4" t="e">
        <f>COUNTIFS(#REF!,B12,#REF!,"алиев",#REF!,"30.08.2026")</f>
        <v>#REF!</v>
      </c>
      <c r="SK12" s="4" t="e">
        <f>COUNTIFS(#REF!,B12,#REF!,"Бекдурдиев",#REF!,"30.08.2026")</f>
        <v>#REF!</v>
      </c>
      <c r="SL12" s="4" t="e">
        <f>COUNTIFS(#REF!,B12,#REF!,"алиев",#REF!,"31.08.2026")</f>
        <v>#REF!</v>
      </c>
      <c r="SM12" s="4" t="e">
        <f>COUNTIFS(#REF!,B12,#REF!,"Бекдурдиев",#REF!,"31.08.2026")</f>
        <v>#REF!</v>
      </c>
      <c r="SN12" s="24" t="e">
        <f t="shared" si="34"/>
        <v>#REF!</v>
      </c>
      <c r="SO12" s="24" t="e">
        <f t="shared" si="35"/>
        <v>#REF!</v>
      </c>
      <c r="SP12" s="3" t="e">
        <f>COUNTIFS(#REF!,B12,#REF!,"алиев",#REF!,"01.09.2026")</f>
        <v>#REF!</v>
      </c>
      <c r="SQ12" s="3" t="e">
        <f>COUNTIFS(#REF!,B12,#REF!,"Бекдурдиев",#REF!,"01.09.2026")</f>
        <v>#REF!</v>
      </c>
      <c r="SR12" s="3" t="e">
        <f>COUNTIFS(#REF!,B12,#REF!,"алиев",#REF!,"02.09.2026")</f>
        <v>#REF!</v>
      </c>
      <c r="SS12" s="3" t="e">
        <f>COUNTIFS(#REF!,B12,#REF!,"Бекдурдиев",#REF!,"02.09.2026")</f>
        <v>#REF!</v>
      </c>
      <c r="ST12" s="3" t="e">
        <f>COUNTIFS(#REF!,B12,#REF!,"алиев",#REF!,"03.09.2026")</f>
        <v>#REF!</v>
      </c>
      <c r="SU12" s="3" t="e">
        <f>COUNTIFS(#REF!,B12,#REF!,"Бекдурдиев",#REF!,"03.09.2026")</f>
        <v>#REF!</v>
      </c>
      <c r="SV12" s="3" t="e">
        <f>COUNTIFS(#REF!,B12,#REF!,"алиев",#REF!,"04.09.2026")</f>
        <v>#REF!</v>
      </c>
      <c r="SW12" s="3" t="e">
        <f>COUNTIFS(#REF!,B12,#REF!,"Бекдурдиев",#REF!,"04.09.2026")</f>
        <v>#REF!</v>
      </c>
      <c r="SX12" s="3" t="e">
        <f>COUNTIFS(#REF!,B12,#REF!,"алиев",#REF!,"05.09.2026")</f>
        <v>#REF!</v>
      </c>
      <c r="SY12" s="3" t="e">
        <f>COUNTIFS(#REF!,B12,#REF!,"Бекдурдиев",#REF!,"05.09.2026")</f>
        <v>#REF!</v>
      </c>
      <c r="SZ12" s="3" t="e">
        <f>COUNTIFS(#REF!,B12,#REF!,"алиев",#REF!,"06.09.2026")</f>
        <v>#REF!</v>
      </c>
      <c r="TA12" s="3" t="e">
        <f>COUNTIFS(#REF!,B12,#REF!,"Бекдурдиев",#REF!,"06.09.2026")</f>
        <v>#REF!</v>
      </c>
      <c r="TB12" s="3" t="e">
        <f>COUNTIFS(#REF!,B12,#REF!,"алиев",#REF!,"07.09.2026")</f>
        <v>#REF!</v>
      </c>
      <c r="TC12" s="3" t="e">
        <f>COUNTIFS(#REF!,B12,#REF!,"Бекдурдиев",#REF!,"07.09.2026")</f>
        <v>#REF!</v>
      </c>
      <c r="TD12" s="3" t="e">
        <f>COUNTIFS(#REF!,B12,#REF!,"алиев",#REF!,"08.09.2026")</f>
        <v>#REF!</v>
      </c>
      <c r="TE12" s="3" t="e">
        <f>COUNTIFS(#REF!,B12,#REF!,"Бекдурдиев",#REF!,"08.09.2026")</f>
        <v>#REF!</v>
      </c>
      <c r="TF12" s="3" t="e">
        <f>COUNTIFS(#REF!,B12,#REF!,"алиев",#REF!,"09.09.2026")</f>
        <v>#REF!</v>
      </c>
      <c r="TG12" s="3" t="e">
        <f>COUNTIFS(#REF!,B12,#REF!,"Бекдурдиев",#REF!,"08.09.2026")</f>
        <v>#REF!</v>
      </c>
      <c r="TH12" s="3" t="e">
        <f>COUNTIFS(#REF!,B12,#REF!,"алиев",#REF!,"10.09.2026")</f>
        <v>#REF!</v>
      </c>
      <c r="TI12" s="3" t="e">
        <f>COUNTIFS(#REF!,B12,#REF!,"Бекдурдиев",#REF!,"10.09.2026")</f>
        <v>#REF!</v>
      </c>
      <c r="TJ12" s="3" t="e">
        <f>COUNTIFS(#REF!,B12,#REF!,"алиев",#REF!,"11.09.2026")</f>
        <v>#REF!</v>
      </c>
      <c r="TK12" s="3" t="e">
        <f>COUNTIFS(#REF!,B12,#REF!,"Бекдурдиев",#REF!,"11.09.2026")</f>
        <v>#REF!</v>
      </c>
      <c r="TL12" s="3" t="e">
        <f>COUNTIFS(#REF!,B12,#REF!,"алиев",#REF!,"11.09.2026")</f>
        <v>#REF!</v>
      </c>
      <c r="TM12" s="3" t="e">
        <f>COUNTIFS(#REF!,B12,#REF!,"Бекдурдиев",#REF!,"12.09.2026")</f>
        <v>#REF!</v>
      </c>
      <c r="TN12" s="3" t="e">
        <f>COUNTIFS(#REF!,B12,#REF!,"алиев",#REF!,"13.09.2026")</f>
        <v>#REF!</v>
      </c>
      <c r="TO12" s="3" t="e">
        <f>COUNTIFS(#REF!,B12,#REF!,"Бекдурдиев",#REF!,"13.09.2026")</f>
        <v>#REF!</v>
      </c>
      <c r="TP12" s="3" t="e">
        <f>COUNTIFS(#REF!,B12,#REF!,"алиев",#REF!,"14.09.2026")</f>
        <v>#REF!</v>
      </c>
      <c r="TQ12" s="3" t="e">
        <f>COUNTIFS(#REF!,B12,#REF!,"Бекдурдиев",#REF!,"14.09.2026")</f>
        <v>#REF!</v>
      </c>
      <c r="TR12" s="3" t="e">
        <f>COUNTIFS(#REF!,B12,#REF!,"алиев",#REF!,"15.09.2026")</f>
        <v>#REF!</v>
      </c>
      <c r="TS12" s="3" t="e">
        <f>COUNTIFS(#REF!,B12,#REF!,"Бекдурдиев",#REF!,"15.09.2026")</f>
        <v>#REF!</v>
      </c>
      <c r="TT12" s="3" t="e">
        <f>COUNTIFS(#REF!,B12,#REF!,"алиев",#REF!,"16.09.2026")</f>
        <v>#REF!</v>
      </c>
      <c r="TU12" s="3" t="e">
        <f>COUNTIFS(#REF!,B12,#REF!,"Бекдурдиев",#REF!,"16.09.2026")</f>
        <v>#REF!</v>
      </c>
      <c r="TV12" s="3" t="e">
        <f>COUNTIFS(#REF!,B12,#REF!,"алиев",#REF!,"17.09.2026")</f>
        <v>#REF!</v>
      </c>
      <c r="TW12" s="3" t="e">
        <f>COUNTIFS(#REF!,B12,#REF!,"Бекдурдиев",#REF!,"17.09.2026")</f>
        <v>#REF!</v>
      </c>
      <c r="TX12" s="3" t="e">
        <f>COUNTIFS(#REF!,B12,#REF!,"алиев",#REF!,"18.09.2026")</f>
        <v>#REF!</v>
      </c>
      <c r="TY12" s="3" t="e">
        <f>COUNTIFS(#REF!,B12,#REF!,"Бекдурдиев",#REF!,"18.09.2026")</f>
        <v>#REF!</v>
      </c>
      <c r="TZ12" s="3" t="e">
        <f>COUNTIFS(#REF!,B12,#REF!,"алиев",#REF!,"19.09.2026")</f>
        <v>#REF!</v>
      </c>
      <c r="UA12" s="3" t="e">
        <f>COUNTIFS(#REF!,B12,#REF!,"Бекдурдиев",#REF!,"19.09.2026")</f>
        <v>#REF!</v>
      </c>
      <c r="UB12" s="3" t="e">
        <f>COUNTIFS(#REF!,B12,#REF!,"алиев",#REF!,"20.09.2026")</f>
        <v>#REF!</v>
      </c>
      <c r="UC12" s="3" t="e">
        <f>COUNTIFS(#REF!,B12,#REF!,"Бекдурдиев",#REF!,"20.09.2026")</f>
        <v>#REF!</v>
      </c>
      <c r="UD12" s="3" t="e">
        <f>COUNTIFS(#REF!,B12,#REF!,"алиев",#REF!,"21.09.2026")</f>
        <v>#REF!</v>
      </c>
      <c r="UE12" s="3" t="e">
        <f>COUNTIFS(#REF!,B12,#REF!,"Бекдурдиев",#REF!,"21.09.2026")</f>
        <v>#REF!</v>
      </c>
      <c r="UF12" s="3" t="e">
        <f>COUNTIFS(#REF!,B12,#REF!,"алиев",#REF!,"22.09.2026")</f>
        <v>#REF!</v>
      </c>
      <c r="UG12" s="3" t="e">
        <f>COUNTIFS(#REF!,B12,#REF!,"Бекдурдиев",#REF!,"22.09.2026")</f>
        <v>#REF!</v>
      </c>
      <c r="UH12" s="3" t="e">
        <f>COUNTIFS(#REF!,B12,#REF!,"алиев",#REF!,"23.09.2026")</f>
        <v>#REF!</v>
      </c>
      <c r="UI12" s="3" t="e">
        <f>COUNTIFS(#REF!,B12,#REF!,"Бекдурдиев",#REF!,"23.09.2026")</f>
        <v>#REF!</v>
      </c>
      <c r="UJ12" s="3" t="e">
        <f>COUNTIFS(#REF!,B12,#REF!,"алиев",#REF!,"24.09.2026")</f>
        <v>#REF!</v>
      </c>
      <c r="UK12" s="3" t="e">
        <f>COUNTIFS(#REF!,B12,#REF!,"Бекдурдиев",#REF!,"24.09.2026")</f>
        <v>#REF!</v>
      </c>
      <c r="UL12" s="3" t="e">
        <f>COUNTIFS(#REF!,B12,#REF!,"алиев",#REF!,"25.09.2026")</f>
        <v>#REF!</v>
      </c>
      <c r="UM12" s="3" t="e">
        <f>COUNTIFS(#REF!,B12,#REF!,"Бекдурдиев",#REF!,"25.09.2026")</f>
        <v>#REF!</v>
      </c>
      <c r="UN12" s="3" t="e">
        <f>COUNTIFS(#REF!,B12,#REF!,"алиев",#REF!,"26.09.2026")</f>
        <v>#REF!</v>
      </c>
      <c r="UO12" s="3" t="e">
        <f>COUNTIFS(#REF!,B12,#REF!,"Бекдурдиев",#REF!,"26.09.2026")</f>
        <v>#REF!</v>
      </c>
      <c r="UP12" s="3" t="e">
        <f>COUNTIFS(#REF!,B12,#REF!,"алиев",#REF!,"27.09.2026")</f>
        <v>#REF!</v>
      </c>
      <c r="UQ12" s="3" t="e">
        <f>COUNTIFS(#REF!,B12,#REF!,"Бекдурдиев",#REF!,"27.09.2026")</f>
        <v>#REF!</v>
      </c>
      <c r="UR12" s="3" t="e">
        <f>COUNTIFS(#REF!,B12,#REF!,"алиев",#REF!,"28.09.2026")</f>
        <v>#REF!</v>
      </c>
      <c r="US12" s="3" t="e">
        <f>COUNTIFS(#REF!,B12,#REF!,"Бекдурдиев",#REF!,"28.09.2026")</f>
        <v>#REF!</v>
      </c>
      <c r="UT12" s="3" t="e">
        <f>COUNTIFS(#REF!,B12,#REF!,"алиев",#REF!,"29.09.2026")</f>
        <v>#REF!</v>
      </c>
      <c r="UU12" s="3" t="e">
        <f>COUNTIFS(#REF!,B12,#REF!,"Бекдурдиев",#REF!,"29.09.2026")</f>
        <v>#REF!</v>
      </c>
      <c r="UV12" s="3" t="e">
        <f>COUNTIFS(#REF!,B12,#REF!,"алиев",#REF!,"30.09.2026")</f>
        <v>#REF!</v>
      </c>
      <c r="UW12" s="4" t="e">
        <f>COUNTIFS(#REF!,B12,#REF!,"Бекдурдиев",#REF!,"30.09.2026")</f>
        <v>#REF!</v>
      </c>
      <c r="UX12" s="19" t="e">
        <f t="shared" si="36"/>
        <v>#REF!</v>
      </c>
      <c r="UY12" s="19" t="e">
        <f t="shared" si="37"/>
        <v>#REF!</v>
      </c>
      <c r="UZ12" s="28" t="e">
        <f>COUNTIFS(#REF!,B12,#REF!,"алиев",#REF!,"01.10.2026")</f>
        <v>#REF!</v>
      </c>
      <c r="VA12" s="28" t="e">
        <f>COUNTIFS(#REF!,B12,#REF!,"Бекдурдиев",#REF!,"01.10.2026")</f>
        <v>#REF!</v>
      </c>
      <c r="VB12" s="28" t="e">
        <f>COUNTIFS(#REF!,B12,#REF!,"алиев",#REF!,"02.10.2026")</f>
        <v>#REF!</v>
      </c>
      <c r="VC12" s="28" t="e">
        <f>COUNTIFS(#REF!,B12,#REF!,"Бекдурдиев",#REF!,"02.10.2026")</f>
        <v>#REF!</v>
      </c>
      <c r="VD12" s="28" t="e">
        <f>COUNTIFS(#REF!,B12,#REF!,"алиев",#REF!,"03.10.2026")</f>
        <v>#REF!</v>
      </c>
      <c r="VE12" s="28" t="e">
        <f>COUNTIFS(#REF!,B12,#REF!,"Бекдурдиев",#REF!,"03.10.2026")</f>
        <v>#REF!</v>
      </c>
      <c r="VF12" s="28" t="e">
        <f>COUNTIFS(#REF!,B12,#REF!,"алиев",#REF!,"04.10.2026")</f>
        <v>#REF!</v>
      </c>
      <c r="VG12" s="28" t="e">
        <f>COUNTIFS(#REF!,B12,#REF!,"Бекдурдиев",#REF!,"04.10.2026")</f>
        <v>#REF!</v>
      </c>
      <c r="VH12" s="28" t="e">
        <f>COUNTIFS(#REF!,B12,#REF!,"алиев",#REF!,"05.10.2026")</f>
        <v>#REF!</v>
      </c>
      <c r="VI12" s="28" t="e">
        <f>COUNTIFS(#REF!,B12,#REF!,"Бекдурдиев",#REF!,"05.10.2026")</f>
        <v>#REF!</v>
      </c>
      <c r="VJ12" s="28" t="e">
        <f>COUNTIFS(#REF!,B12,#REF!,"алиев",#REF!,"06.10.2026")</f>
        <v>#REF!</v>
      </c>
      <c r="VK12" s="28" t="e">
        <f>COUNTIFS(#REF!,B12,#REF!,"Бекдурдиев",#REF!,"06.10.2026")</f>
        <v>#REF!</v>
      </c>
      <c r="VL12" s="28" t="e">
        <f>COUNTIFS(#REF!,B12,#REF!,"алиев",#REF!,"07.10.2026")</f>
        <v>#REF!</v>
      </c>
      <c r="VM12" s="28" t="e">
        <f>COUNTIFS(#REF!,B12,#REF!,"Бекдурдиев",#REF!,"07.10.2026")</f>
        <v>#REF!</v>
      </c>
      <c r="VN12" s="28" t="e">
        <f>COUNTIFS(#REF!,B12,#REF!,"алиев",#REF!,"08.10.2026")</f>
        <v>#REF!</v>
      </c>
      <c r="VO12" s="28" t="e">
        <f>COUNTIFS(#REF!,B12,#REF!,"Бекдурдиев",#REF!,"08.10.2026")</f>
        <v>#REF!</v>
      </c>
      <c r="VP12" s="28" t="e">
        <f>COUNTIFS(#REF!,B12,#REF!,"алиев",#REF!,"09.10.2026")</f>
        <v>#REF!</v>
      </c>
      <c r="VQ12" s="28" t="e">
        <f>COUNTIFS(#REF!,B12,#REF!,"Бекдурдиев",#REF!,"09.10.2026")</f>
        <v>#REF!</v>
      </c>
      <c r="VR12" s="28" t="e">
        <f>COUNTIFS(#REF!,B12,#REF!,"алиев",#REF!,"10.10.2026")</f>
        <v>#REF!</v>
      </c>
      <c r="VS12" s="28" t="e">
        <f>COUNTIFS(#REF!,B12,#REF!,"Бекдурдиев",#REF!,"10.10.2026")</f>
        <v>#REF!</v>
      </c>
      <c r="VT12" s="28" t="e">
        <f>COUNTIFS(#REF!,B12,#REF!,"алиев",#REF!,"11.10.2026")</f>
        <v>#REF!</v>
      </c>
      <c r="VU12" s="28" t="e">
        <f>COUNTIFS(#REF!,B12,#REF!,"Бекдурдиев",#REF!,"11.10.2026")</f>
        <v>#REF!</v>
      </c>
      <c r="VV12" s="28" t="e">
        <f>COUNTIFS(#REF!,B12,#REF!,"алиев",#REF!,"12.10.2026")</f>
        <v>#REF!</v>
      </c>
      <c r="VW12" s="28" t="e">
        <f>COUNTIFS(#REF!,B12,#REF!,"Бекдурдиев",#REF!,"12.10.2026")</f>
        <v>#REF!</v>
      </c>
      <c r="VX12" s="28" t="e">
        <f>COUNTIFS(#REF!,B12,#REF!,"алиев",#REF!,"13.10.2026")</f>
        <v>#REF!</v>
      </c>
      <c r="VY12" s="28" t="e">
        <f>COUNTIFS(#REF!,B12,#REF!,"Бекдурдиев",#REF!,"13.10.2026")</f>
        <v>#REF!</v>
      </c>
      <c r="VZ12" s="28" t="e">
        <f>COUNTIFS(#REF!,B12,#REF!,"алиев",#REF!,"14.10.2026")</f>
        <v>#REF!</v>
      </c>
      <c r="WA12" s="28" t="e">
        <f>COUNTIFS(#REF!,B12,#REF!,"Бекдурдиев",#REF!,"14.10.2026")</f>
        <v>#REF!</v>
      </c>
      <c r="WB12" s="28" t="e">
        <f>COUNTIFS(#REF!,B12,#REF!,"алиев",#REF!,"15.10.2026")</f>
        <v>#REF!</v>
      </c>
      <c r="WC12" s="28" t="e">
        <f>COUNTIFS(#REF!,B12,#REF!,"Бекдурдиев",#REF!,"15.10.2026")</f>
        <v>#REF!</v>
      </c>
      <c r="WD12" s="28" t="e">
        <f>COUNTIFS(#REF!,B12,#REF!,"алиев",#REF!,"16.10.2026")</f>
        <v>#REF!</v>
      </c>
      <c r="WE12" s="28" t="e">
        <f>COUNTIFS(#REF!,B12,#REF!,"Бекдурдиев",#REF!,"16.10.2026")</f>
        <v>#REF!</v>
      </c>
      <c r="WF12" s="28" t="e">
        <f>COUNTIFS(#REF!,B12,#REF!,"алиев",#REF!,"17.10.2026")</f>
        <v>#REF!</v>
      </c>
      <c r="WG12" s="28" t="e">
        <f>COUNTIFS(#REF!,B12,#REF!,"Бекдурдиев",#REF!,"17.10.2026")</f>
        <v>#REF!</v>
      </c>
      <c r="WH12" s="28" t="e">
        <f>COUNTIFS(#REF!,B12,#REF!,"алиев",#REF!,"18.10.2026")</f>
        <v>#REF!</v>
      </c>
      <c r="WI12" s="28" t="e">
        <f>COUNTIFS(#REF!,B12,#REF!,"Бекдурдиев",#REF!,"18.10.2026")</f>
        <v>#REF!</v>
      </c>
      <c r="WJ12" s="28" t="e">
        <f>COUNTIFS(#REF!,B12,#REF!,"алиев",#REF!,"19.10.2026")</f>
        <v>#REF!</v>
      </c>
      <c r="WK12" s="28" t="e">
        <f>COUNTIFS(#REF!,B12,#REF!,"Бекдурдиев",#REF!,"19.10.2026")</f>
        <v>#REF!</v>
      </c>
      <c r="WL12" s="28" t="e">
        <f>COUNTIFS(#REF!,B12,#REF!,"алиев",#REF!,"20.10.2026")</f>
        <v>#REF!</v>
      </c>
      <c r="WM12" s="28" t="e">
        <f>COUNTIFS(#REF!,B12,#REF!,"Бекдурдиев",#REF!,"20.10.2026")</f>
        <v>#REF!</v>
      </c>
      <c r="WN12" s="28" t="e">
        <f>COUNTIFS(#REF!,B12,#REF!,"алиев",#REF!,"21.10.2026")</f>
        <v>#REF!</v>
      </c>
      <c r="WO12" s="28" t="e">
        <f>COUNTIFS(#REF!,B12,#REF!,"Бекдурдиев",#REF!,"21.10.2026")</f>
        <v>#REF!</v>
      </c>
      <c r="WP12" s="28" t="e">
        <f>COUNTIFS(#REF!,B12,#REF!,"алиев",#REF!,"22.10.2026")</f>
        <v>#REF!</v>
      </c>
      <c r="WQ12" s="28" t="e">
        <f>COUNTIFS(#REF!,B12,#REF!,"Бекдурдиев",#REF!,"22.10.2026")</f>
        <v>#REF!</v>
      </c>
      <c r="WR12" s="28" t="e">
        <f>COUNTIFS(#REF!,B12,#REF!,"алиев",#REF!,"23.10.2026")</f>
        <v>#REF!</v>
      </c>
      <c r="WS12" s="28" t="e">
        <f>COUNTIFS(#REF!,B12,#REF!,"Бекдурдиев",#REF!,"23.10.2026")</f>
        <v>#REF!</v>
      </c>
      <c r="WT12" s="28" t="e">
        <f>COUNTIFS(#REF!,B12,#REF!,"алиев",#REF!,"24.10.2026")</f>
        <v>#REF!</v>
      </c>
      <c r="WU12" s="28" t="e">
        <f>COUNTIFS(#REF!,B12,#REF!,"Бекдурдиев",#REF!,"24.10.2026")</f>
        <v>#REF!</v>
      </c>
      <c r="WV12" s="28" t="e">
        <f>COUNTIFS(#REF!,B12,#REF!,"алиев",#REF!,"25.10.2026")</f>
        <v>#REF!</v>
      </c>
      <c r="WW12" s="28" t="e">
        <f>COUNTIFS(#REF!,B12,#REF!,"Бекдурдиев",#REF!,"25.10.2026")</f>
        <v>#REF!</v>
      </c>
      <c r="WX12" s="28" t="e">
        <f>COUNTIFS(#REF!,B12,#REF!,"алиев",#REF!,"26.10.2026")</f>
        <v>#REF!</v>
      </c>
      <c r="WY12" s="28" t="e">
        <f>COUNTIFS(#REF!,B12,#REF!,"Бекдурдиев",#REF!,"26.10.2026")</f>
        <v>#REF!</v>
      </c>
      <c r="WZ12" s="28" t="e">
        <f>COUNTIFS(#REF!,B12,#REF!,"алиев",#REF!,"27.10.2026")</f>
        <v>#REF!</v>
      </c>
      <c r="XA12" s="28" t="e">
        <f>COUNTIFS(#REF!,B12,#REF!,"Бекдурдиев",#REF!,"27.10.2026")</f>
        <v>#REF!</v>
      </c>
      <c r="XB12" s="28" t="e">
        <f>COUNTIFS(#REF!,B12,#REF!,"алиев",#REF!,"28.10.2026")</f>
        <v>#REF!</v>
      </c>
      <c r="XC12" s="28" t="e">
        <f>COUNTIFS(#REF!,B12,#REF!,"Бекдурдиев",#REF!,"28.10.2026")</f>
        <v>#REF!</v>
      </c>
      <c r="XD12" s="28" t="e">
        <f>COUNTIFS(#REF!,B12,#REF!,"алиев",#REF!,"29.10.2026")</f>
        <v>#REF!</v>
      </c>
      <c r="XE12" s="28" t="e">
        <f>COUNTIFS(#REF!,B12,#REF!,"Бекдурдиев",#REF!,"29.10.2026")</f>
        <v>#REF!</v>
      </c>
      <c r="XF12" s="28" t="e">
        <f>COUNTIFS(#REF!,B12,#REF!,"алиев",#REF!,"30.10.2026")</f>
        <v>#REF!</v>
      </c>
      <c r="XG12" s="28" t="e">
        <f>COUNTIFS(#REF!,B12,#REF!,"Бекдурдиев",#REF!,"30.10.2026")</f>
        <v>#REF!</v>
      </c>
      <c r="XH12" s="28" t="e">
        <f>COUNTIFS(#REF!,B12,#REF!,"алиев",#REF!,"31.10.2026")</f>
        <v>#REF!</v>
      </c>
      <c r="XI12" s="28" t="e">
        <f>COUNTIFS(#REF!,B12,#REF!,"Бекдурдиев",#REF!,"31.10.2026")</f>
        <v>#REF!</v>
      </c>
      <c r="XJ12" s="41" t="e">
        <f t="shared" si="38"/>
        <v>#REF!</v>
      </c>
      <c r="XK12" s="41" t="e">
        <f t="shared" si="39"/>
        <v>#REF!</v>
      </c>
      <c r="XL12" s="28" t="e">
        <f>COUNTIFS(#REF!,B12,#REF!,"алиев",#REF!,"01.11.2026")</f>
        <v>#REF!</v>
      </c>
      <c r="XM12" s="28" t="e">
        <f>COUNTIFS(#REF!,B12,#REF!,"Бекдурдиев",#REF!,"01.11.2026")</f>
        <v>#REF!</v>
      </c>
      <c r="XN12" s="28" t="e">
        <f>COUNTIFS(#REF!,B12,#REF!,"алиев",#REF!,"02.11.2026")</f>
        <v>#REF!</v>
      </c>
      <c r="XO12" s="28" t="e">
        <f>COUNTIFS(#REF!,B12,#REF!,"Бекдурдиев",#REF!,"02.11.2026")</f>
        <v>#REF!</v>
      </c>
      <c r="XP12" s="28" t="e">
        <f>COUNTIFS(#REF!,B12,#REF!,"алиев",#REF!,"03.11.2026")</f>
        <v>#REF!</v>
      </c>
      <c r="XQ12" s="28" t="e">
        <f>COUNTIFS(#REF!,B12,#REF!,"Бекдурдиев",#REF!,"03.11.2026")</f>
        <v>#REF!</v>
      </c>
      <c r="XR12" s="28" t="e">
        <f>COUNTIFS(#REF!,B12,#REF!,"алиев",#REF!,"04.11.2026")</f>
        <v>#REF!</v>
      </c>
      <c r="XS12" s="28" t="e">
        <f>COUNTIFS(#REF!,B12,#REF!,"Бекдурдиев",#REF!,"04.11.2026")</f>
        <v>#REF!</v>
      </c>
      <c r="XT12" s="28" t="e">
        <f>COUNTIFS(#REF!,B12,#REF!,"алиев",#REF!,"05.11.2026")</f>
        <v>#REF!</v>
      </c>
      <c r="XU12" s="28" t="e">
        <f>COUNTIFS(#REF!,B12,#REF!,"Бекдурдиев",#REF!,"05.11.2026")</f>
        <v>#REF!</v>
      </c>
      <c r="XV12" s="28" t="e">
        <f>COUNTIFS(#REF!,B12,#REF!,"алиев",#REF!,"06.11.2026")</f>
        <v>#REF!</v>
      </c>
      <c r="XW12" s="28" t="e">
        <f>COUNTIFS(#REF!,B12,#REF!,"Бекдурдиев",#REF!,"06.11.2026")</f>
        <v>#REF!</v>
      </c>
      <c r="XX12" s="28" t="e">
        <f>COUNTIFS(#REF!,B12,#REF!,"алиев",#REF!,"07.11.2026")</f>
        <v>#REF!</v>
      </c>
      <c r="XY12" s="28" t="e">
        <f>COUNTIFS(#REF!,B12,#REF!,"Бекдурдиев",#REF!,"07.11.2026")</f>
        <v>#REF!</v>
      </c>
      <c r="XZ12" s="42" t="e">
        <f>COUNTIFS(#REF!,B12,#REF!,"алиев",#REF!,"08.11.2026")</f>
        <v>#REF!</v>
      </c>
      <c r="YA12" s="42" t="e">
        <f>COUNTIFS(#REF!,B12,#REF!,"Бекдурдиев",#REF!,"08.11.2026")</f>
        <v>#REF!</v>
      </c>
      <c r="YB12" s="42" t="e">
        <f>COUNTIFS(#REF!,B12,#REF!,"алиев",#REF!,"09.11.2026")</f>
        <v>#REF!</v>
      </c>
      <c r="YC12" s="42" t="e">
        <f>COUNTIFS(#REF!,B12,#REF!,"Бекдурдиев",#REF!,"09.11.2026")</f>
        <v>#REF!</v>
      </c>
      <c r="YD12" s="42" t="e">
        <f>COUNTIFS(#REF!,B12,#REF!,"алиев",#REF!,"10.11.2026")</f>
        <v>#REF!</v>
      </c>
      <c r="YE12" s="42" t="e">
        <f>COUNTIFS(#REF!,B12,#REF!,"Бекдурдиев",#REF!,"10.11.2026")</f>
        <v>#REF!</v>
      </c>
      <c r="YF12" s="42" t="e">
        <f>COUNTIFS(#REF!,B12,#REF!,"алиев",#REF!,"11.11.2026")</f>
        <v>#REF!</v>
      </c>
      <c r="YG12" s="42" t="e">
        <f>COUNTIFS(#REF!,B12,#REF!,"Бекдурдиев",#REF!,"11.11.2026")</f>
        <v>#REF!</v>
      </c>
      <c r="YH12" s="42" t="e">
        <f>COUNTIFS(#REF!,B12,#REF!,"алиев",#REF!,"12.11.2026")</f>
        <v>#REF!</v>
      </c>
      <c r="YI12" s="42" t="e">
        <f>COUNTIFS(#REF!,B12,#REF!,"Бекдурдиев",#REF!,"12.11.2026")</f>
        <v>#REF!</v>
      </c>
      <c r="YJ12" s="42" t="e">
        <f>COUNTIFS(#REF!,B12,#REF!,"алиев",#REF!,"13.11.2026")</f>
        <v>#REF!</v>
      </c>
      <c r="YK12" s="42" t="e">
        <f>COUNTIFS(#REF!,B12,#REF!,"Бекдурдиев",#REF!,"13.11.2026")</f>
        <v>#REF!</v>
      </c>
      <c r="YL12" s="42" t="e">
        <f>COUNTIFS(#REF!,B12,#REF!,"алиев",#REF!,"14.11.2026")</f>
        <v>#REF!</v>
      </c>
      <c r="YM12" s="42" t="e">
        <f>COUNTIFS(#REF!,B12,#REF!,"Бекдурдиев",#REF!,"14.11.2026")</f>
        <v>#REF!</v>
      </c>
      <c r="YN12" s="42" t="e">
        <f>COUNTIFS(#REF!,B12,#REF!,"алиев",#REF!,"15.11.2026")</f>
        <v>#REF!</v>
      </c>
      <c r="YO12" s="42" t="e">
        <f>COUNTIFS(#REF!,B12,#REF!,"Бекдурдиев",#REF!,"15.11.2026")</f>
        <v>#REF!</v>
      </c>
      <c r="YP12" s="42" t="e">
        <f>COUNTIFS(#REF!,B12,#REF!,"алиев",#REF!,"16.11.2026")</f>
        <v>#REF!</v>
      </c>
      <c r="YQ12" s="42" t="e">
        <f>COUNTIFS(#REF!,B12,#REF!,"Бекдурдиев",#REF!,"16.11.2026")</f>
        <v>#REF!</v>
      </c>
      <c r="YR12" s="42" t="e">
        <f>COUNTIFS(#REF!,B12,#REF!,"алиев",#REF!,"17.11.2026")</f>
        <v>#REF!</v>
      </c>
      <c r="YS12" s="42" t="e">
        <f>COUNTIFS(#REF!,B12,#REF!,"Бекдурдиев",#REF!,"17.11.2026")</f>
        <v>#REF!</v>
      </c>
      <c r="YT12" s="42" t="e">
        <f>COUNTIFS(#REF!,B12,#REF!,"алиев",#REF!,"18.11.2026")</f>
        <v>#REF!</v>
      </c>
      <c r="YU12" s="42" t="e">
        <f>COUNTIFS(#REF!,B12,#REF!,"Бекдурдиев",#REF!,"18.11.2026")</f>
        <v>#REF!</v>
      </c>
      <c r="YV12" s="42" t="e">
        <f>COUNTIFS(#REF!,B12,#REF!,"алиев",#REF!,"19.11.2026")</f>
        <v>#REF!</v>
      </c>
      <c r="YW12" s="42" t="e">
        <f>COUNTIFS(#REF!,B12,#REF!,"Бекдурдиев",#REF!,"19.11.2026")</f>
        <v>#REF!</v>
      </c>
      <c r="YX12" s="42" t="e">
        <f>COUNTIFS(#REF!,B12,#REF!,"алиев",#REF!,"20.11.2026")</f>
        <v>#REF!</v>
      </c>
      <c r="YY12" s="42" t="e">
        <f>COUNTIFS(#REF!,B12,#REF!,"Бекдурдиев",#REF!,"20.11.2026")</f>
        <v>#REF!</v>
      </c>
      <c r="YZ12" s="42" t="e">
        <f>COUNTIFS(#REF!,B12,#REF!,"алиев",#REF!,"21.11.2026")</f>
        <v>#REF!</v>
      </c>
      <c r="ZA12" s="42" t="e">
        <f>COUNTIFS(#REF!,B12,#REF!,"Бекдурдиев",#REF!,"21.11.2026")</f>
        <v>#REF!</v>
      </c>
      <c r="ZB12" s="42" t="e">
        <f>COUNTIFS(#REF!,B12,#REF!,"алиев",#REF!,"22.11.2026")</f>
        <v>#REF!</v>
      </c>
      <c r="ZC12" s="42" t="e">
        <f>COUNTIFS(#REF!,B12,#REF!,"Бекдурдиев",#REF!,"22.11.2026")</f>
        <v>#REF!</v>
      </c>
      <c r="ZD12" s="42" t="e">
        <f>COUNTIFS(#REF!,B12,#REF!,"алиев",#REF!,"23.11.2026")</f>
        <v>#REF!</v>
      </c>
      <c r="ZE12" s="42" t="e">
        <f>COUNTIFS(#REF!,B12,#REF!,"Бекдурдиев",#REF!,"23.11.2026")</f>
        <v>#REF!</v>
      </c>
      <c r="ZF12" s="42" t="e">
        <f>COUNTIFS(#REF!,B12,#REF!,"алиев",#REF!,"24.11.2026")</f>
        <v>#REF!</v>
      </c>
      <c r="ZG12" s="42" t="e">
        <f>COUNTIFS(#REF!,B12,#REF!,"Бекдурдиев",#REF!,"24.11.2026")</f>
        <v>#REF!</v>
      </c>
      <c r="ZH12" s="42" t="e">
        <f>COUNTIFS(#REF!,B12,#REF!,"алиев",#REF!,"25.11.202")</f>
        <v>#REF!</v>
      </c>
      <c r="ZI12" s="42" t="e">
        <f>COUNTIFS(#REF!,B12,#REF!,"Бекдурдиев",#REF!,"25.11.2026")</f>
        <v>#REF!</v>
      </c>
      <c r="ZJ12" s="42" t="e">
        <f>COUNTIFS(#REF!,B12,#REF!,"алиев",#REF!,"26.11.2026")</f>
        <v>#REF!</v>
      </c>
      <c r="ZK12" s="42" t="e">
        <f>COUNTIFS(#REF!,B12,#REF!,"Бекдурдиев",#REF!,"26.11.2026")</f>
        <v>#REF!</v>
      </c>
      <c r="ZL12" s="42" t="e">
        <f>COUNTIFS(#REF!,B12,#REF!,"алиев",#REF!,"27.11.2026")</f>
        <v>#REF!</v>
      </c>
      <c r="ZM12" s="42" t="e">
        <f>COUNTIFS(#REF!,B12,#REF!,"Бекдурдиев",#REF!,"27.11.2026")</f>
        <v>#REF!</v>
      </c>
      <c r="ZN12" s="42" t="e">
        <f>COUNTIFS(#REF!,B12,#REF!,"алиев",#REF!,"28.11.2026")</f>
        <v>#REF!</v>
      </c>
      <c r="ZO12" s="42" t="e">
        <f>COUNTIFS(#REF!,B12,#REF!,"Бекдурдиев",#REF!,"28.11.2026")</f>
        <v>#REF!</v>
      </c>
      <c r="ZP12" s="42" t="e">
        <f>COUNTIFS(#REF!,B12,#REF!,"алиев",#REF!,"29.11.2026")</f>
        <v>#REF!</v>
      </c>
      <c r="ZQ12" s="42" t="e">
        <f>COUNTIFS(#REF!,B12,#REF!,"Бекдурдиев",#REF!,"29.11.2026")</f>
        <v>#REF!</v>
      </c>
      <c r="ZR12" s="42" t="e">
        <f>COUNTIFS(#REF!,B12,#REF!,"алиев",#REF!,"30.11.2026")</f>
        <v>#REF!</v>
      </c>
      <c r="ZS12" s="42" t="e">
        <f>COUNTIFS(#REF!,B12,#REF!,"Бекдурдиев",#REF!,"30.11.2026")</f>
        <v>#REF!</v>
      </c>
      <c r="ZT12" s="43" t="e">
        <f t="shared" si="40"/>
        <v>#REF!</v>
      </c>
      <c r="ZU12" s="43" t="e">
        <f t="shared" si="41"/>
        <v>#REF!</v>
      </c>
      <c r="ZV12" s="4" t="e">
        <f>COUNTIFS(#REF!,B12,#REF!,"алиев",#REF!,"01.12.2026")</f>
        <v>#REF!</v>
      </c>
      <c r="ZW12" s="4" t="e">
        <f>COUNTIFS(#REF!,B12,#REF!,"Бекдурдиев",#REF!,"01.12.2026")</f>
        <v>#REF!</v>
      </c>
      <c r="ZX12" s="4" t="e">
        <f>COUNTIFS(#REF!,B12,#REF!,"алиев",#REF!,"02.12.2026")</f>
        <v>#REF!</v>
      </c>
      <c r="ZY12" s="4" t="e">
        <f>COUNTIFS(#REF!,B12,#REF!,"Бекдурдиев",#REF!,"02.12.2026")</f>
        <v>#REF!</v>
      </c>
      <c r="ZZ12" s="4" t="e">
        <f>COUNTIFS(#REF!,B12,#REF!,"алиев",#REF!,"03.12.2026")</f>
        <v>#REF!</v>
      </c>
      <c r="AAA12" s="4" t="e">
        <f>COUNTIFS(#REF!,B12,#REF!,"Бекдурдиев",#REF!,"03.12.2026")</f>
        <v>#REF!</v>
      </c>
      <c r="AAB12" s="4" t="e">
        <f>COUNTIFS(#REF!,B12,#REF!,"алиев",#REF!,"04.12.2026")</f>
        <v>#REF!</v>
      </c>
      <c r="AAC12" s="4" t="e">
        <f>COUNTIFS(#REF!,B12,#REF!,"Бекдурдиев",#REF!,"04.12.2026")</f>
        <v>#REF!</v>
      </c>
      <c r="AAD12" s="4" t="e">
        <f>COUNTIFS(#REF!,B12,#REF!,"алиев",#REF!,"05.12.2026")</f>
        <v>#REF!</v>
      </c>
      <c r="AAE12" s="4" t="e">
        <f>COUNTIFS(#REF!,B12,#REF!,"Бекдурдиев",#REF!,"05.12.2026")</f>
        <v>#REF!</v>
      </c>
      <c r="AAF12" s="4" t="e">
        <f>COUNTIFS(#REF!,B12,#REF!,"алиев",#REF!,"06.12.2026")</f>
        <v>#REF!</v>
      </c>
      <c r="AAG12" s="4" t="e">
        <f>COUNTIFS(#REF!,B12,#REF!,"Бекдурдиев",#REF!,"06.12.2026")</f>
        <v>#REF!</v>
      </c>
      <c r="AAH12" s="4" t="e">
        <f>COUNTIFS(#REF!,B12,#REF!,"алиев",#REF!,"07.12.2026")</f>
        <v>#REF!</v>
      </c>
      <c r="AAI12" s="4" t="e">
        <f>COUNTIFS(#REF!,B12,#REF!,"Бекдурдиев",#REF!,"07.12.2026")</f>
        <v>#REF!</v>
      </c>
      <c r="AAJ12" s="1" t="e">
        <f>COUNTIFS(#REF!,B12,#REF!,"алиев",#REF!,"08.12.2026")</f>
        <v>#REF!</v>
      </c>
      <c r="AAK12" s="1" t="e">
        <f>COUNTIFS(#REF!,B12,#REF!,"Бекдурдиев",#REF!,"08.12.2026")</f>
        <v>#REF!</v>
      </c>
      <c r="AAL12" s="1" t="e">
        <f>COUNTIFS(#REF!,B12,#REF!,"алиев",#REF!,"09.12.2026")</f>
        <v>#REF!</v>
      </c>
      <c r="AAM12" s="1" t="e">
        <f>COUNTIFS(#REF!,B12,#REF!,"Бекдурдиев",#REF!,"09.12.2026")</f>
        <v>#REF!</v>
      </c>
      <c r="AAN12" s="1" t="e">
        <f>COUNTIFS(#REF!,B12,#REF!,"алиев",#REF!,"10.12.2026")</f>
        <v>#REF!</v>
      </c>
      <c r="AAO12" s="1" t="e">
        <f>COUNTIFS(#REF!,B12,#REF!,"Бекдурдиев",#REF!,"10.12.2026")</f>
        <v>#REF!</v>
      </c>
      <c r="AAP12" s="1" t="e">
        <f>COUNTIFS(#REF!,B12,#REF!,"алиев",#REF!,"11.12.2026")</f>
        <v>#REF!</v>
      </c>
      <c r="AAQ12" s="1" t="e">
        <f>COUNTIFS(#REF!,B12,#REF!,"Бекдурдиев",#REF!,"11.12.2026")</f>
        <v>#REF!</v>
      </c>
      <c r="AAR12" s="1" t="e">
        <f>COUNTIFS(#REF!,B12,#REF!,"алиев",#REF!,"12.12.2026")</f>
        <v>#REF!</v>
      </c>
      <c r="AAS12" s="1" t="e">
        <f>COUNTIFS(#REF!,B12,#REF!,"Бекдурдиев",#REF!,"12.12.2026")</f>
        <v>#REF!</v>
      </c>
      <c r="AAT12" s="1" t="e">
        <f>COUNTIFS(#REF!,B12,#REF!,"алиев",#REF!,"13.12.2026")</f>
        <v>#REF!</v>
      </c>
      <c r="AAU12" s="1" t="e">
        <f>COUNTIFS(#REF!,B12,#REF!,"Бекдурдиев",#REF!,"13.12.2026")</f>
        <v>#REF!</v>
      </c>
      <c r="AAV12" s="1" t="e">
        <f>COUNTIFS(#REF!,B12,#REF!,"алиев",#REF!,"14.12.2026")</f>
        <v>#REF!</v>
      </c>
      <c r="AAW12" s="1" t="e">
        <f>COUNTIFS(#REF!,B12,#REF!,"Бекдурдиев",#REF!,"14.12.2026")</f>
        <v>#REF!</v>
      </c>
      <c r="AAX12" s="1" t="e">
        <f>COUNTIFS(#REF!,B12,#REF!,"алиев",#REF!,"15.12.2026")</f>
        <v>#REF!</v>
      </c>
      <c r="AAY12" s="1" t="e">
        <f>COUNTIFS(#REF!,B12,#REF!,"Бекдурдиев",#REF!,"15.12.2026")</f>
        <v>#REF!</v>
      </c>
      <c r="AAZ12" s="1" t="e">
        <f>COUNTIFS(#REF!,B12,#REF!,"алиев",#REF!,"16.12.2026")</f>
        <v>#REF!</v>
      </c>
      <c r="ABA12" s="1" t="e">
        <f>COUNTIFS(#REF!,B12,#REF!,"Бекдурдиев",#REF!,"16.12.2026")</f>
        <v>#REF!</v>
      </c>
      <c r="ABB12" s="1" t="e">
        <f>COUNTIFS(#REF!,B12,#REF!,"алиев",#REF!,"17.12.2026")</f>
        <v>#REF!</v>
      </c>
      <c r="ABC12" s="1" t="e">
        <f>COUNTIFS(#REF!,B12,#REF!,"Бекдурдиев",#REF!,"17.12.2026")</f>
        <v>#REF!</v>
      </c>
      <c r="ABD12" s="1" t="e">
        <f>COUNTIFS(#REF!,B12,#REF!,"алиев",#REF!,"18.12.2026")</f>
        <v>#REF!</v>
      </c>
      <c r="ABE12" s="1" t="e">
        <f>COUNTIFS(#REF!,B12,#REF!,"Бекдурдиев",#REF!,"18.12.2026")</f>
        <v>#REF!</v>
      </c>
      <c r="ABF12" s="1" t="e">
        <f>COUNTIFS(#REF!,B12,#REF!,"алиев",#REF!,"19.12.2026")</f>
        <v>#REF!</v>
      </c>
      <c r="ABG12" s="1" t="e">
        <f>COUNTIFS(#REF!,B12,#REF!,"Бекдурдиев",#REF!,"19.12.2026")</f>
        <v>#REF!</v>
      </c>
      <c r="ABH12" s="1" t="e">
        <f>COUNTIFS(#REF!,B12,#REF!,"алиев",#REF!,"20.12.2026")</f>
        <v>#REF!</v>
      </c>
      <c r="ABI12" s="1" t="e">
        <f>COUNTIFS(#REF!,B12,#REF!,"Бекдурдиев",#REF!,"20.12.2026")</f>
        <v>#REF!</v>
      </c>
      <c r="ABJ12" s="1" t="e">
        <f>COUNTIFS(#REF!,B12,#REF!,"алиев",#REF!,"21.12.2026")</f>
        <v>#REF!</v>
      </c>
      <c r="ABK12" s="1" t="e">
        <f>COUNTIFS(#REF!,B12,#REF!,"Бекдурдиев",#REF!,"21.12.2026")</f>
        <v>#REF!</v>
      </c>
      <c r="ABL12" s="1" t="e">
        <f>COUNTIFS(#REF!,B12,#REF!,"алиев",#REF!,"22.12.2026")</f>
        <v>#REF!</v>
      </c>
      <c r="ABM12" s="1" t="e">
        <f>COUNTIFS(#REF!,B12,#REF!,"Бекдурдиев",#REF!,"22.12.2026")</f>
        <v>#REF!</v>
      </c>
      <c r="ABN12" s="1" t="e">
        <f>COUNTIFS(#REF!,B12,#REF!,"алиев",#REF!,"23.12.2026")</f>
        <v>#REF!</v>
      </c>
      <c r="ABO12" s="1" t="e">
        <f>COUNTIFS(#REF!,B12,#REF!,"Бекдурдиев",#REF!,"23.12.2026")</f>
        <v>#REF!</v>
      </c>
      <c r="ABP12" s="1" t="e">
        <f>COUNTIFS(#REF!,B12,#REF!,"алиев",#REF!,"24.12.2026")</f>
        <v>#REF!</v>
      </c>
      <c r="ABQ12" s="1" t="e">
        <f>COUNTIFS(#REF!,B12,#REF!,"Бекдурдиев",#REF!,"24.12.2026")</f>
        <v>#REF!</v>
      </c>
      <c r="ABR12" s="1" t="e">
        <f>COUNTIFS(#REF!,B12,#REF!,"алиев",#REF!,"25.12.2026")</f>
        <v>#REF!</v>
      </c>
      <c r="ABS12" s="1" t="e">
        <f>COUNTIFS(#REF!,B12,#REF!,"Бекдурдиев",#REF!,"25.12.2026")</f>
        <v>#REF!</v>
      </c>
      <c r="ABT12" s="1" t="e">
        <f>COUNTIFS(#REF!,B12,#REF!,"алиев",#REF!,"26.12.2026")</f>
        <v>#REF!</v>
      </c>
      <c r="ABU12" s="1" t="e">
        <f>COUNTIFS(#REF!,B12,#REF!,"Бекдурдиев",#REF!,"26.12.2026")</f>
        <v>#REF!</v>
      </c>
      <c r="ABV12" s="1" t="e">
        <f>COUNTIFS(#REF!,B12,#REF!,"алиев",#REF!,"27.12.2026")</f>
        <v>#REF!</v>
      </c>
      <c r="ABW12" s="1" t="e">
        <f>COUNTIFS(#REF!,B12,#REF!,"Бекдурдиев",#REF!,"27.12.2026")</f>
        <v>#REF!</v>
      </c>
      <c r="ABX12" s="1" t="e">
        <f>COUNTIFS(#REF!,B12,#REF!,"алиев",#REF!,"28.12.2026")</f>
        <v>#REF!</v>
      </c>
      <c r="ABY12" s="1" t="e">
        <f>COUNTIFS(#REF!,B12,#REF!,"Бекдурдиев",#REF!,"28.12.2026")</f>
        <v>#REF!</v>
      </c>
      <c r="ABZ12" s="1" t="e">
        <f>COUNTIFS(#REF!,B12,#REF!,"алиев",#REF!,"29.12.2026")</f>
        <v>#REF!</v>
      </c>
      <c r="ACA12" s="1" t="e">
        <f>COUNTIFS(#REF!,B12,#REF!,"Бекдурдиев",#REF!,"29.12.2026")</f>
        <v>#REF!</v>
      </c>
      <c r="ACB12" s="1" t="e">
        <f>COUNTIFS(#REF!,B12,#REF!,"алиев",#REF!,"30.12.2026")</f>
        <v>#REF!</v>
      </c>
      <c r="ACC12" s="1" t="e">
        <f>COUNTIFS(#REF!,B12,#REF!,"Бекдурдиев",#REF!,"30.12.2026")</f>
        <v>#REF!</v>
      </c>
      <c r="ACD12" s="1" t="e">
        <f>COUNTIFS(#REF!,B12,#REF!,"алиев",#REF!,"31.12.2026")</f>
        <v>#REF!</v>
      </c>
      <c r="ACE12" s="1" t="e">
        <f>COUNTIFS(#REF!,B12,#REF!,"Бекдурдиев",#REF!,"31.12.2026")</f>
        <v>#REF!</v>
      </c>
    </row>
    <row r="13" spans="1:759" ht="27.75" customHeight="1" x14ac:dyDescent="0.25">
      <c r="A13" s="4">
        <v>6</v>
      </c>
      <c r="B13" s="5" t="s">
        <v>14</v>
      </c>
      <c r="C13" s="32" t="e">
        <f t="shared" si="15"/>
        <v>#REF!</v>
      </c>
      <c r="D13" s="31" t="e">
        <f t="shared" si="16"/>
        <v>#REF!</v>
      </c>
      <c r="E13" s="31" t="e">
        <f t="shared" si="17"/>
        <v>#REF!</v>
      </c>
      <c r="F13" s="10" t="e">
        <f t="shared" si="18"/>
        <v>#REF!</v>
      </c>
      <c r="G13" s="10" t="e">
        <f t="shared" si="19"/>
        <v>#REF!</v>
      </c>
      <c r="H13" s="2" t="e">
        <f>COUNTIFS(#REF!,B13,#REF!,"алиев",#REF!,"01.01.2026")</f>
        <v>#REF!</v>
      </c>
      <c r="I13" s="2" t="e">
        <f>COUNTIFS(#REF!,B13,#REF!,"Бекдурдиев",#REF!,"01.01.2026")</f>
        <v>#REF!</v>
      </c>
      <c r="J13" s="2" t="e">
        <f>COUNTIFS(#REF!,B13,#REF!,"алиев",#REF!,"02.01.2026")</f>
        <v>#REF!</v>
      </c>
      <c r="K13" s="2" t="e">
        <f>COUNTIFS(#REF!,B13,#REF!,"Бекдурдиев",#REF!,"02.01.2026")</f>
        <v>#REF!</v>
      </c>
      <c r="L13" s="2" t="e">
        <f>COUNTIFS(#REF!,B13,#REF!,"алиев",#REF!,"03.01.2026")</f>
        <v>#REF!</v>
      </c>
      <c r="M13" s="2" t="e">
        <f>COUNTIFS(#REF!,#REF!,#REF!,"Бекдурдиев",#REF!,"03.01.2026")</f>
        <v>#REF!</v>
      </c>
      <c r="N13" s="2" t="e">
        <f>COUNTIFS(#REF!,B13,#REF!,"алиев",#REF!,"04.01.2026")</f>
        <v>#REF!</v>
      </c>
      <c r="O13" s="2" t="e">
        <f>COUNTIFS(#REF!,B13,#REF!,"Бекдурдиев",#REF!,"04.01.2026")</f>
        <v>#REF!</v>
      </c>
      <c r="P13" s="2" t="e">
        <f>COUNTIFS(#REF!,B13,#REF!,"алиев",#REF!,"05.01.2026")</f>
        <v>#REF!</v>
      </c>
      <c r="Q13" s="2" t="e">
        <f>COUNTIFS(#REF!,B13,#REF!,"Бекдурдиев",#REF!,"05.01.2026")</f>
        <v>#REF!</v>
      </c>
      <c r="R13" s="2" t="e">
        <f>COUNTIFS(#REF!,B13,#REF!,"алиев",#REF!,"06.01.2026")</f>
        <v>#REF!</v>
      </c>
      <c r="S13" s="2" t="e">
        <f>COUNTIFS(#REF!,B13,#REF!,"Бекдурдиев",#REF!,"06.01.2026")</f>
        <v>#REF!</v>
      </c>
      <c r="T13" s="2" t="e">
        <f>COUNTIFS(#REF!,B13,#REF!,"алиев",#REF!,"07.01.2026")</f>
        <v>#REF!</v>
      </c>
      <c r="U13" s="2" t="e">
        <f>COUNTIFS(#REF!,B13,#REF!,"Бекдурдиев",#REF!,"07.01.2026")</f>
        <v>#REF!</v>
      </c>
      <c r="V13" s="2" t="e">
        <f>COUNTIFS(#REF!,B13,#REF!,"алиев",#REF!,"08.01.2026")</f>
        <v>#REF!</v>
      </c>
      <c r="W13" s="2" t="e">
        <f>COUNTIFS(#REF!,B13,#REF!,"Бекдурдиев",#REF!,"08.01.2026")</f>
        <v>#REF!</v>
      </c>
      <c r="X13" s="2" t="e">
        <f>COUNTIFS(#REF!,B13,#REF!,"алиев",#REF!,"09.01.2026")</f>
        <v>#REF!</v>
      </c>
      <c r="Y13" s="2" t="e">
        <f>COUNTIFS(#REF!,B13,#REF!,"Бекдурдиев",#REF!,"09.01.2026")</f>
        <v>#REF!</v>
      </c>
      <c r="Z13" s="2" t="e">
        <f>COUNTIFS(#REF!,B13,#REF!,"алиев",#REF!,"10.01.2026")</f>
        <v>#REF!</v>
      </c>
      <c r="AA13" s="2" t="e">
        <f>COUNTIFS(#REF!,B13,#REF!,"Бекдурдиев",#REF!,"10.01.2026")</f>
        <v>#REF!</v>
      </c>
      <c r="AB13" s="2" t="e">
        <f>COUNTIFS(#REF!,B13,#REF!,"алиев",#REF!,"11.01.2026")</f>
        <v>#REF!</v>
      </c>
      <c r="AC13" s="2" t="e">
        <f>COUNTIFS(#REF!,B13,#REF!,"Бекдурдиев",#REF!,"10.01.2026")</f>
        <v>#REF!</v>
      </c>
      <c r="AD13" s="2" t="e">
        <f>COUNTIFS(#REF!,B13,#REF!,"алиев",#REF!,"12.01.2026")</f>
        <v>#REF!</v>
      </c>
      <c r="AE13" s="2" t="e">
        <f>COUNTIFS(#REF!,B13,#REF!,"Бекдурдиев",#REF!,"12.01.2026")</f>
        <v>#REF!</v>
      </c>
      <c r="AF13" s="2" t="e">
        <f>COUNTIFS(#REF!,B13,#REF!,"алиев",#REF!,"13.01.2026")</f>
        <v>#REF!</v>
      </c>
      <c r="AG13" s="2" t="e">
        <f>COUNTIFS(#REF!,B13,#REF!,"Бекдурдиев",#REF!,"13.01.2026")</f>
        <v>#REF!</v>
      </c>
      <c r="AH13" s="2" t="e">
        <f>COUNTIFS(#REF!,B13,#REF!,"алиев",#REF!,"14.01.2026")</f>
        <v>#REF!</v>
      </c>
      <c r="AI13" s="2" t="e">
        <f>COUNTIFS(#REF!,B13,#REF!,"Бекдурдиев",#REF!,"14.01.2026")</f>
        <v>#REF!</v>
      </c>
      <c r="AJ13" s="2" t="e">
        <f>COUNTIFS(#REF!,B13,#REF!,"алиев",#REF!,"15.01.2026")</f>
        <v>#REF!</v>
      </c>
      <c r="AK13" s="2" t="e">
        <f>COUNTIFS(#REF!,B13,#REF!,"Бекдурдиев",#REF!,"15.01.2026")</f>
        <v>#REF!</v>
      </c>
      <c r="AL13" s="2" t="e">
        <f>COUNTIFS(#REF!,B13,#REF!,"алиев",#REF!,"16.01.2026")</f>
        <v>#REF!</v>
      </c>
      <c r="AM13" s="2" t="e">
        <f>COUNTIFS(#REF!,B13,#REF!,"Бекдурдиев",#REF!,"16.01.2026")</f>
        <v>#REF!</v>
      </c>
      <c r="AN13" s="2" t="e">
        <f>COUNTIFS(#REF!,B13,#REF!,"алиев",#REF!,"17.01.2026")</f>
        <v>#REF!</v>
      </c>
      <c r="AO13" s="2" t="e">
        <f>COUNTIFS(#REF!,B13,#REF!,"Бекдурдиев",#REF!,"17.01.2026")</f>
        <v>#REF!</v>
      </c>
      <c r="AP13" s="2" t="e">
        <f>COUNTIFS(#REF!,B13,#REF!,"алиев",#REF!,"18.01.2026")</f>
        <v>#REF!</v>
      </c>
      <c r="AQ13" s="2" t="e">
        <f>COUNTIFS(#REF!,B13,#REF!,"Бекдурдиев",#REF!,"18.01.2026")</f>
        <v>#REF!</v>
      </c>
      <c r="AR13" s="2" t="e">
        <f>COUNTIFS(#REF!,B13,#REF!,"алиев",#REF!,"19.01.2026")</f>
        <v>#REF!</v>
      </c>
      <c r="AS13" s="2" t="e">
        <f>COUNTIFS(#REF!,B13,#REF!,"Бекдурдиев",#REF!,"19.01.2026")</f>
        <v>#REF!</v>
      </c>
      <c r="AT13" s="2" t="e">
        <f>COUNTIFS(#REF!,B13,#REF!,"алиев",#REF!,"20.01.2026")</f>
        <v>#REF!</v>
      </c>
      <c r="AU13" s="2" t="e">
        <f>COUNTIFS(#REF!,B13,#REF!,"Бекдурдиев",#REF!,"20.01.2026")</f>
        <v>#REF!</v>
      </c>
      <c r="AV13" s="2" t="e">
        <f>COUNTIFS(#REF!,B13,#REF!,"алиев",#REF!,"21.01.2026")</f>
        <v>#REF!</v>
      </c>
      <c r="AW13" s="2" t="e">
        <f>COUNTIFS(#REF!,B13,#REF!,"Бекдурдиев",#REF!,"21.01.2026")</f>
        <v>#REF!</v>
      </c>
      <c r="AX13" s="2" t="e">
        <f>COUNTIFS(#REF!,B13,#REF!,"алиев",#REF!,"22.01.2026")</f>
        <v>#REF!</v>
      </c>
      <c r="AY13" s="2" t="e">
        <f>COUNTIFS(#REF!,B13,#REF!,"Бекдурдиев",#REF!,"22.01.2026")</f>
        <v>#REF!</v>
      </c>
      <c r="AZ13" s="2" t="e">
        <f>COUNTIFS(#REF!,B13,#REF!,"алиев",#REF!,"23.01.2026")</f>
        <v>#REF!</v>
      </c>
      <c r="BA13" s="2" t="e">
        <f>COUNTIFS(#REF!,B13,#REF!,"Бекдурдиев",#REF!,"23.01.2026")</f>
        <v>#REF!</v>
      </c>
      <c r="BB13" s="2" t="e">
        <f>COUNTIFS(#REF!,B13,#REF!,"алиев",#REF!,"24.01.2026")</f>
        <v>#REF!</v>
      </c>
      <c r="BC13" s="2" t="e">
        <f>COUNTIFS(#REF!,B13,#REF!,"Бекдурдиев",#REF!,"24.01.2026")</f>
        <v>#REF!</v>
      </c>
      <c r="BD13" s="2" t="e">
        <f>COUNTIFS(#REF!,B13,#REF!,"алиев",#REF!,"25.01.2026")</f>
        <v>#REF!</v>
      </c>
      <c r="BE13" s="2" t="e">
        <f>COUNTIFS(#REF!,B13,#REF!,"Бекдурдиев",#REF!,"25.01.2026")</f>
        <v>#REF!</v>
      </c>
      <c r="BF13" s="2" t="e">
        <f>COUNTIFS(#REF!,B13,#REF!,"алиев",#REF!,"26.01.2026")</f>
        <v>#REF!</v>
      </c>
      <c r="BG13" s="2" t="e">
        <f>COUNTIFS(#REF!,B13,#REF!,"Бекдурдиев",#REF!,"26.01.2026")</f>
        <v>#REF!</v>
      </c>
      <c r="BH13" s="2" t="e">
        <f>COUNTIFS(#REF!,B13,#REF!,"алиев",#REF!,"27.01.2026")</f>
        <v>#REF!</v>
      </c>
      <c r="BI13" s="2" t="e">
        <f>COUNTIFS(#REF!,B13,#REF!,"Бекдурдиев",#REF!,"27.01.2026")</f>
        <v>#REF!</v>
      </c>
      <c r="BJ13" s="2" t="e">
        <f>COUNTIFS(#REF!,B13,#REF!,"алиев",#REF!,"28.01.2026")</f>
        <v>#REF!</v>
      </c>
      <c r="BK13" s="2" t="e">
        <f>COUNTIFS(#REF!,B13,#REF!,"Бекдурдиев",#REF!,"28.01.2026")</f>
        <v>#REF!</v>
      </c>
      <c r="BL13" s="2" t="e">
        <f>COUNTIFS(#REF!,B13,#REF!,"алиев",#REF!,"29.01.2026")</f>
        <v>#REF!</v>
      </c>
      <c r="BM13" s="2" t="e">
        <f>COUNTIFS(#REF!,B13,#REF!,"Бекдурдиев",#REF!,"29.01.2026")</f>
        <v>#REF!</v>
      </c>
      <c r="BN13" s="2" t="e">
        <f>COUNTIFS(#REF!,B13,#REF!,"алиев",#REF!,"30.01.2026")</f>
        <v>#REF!</v>
      </c>
      <c r="BO13" s="2" t="e">
        <f>COUNTIFS(#REF!,B13,#REF!,"Бекдурдиев",#REF!,"30.01.2026")</f>
        <v>#REF!</v>
      </c>
      <c r="BP13" s="2" t="e">
        <f>COUNTIFS(#REF!,B13,#REF!,"алиев",#REF!,"31.01.2026")</f>
        <v>#REF!</v>
      </c>
      <c r="BQ13" s="2" t="e">
        <f>COUNTIFS(#REF!,B13,#REF!,"Бекдурдиев",#REF!,"31.01.2026")</f>
        <v>#REF!</v>
      </c>
      <c r="BR13" s="12" t="e">
        <f t="shared" si="20"/>
        <v>#REF!</v>
      </c>
      <c r="BS13" s="12" t="e">
        <f t="shared" si="21"/>
        <v>#REF!</v>
      </c>
      <c r="BT13" s="2" t="e">
        <f>COUNTIFS(#REF!,B13,#REF!,"алиев",#REF!,"01.02.2026")</f>
        <v>#REF!</v>
      </c>
      <c r="BU13" s="2" t="e">
        <f>COUNTIFS(#REF!,B13,#REF!,"Бекдурдиев",#REF!,"01.02.2026")</f>
        <v>#REF!</v>
      </c>
      <c r="BV13" s="2" t="e">
        <f>COUNTIFS(#REF!,B13,#REF!,"алиев",#REF!,"02.02.2026")</f>
        <v>#REF!</v>
      </c>
      <c r="BW13" s="2" t="e">
        <f>COUNTIFS(#REF!,B13,#REF!,"Бекдурдиев",#REF!,"02.02.2026")</f>
        <v>#REF!</v>
      </c>
      <c r="BX13" s="2" t="e">
        <f>COUNTIFS(#REF!,B13,#REF!,"алиев",#REF!,"03.02.2026")</f>
        <v>#REF!</v>
      </c>
      <c r="BY13" s="2" t="e">
        <f>COUNTIFS(#REF!,B13,#REF!,"Бекдурдиев",#REF!,"03.02.2026")</f>
        <v>#REF!</v>
      </c>
      <c r="BZ13" s="2" t="e">
        <f>COUNTIFS(#REF!,B13,#REF!,"алиев",#REF!,"04.02.2026")</f>
        <v>#REF!</v>
      </c>
      <c r="CA13" s="2" t="e">
        <f>COUNTIFS(#REF!,B13,#REF!,"Бекдурдиев",#REF!,"04.02.2026")</f>
        <v>#REF!</v>
      </c>
      <c r="CB13" s="2" t="e">
        <f>COUNTIFS(#REF!,B13,#REF!,"алиев",#REF!,"05.02.2026")</f>
        <v>#REF!</v>
      </c>
      <c r="CC13" s="2" t="e">
        <f>COUNTIFS(#REF!,B13,#REF!,"Бекдурдиев",#REF!,"05.02.2026")</f>
        <v>#REF!</v>
      </c>
      <c r="CD13" s="2" t="e">
        <f>COUNTIFS(#REF!,B13,#REF!,"алиев",#REF!,"06.02.2026")</f>
        <v>#REF!</v>
      </c>
      <c r="CE13" s="2" t="e">
        <f>COUNTIFS(#REF!,B13,#REF!,"Бекдурдиев",#REF!,"06.02.2026")</f>
        <v>#REF!</v>
      </c>
      <c r="CF13" s="2" t="e">
        <f>COUNTIFS(#REF!,B13,#REF!,"алиев",#REF!,"07.02.2026")</f>
        <v>#REF!</v>
      </c>
      <c r="CG13" s="2" t="e">
        <f>COUNTIFS(#REF!,B13,#REF!,"Бекдурдиев",#REF!,"07.02.2026")</f>
        <v>#REF!</v>
      </c>
      <c r="CH13" s="2" t="e">
        <f>COUNTIFS(#REF!,B13,#REF!,"Алиев",#REF!,"08.02.2026")</f>
        <v>#REF!</v>
      </c>
      <c r="CI13" s="2" t="e">
        <f>COUNTIFS(#REF!,B13,#REF!,"Бекдурдиев",#REF!,"08.02.2026")</f>
        <v>#REF!</v>
      </c>
      <c r="CJ13" s="2" t="e">
        <f>COUNTIFS(#REF!,B13,#REF!,"Алиев",#REF!,"09.02.2026")</f>
        <v>#REF!</v>
      </c>
      <c r="CK13" s="2" t="e">
        <f>COUNTIFS(#REF!,B13,#REF!,"Бекдурдиев",#REF!,"09.02.2026")</f>
        <v>#REF!</v>
      </c>
      <c r="CL13" s="2" t="e">
        <f>COUNTIFS(#REF!,B13,#REF!,"Алиев",#REF!,"10.02.2026")</f>
        <v>#REF!</v>
      </c>
      <c r="CM13" s="2" t="e">
        <f>COUNTIFS(#REF!,B13,#REF!,"Бекдурдиев",#REF!,"10.02.2026")</f>
        <v>#REF!</v>
      </c>
      <c r="CN13" s="2" t="e">
        <f>COUNTIFS(#REF!,B13,#REF!,"Алиев",#REF!,"11.02.2026")</f>
        <v>#REF!</v>
      </c>
      <c r="CO13" s="2" t="e">
        <f>COUNTIFS(#REF!,B13,#REF!,"Бекдурдиев",#REF!,"11.02.2026")</f>
        <v>#REF!</v>
      </c>
      <c r="CP13" s="2" t="e">
        <f>COUNTIFS(#REF!,B13,#REF!,"Алиев",#REF!,"12.02.2026")</f>
        <v>#REF!</v>
      </c>
      <c r="CQ13" s="2" t="e">
        <f>COUNTIFS(#REF!,B13,#REF!,"Бекдурдиев",#REF!,"12.02.2026")</f>
        <v>#REF!</v>
      </c>
      <c r="CR13" s="2" t="e">
        <f>COUNTIFS(#REF!,B13,#REF!,"Алиев",#REF!,"13.02.2026")</f>
        <v>#REF!</v>
      </c>
      <c r="CS13" s="2" t="e">
        <f>COUNTIFS(#REF!,B13,#REF!,"Бекдурдиев",#REF!,"13.02.2026")</f>
        <v>#REF!</v>
      </c>
      <c r="CT13" s="2" t="e">
        <f>COUNTIFS(#REF!,B13,#REF!,"Алиев",#REF!,"14.02.2026")</f>
        <v>#REF!</v>
      </c>
      <c r="CU13" s="2" t="e">
        <f>COUNTIFS(#REF!,B13,#REF!,"Бекдурдиев",#REF!,"14.02.2026")</f>
        <v>#REF!</v>
      </c>
      <c r="CV13" s="2" t="e">
        <f>COUNTIFS(#REF!,B13,#REF!,"Алиев",#REF!,"15.02.2026")</f>
        <v>#REF!</v>
      </c>
      <c r="CW13" s="2" t="e">
        <f>COUNTIFS(#REF!,B13,#REF!,"Бекдурдиев",#REF!,"15.02.2026")</f>
        <v>#REF!</v>
      </c>
      <c r="CX13" s="2" t="e">
        <f>COUNTIFS(#REF!,B13,#REF!,"Алиев",#REF!,"16.02.2026")</f>
        <v>#REF!</v>
      </c>
      <c r="CY13" s="2" t="e">
        <f>COUNTIFS(#REF!,B13,#REF!,"Бекдурдиев",#REF!,"16.02.2026")</f>
        <v>#REF!</v>
      </c>
      <c r="CZ13" s="2" t="e">
        <f>COUNTIFS(#REF!,B13,#REF!,"Алиев",#REF!,"17.02.2026")</f>
        <v>#REF!</v>
      </c>
      <c r="DA13" s="2" t="e">
        <f>COUNTIFS(#REF!,B13,#REF!,"Бекдурдиев",#REF!,"17.02.2026")</f>
        <v>#REF!</v>
      </c>
      <c r="DB13" s="2" t="e">
        <f>COUNTIFS(#REF!,B13,#REF!,"Алиев",#REF!,"18.02.2026")</f>
        <v>#REF!</v>
      </c>
      <c r="DC13" s="2" t="e">
        <f>COUNTIFS(#REF!,B13,#REF!,"Бекдурдиев",#REF!,"18.02.2026")</f>
        <v>#REF!</v>
      </c>
      <c r="DD13" s="2" t="e">
        <f>COUNTIFS(#REF!,B13,#REF!,"Алиев",#REF!,"19.02.2026")</f>
        <v>#REF!</v>
      </c>
      <c r="DE13" s="2" t="e">
        <f>COUNTIFS(#REF!,B13,#REF!,"Бекдурдиев",#REF!,"19.02.2026")</f>
        <v>#REF!</v>
      </c>
      <c r="DF13" s="2" t="e">
        <f>COUNTIFS(#REF!,B13,#REF!,"Алиев",#REF!,"20.02.2026")</f>
        <v>#REF!</v>
      </c>
      <c r="DG13" s="2" t="e">
        <f>COUNTIFS(#REF!,B13,#REF!,"Бекдурдиев",#REF!,"20.02.2026")</f>
        <v>#REF!</v>
      </c>
      <c r="DH13" s="2" t="e">
        <f>COUNTIFS(#REF!,B13,#REF!,"Алиев",#REF!,"21.02.2026")</f>
        <v>#REF!</v>
      </c>
      <c r="DI13" s="2" t="e">
        <f>COUNTIFS(#REF!,B13,#REF!,"Бекдурдиев",#REF!,"21.02.2026")</f>
        <v>#REF!</v>
      </c>
      <c r="DJ13" s="2" t="e">
        <f>COUNTIFS(#REF!,B13,#REF!,"Алиев",#REF!,"22.02.2026")</f>
        <v>#REF!</v>
      </c>
      <c r="DK13" s="2" t="e">
        <f>COUNTIFS(#REF!,B13,#REF!,"Бекдурдиев",#REF!,"22.02.2026")</f>
        <v>#REF!</v>
      </c>
      <c r="DL13" s="2" t="e">
        <f>COUNTIFS(#REF!,B13,#REF!,"Алиев",#REF!,"23.02.2026")</f>
        <v>#REF!</v>
      </c>
      <c r="DM13" s="2" t="e">
        <f>COUNTIFS(#REF!,B13,#REF!,"Бекдурдиев",#REF!,"23.02.2026")</f>
        <v>#REF!</v>
      </c>
      <c r="DN13" s="2" t="e">
        <f>COUNTIFS(#REF!,B13,#REF!,"Алиев",#REF!,"24.02.2026")</f>
        <v>#REF!</v>
      </c>
      <c r="DO13" s="2" t="e">
        <f>COUNTIFS(#REF!,B13,#REF!,"Бекдурдиев",#REF!,"24.02.2026")</f>
        <v>#REF!</v>
      </c>
      <c r="DP13" s="2" t="e">
        <f>COUNTIFS(#REF!,B13,#REF!,"Алиев",#REF!,"25.02.2026")</f>
        <v>#REF!</v>
      </c>
      <c r="DQ13" s="2" t="e">
        <f>COUNTIFS(#REF!,B13,#REF!,"Бекдурдиев",#REF!,"25.02.2026")</f>
        <v>#REF!</v>
      </c>
      <c r="DR13" s="2" t="e">
        <f>COUNTIFS(#REF!,B13,#REF!,"Алиев",#REF!,"26.02.2026")</f>
        <v>#REF!</v>
      </c>
      <c r="DS13" s="2" t="e">
        <f>COUNTIFS(#REF!,B13,#REF!,"Бекдурдиев",#REF!,"26.02.2026")</f>
        <v>#REF!</v>
      </c>
      <c r="DT13" s="2" t="e">
        <f>COUNTIFS(#REF!,B13,#REF!,"Алиев",#REF!,"27.02.2026")</f>
        <v>#REF!</v>
      </c>
      <c r="DU13" s="2" t="e">
        <f>COUNTIFS(#REF!,B13,#REF!,"Бекдурдиев",#REF!,"27.02.2026")</f>
        <v>#REF!</v>
      </c>
      <c r="DV13" s="2" t="e">
        <f>COUNTIFS(#REF!,B13,#REF!,"Алиев",#REF!,"28.02.2026")</f>
        <v>#REF!</v>
      </c>
      <c r="DW13" s="2" t="e">
        <f>COUNTIFS(#REF!,B13,#REF!,"Бекдурдиев",#REF!,"28.02.2026")</f>
        <v>#REF!</v>
      </c>
      <c r="DX13" s="14" t="e">
        <f t="shared" si="22"/>
        <v>#REF!</v>
      </c>
      <c r="DY13" s="14" t="e">
        <f t="shared" si="23"/>
        <v>#REF!</v>
      </c>
      <c r="DZ13" s="2" t="e">
        <f>COUNTIFS(#REF!,B13,#REF!,"алиев",#REF!,"01.03.2026")</f>
        <v>#REF!</v>
      </c>
      <c r="EA13" s="2" t="e">
        <f>COUNTIFS(#REF!,B13,#REF!,"Бекдурдиев",#REF!,"01.03.2026")</f>
        <v>#REF!</v>
      </c>
      <c r="EB13" s="2" t="e">
        <f>COUNTIFS(#REF!,B13,#REF!,"алиев",#REF!,"02.03.2026")</f>
        <v>#REF!</v>
      </c>
      <c r="EC13" s="2" t="e">
        <f>COUNTIFS(#REF!,B13,#REF!,"Бекдурдиев",#REF!,"02.03.2026")</f>
        <v>#REF!</v>
      </c>
      <c r="ED13" s="2" t="e">
        <f>COUNTIFS(#REF!,B13,#REF!,"алиев",#REF!,"03.03.2026")</f>
        <v>#REF!</v>
      </c>
      <c r="EE13" s="2" t="e">
        <f>COUNTIFS(#REF!,B13,#REF!,"Бекдурдиев",#REF!,"03.03.2026")</f>
        <v>#REF!</v>
      </c>
      <c r="EF13" s="2" t="e">
        <f>COUNTIFS(#REF!,B13,#REF!,"алиев",#REF!,"04.03.2026")</f>
        <v>#REF!</v>
      </c>
      <c r="EG13" s="2" t="e">
        <f>COUNTIFS(#REF!,B13,#REF!,"Бекдурдиев",#REF!,"04.03.2026")</f>
        <v>#REF!</v>
      </c>
      <c r="EH13" s="2" t="e">
        <f>COUNTIFS(#REF!,B13,#REF!,"алиев",#REF!,"05.03.2026")</f>
        <v>#REF!</v>
      </c>
      <c r="EI13" s="2" t="e">
        <f>COUNTIFS(#REF!,B13,#REF!,"Бекдурдиев",#REF!,"05.03.2026")</f>
        <v>#REF!</v>
      </c>
      <c r="EJ13" s="2" t="e">
        <f>COUNTIFS(#REF!,B13,#REF!,"алиев",#REF!,"06.03.2026")</f>
        <v>#REF!</v>
      </c>
      <c r="EK13" s="2" t="e">
        <f>COUNTIFS(#REF!,B13,#REF!,"Бекдурдиев",#REF!,"06.03.2026")</f>
        <v>#REF!</v>
      </c>
      <c r="EL13" s="2" t="e">
        <f>COUNTIFS(#REF!,B13,#REF!,"алиев",#REF!,"07.03.2026")</f>
        <v>#REF!</v>
      </c>
      <c r="EM13" s="2" t="e">
        <f>COUNTIFS(#REF!,B13,#REF!,"Бекдурдиев",#REF!,"07.03.2026")</f>
        <v>#REF!</v>
      </c>
      <c r="EN13" s="2" t="e">
        <f>COUNTIFS(#REF!,B13,#REF!,"алиев",#REF!,"08.03.2026")</f>
        <v>#REF!</v>
      </c>
      <c r="EO13" s="2" t="e">
        <f>COUNTIFS(#REF!,B13,#REF!,"Бекдурдиев",#REF!,"08.03.2026")</f>
        <v>#REF!</v>
      </c>
      <c r="EP13" s="2" t="e">
        <f>COUNTIFS(#REF!,B13,#REF!,"алиев",#REF!,"09.03.2026")</f>
        <v>#REF!</v>
      </c>
      <c r="EQ13" s="2" t="e">
        <f>COUNTIFS(#REF!,B13,#REF!,"Бекдурдиев",#REF!,"09.03.2026")</f>
        <v>#REF!</v>
      </c>
      <c r="ER13" s="2" t="e">
        <f>COUNTIFS(#REF!,B13,#REF!,"алиев",#REF!,"10.03.2026")</f>
        <v>#REF!</v>
      </c>
      <c r="ES13" s="2" t="e">
        <f>COUNTIFS(#REF!,B13,#REF!,"Бекдурдиев",#REF!,"10.03.2026")</f>
        <v>#REF!</v>
      </c>
      <c r="ET13" s="2" t="e">
        <f>COUNTIFS(#REF!,B13,#REF!,"алиев",#REF!,"11.03.2026")</f>
        <v>#REF!</v>
      </c>
      <c r="EU13" s="2" t="e">
        <f>COUNTIFS(#REF!,B13,#REF!,"Бекдурдиев",#REF!,"11.03.2026")</f>
        <v>#REF!</v>
      </c>
      <c r="EV13" s="2" t="e">
        <f>COUNTIFS(#REF!,B13,#REF!,"алиев",#REF!,"12.03.2026")</f>
        <v>#REF!</v>
      </c>
      <c r="EW13" s="2" t="e">
        <f>COUNTIFS(#REF!,B13,#REF!,"Бекдурдиев",#REF!,"12.03.2026")</f>
        <v>#REF!</v>
      </c>
      <c r="EX13" s="2" t="e">
        <f>COUNTIFS(#REF!,B13,#REF!,"алиев",#REF!,"13.03.2026")</f>
        <v>#REF!</v>
      </c>
      <c r="EY13" s="2" t="e">
        <f>COUNTIFS(#REF!,B13,#REF!,"Бекдурдиев",#REF!,"13.03.2026")</f>
        <v>#REF!</v>
      </c>
      <c r="EZ13" s="2" t="e">
        <f>COUNTIFS(#REF!,B13,#REF!,"алиев",#REF!,"14.03.2026")</f>
        <v>#REF!</v>
      </c>
      <c r="FA13" s="2" t="e">
        <f>COUNTIFS(#REF!,B13,#REF!,"Бекдурдиев",#REF!,"14.03.2026")</f>
        <v>#REF!</v>
      </c>
      <c r="FB13" s="2" t="e">
        <f>COUNTIFS(#REF!,B13,#REF!,"алиев",#REF!,"15.03.2026")</f>
        <v>#REF!</v>
      </c>
      <c r="FC13" s="2" t="e">
        <f>COUNTIFS(#REF!,B13,#REF!,"Бекдурдиев",#REF!,"15.03.2026")</f>
        <v>#REF!</v>
      </c>
      <c r="FD13" s="2" t="e">
        <f>COUNTIFS(#REF!,B13,#REF!,"алиев",#REF!,"16.03.2026")</f>
        <v>#REF!</v>
      </c>
      <c r="FE13" s="2" t="e">
        <f>COUNTIFS(#REF!,B13,#REF!,"Бекдурдиев",#REF!,"16.03.2026")</f>
        <v>#REF!</v>
      </c>
      <c r="FF13" s="2" t="e">
        <f>COUNTIFS(#REF!,B13,#REF!,"алиев",#REF!,"17.03.2026")</f>
        <v>#REF!</v>
      </c>
      <c r="FG13" s="2" t="e">
        <f>COUNTIFS(#REF!,B13,#REF!,"Бекдурдиев",#REF!,"17.03.2026")</f>
        <v>#REF!</v>
      </c>
      <c r="FH13" s="2" t="e">
        <f>COUNTIFS(#REF!,B13,#REF!,"алиев",#REF!,"18.03.2026")</f>
        <v>#REF!</v>
      </c>
      <c r="FI13" s="2" t="e">
        <f>COUNTIFS(#REF!,B13,#REF!,"Бекдурдиев",#REF!,"18.03.2026")</f>
        <v>#REF!</v>
      </c>
      <c r="FJ13" s="2" t="e">
        <f>COUNTIFS(#REF!,B13,#REF!,"алиев",#REF!,"19.03.2026")</f>
        <v>#REF!</v>
      </c>
      <c r="FK13" s="2" t="e">
        <f>COUNTIFS(#REF!,B13,#REF!,"Бекдурдиев",#REF!,"19.03.2026")</f>
        <v>#REF!</v>
      </c>
      <c r="FL13" s="2" t="e">
        <f>COUNTIFS(#REF!,B13,#REF!,"алиев",#REF!,"20.03.2026")</f>
        <v>#REF!</v>
      </c>
      <c r="FM13" s="2" t="e">
        <f>COUNTIFS(#REF!,B13,#REF!,"Бекдурдиев",#REF!,"20.03.2026")</f>
        <v>#REF!</v>
      </c>
      <c r="FN13" s="2" t="e">
        <f>COUNTIFS(#REF!,B13,#REF!,"алиев",#REF!,"21.03.2026")</f>
        <v>#REF!</v>
      </c>
      <c r="FO13" s="2" t="e">
        <f>COUNTIFS(#REF!,B13,#REF!,"Бекдурдиев",#REF!,"21.03.2026")</f>
        <v>#REF!</v>
      </c>
      <c r="FP13" s="2" t="e">
        <f>COUNTIFS(#REF!,B13,#REF!,"алиев",#REF!,"22.03.2026")</f>
        <v>#REF!</v>
      </c>
      <c r="FQ13" s="2" t="e">
        <f>COUNTIFS(#REF!,B13,#REF!,"Бекдурдиев",#REF!,"22.03.2026")</f>
        <v>#REF!</v>
      </c>
      <c r="FR13" s="2" t="e">
        <f>COUNTIFS(#REF!,B13,#REF!,"алиев",#REF!,"23.03.2026")</f>
        <v>#REF!</v>
      </c>
      <c r="FS13" s="2" t="e">
        <f>COUNTIFS(#REF!,B13,#REF!,"Бекдурдиев",#REF!,"23.03.2026")</f>
        <v>#REF!</v>
      </c>
      <c r="FT13" s="2" t="e">
        <f>COUNTIFS(#REF!,B13,#REF!,"алиев",#REF!,"24.03.2026")</f>
        <v>#REF!</v>
      </c>
      <c r="FU13" s="2" t="e">
        <f>COUNTIFS(#REF!,B13,#REF!,"Бекдурдиев",#REF!,"24.03.2026")</f>
        <v>#REF!</v>
      </c>
      <c r="FV13" s="2" t="e">
        <f>COUNTIFS(#REF!,B13,#REF!,"алиев",#REF!,"25.03.2026")</f>
        <v>#REF!</v>
      </c>
      <c r="FW13" s="2" t="e">
        <f>COUNTIFS(#REF!,B13,#REF!,"Бекдурдиев",#REF!,"25.03.2026")</f>
        <v>#REF!</v>
      </c>
      <c r="FX13" s="2" t="e">
        <f>COUNTIFS(#REF!,B13,#REF!,"алиев",#REF!,"26.03.2026")</f>
        <v>#REF!</v>
      </c>
      <c r="FY13" s="2" t="e">
        <f>COUNTIFS(#REF!,B13,#REF!,"Бекдурдиев",#REF!,"26.03.2026")</f>
        <v>#REF!</v>
      </c>
      <c r="FZ13" s="2" t="e">
        <f>COUNTIFS(#REF!,B13,#REF!,"алиев",#REF!,"27.03.2026")</f>
        <v>#REF!</v>
      </c>
      <c r="GA13" s="2" t="e">
        <f>COUNTIFS(#REF!,B13,#REF!,"Бекдурдиев",#REF!,"27.03.2026")</f>
        <v>#REF!</v>
      </c>
      <c r="GB13" s="2" t="e">
        <f>COUNTIFS(#REF!,B13,#REF!,"алиев",#REF!,"28.03.2026")</f>
        <v>#REF!</v>
      </c>
      <c r="GC13" s="2" t="e">
        <f>COUNTIFS(#REF!,B13,#REF!,"Бекдурдиев",#REF!,"28.03.2026")</f>
        <v>#REF!</v>
      </c>
      <c r="GD13" s="2" t="e">
        <f>COUNTIFS(#REF!,B13,#REF!,"алиев",#REF!,"29.03.2026")</f>
        <v>#REF!</v>
      </c>
      <c r="GE13" s="2" t="e">
        <f>COUNTIFS(#REF!,B13,#REF!,"Бекдурдиев",#REF!,"29.03.2026")</f>
        <v>#REF!</v>
      </c>
      <c r="GF13" s="2" t="e">
        <f>COUNTIFS(#REF!,B13,#REF!,"алиев",#REF!,"30.03.2026")</f>
        <v>#REF!</v>
      </c>
      <c r="GG13" s="2" t="e">
        <f>COUNTIFS(#REF!,B13,#REF!,"Бекдурдиев",#REF!,"30.03.2026")</f>
        <v>#REF!</v>
      </c>
      <c r="GH13" s="2" t="e">
        <f>COUNTIFS(#REF!,B13,#REF!,"алиев",#REF!,"31.03.2026")</f>
        <v>#REF!</v>
      </c>
      <c r="GI13" s="2" t="e">
        <f>COUNTIFS(#REF!,B13,#REF!,"Бекдурдиев",#REF!,"31.03.2026")</f>
        <v>#REF!</v>
      </c>
      <c r="GJ13" s="16" t="e">
        <f t="shared" si="24"/>
        <v>#REF!</v>
      </c>
      <c r="GK13" s="16" t="e">
        <f t="shared" si="25"/>
        <v>#REF!</v>
      </c>
      <c r="GL13" s="4" t="e">
        <f>COUNTIFS(#REF!,B13,#REF!,"алиев",#REF!,"01.04.2026")</f>
        <v>#REF!</v>
      </c>
      <c r="GM13" s="4" t="e">
        <f>COUNTIFS(#REF!,B13,#REF!,"Бекдурдиев",#REF!,"01.04.2026")</f>
        <v>#REF!</v>
      </c>
      <c r="GN13" s="4" t="e">
        <f>COUNTIFS(#REF!,B13,#REF!,"алиев",#REF!,"02.04.2026")</f>
        <v>#REF!</v>
      </c>
      <c r="GO13" s="4" t="e">
        <f>COUNTIFS(#REF!,B13,#REF!,"Бекдурдиев",#REF!,"02.04.2026")</f>
        <v>#REF!</v>
      </c>
      <c r="GP13" s="4" t="e">
        <f>COUNTIFS(#REF!,B13,#REF!,"алиев",#REF!,"03.04.2026")</f>
        <v>#REF!</v>
      </c>
      <c r="GQ13" s="4" t="e">
        <f>COUNTIFS(#REF!,B13,#REF!,"Бекдурдиев",#REF!,"03.04.2026")</f>
        <v>#REF!</v>
      </c>
      <c r="GR13" s="4" t="e">
        <f>COUNTIFS(#REF!,B13,#REF!,"алиев",#REF!,"04.04.2026")</f>
        <v>#REF!</v>
      </c>
      <c r="GS13" s="4" t="e">
        <f>COUNTIFS(#REF!,B13,#REF!,"Бекдурдиев",#REF!,"04.04.2026")</f>
        <v>#REF!</v>
      </c>
      <c r="GT13" s="4" t="e">
        <f>COUNTIFS(#REF!,B13,#REF!,"алиев",#REF!,"05.04.2026")</f>
        <v>#REF!</v>
      </c>
      <c r="GU13" s="4" t="e">
        <f>COUNTIFS(#REF!,B13,#REF!,"Бекдурдиев",#REF!,"05.04.2026")</f>
        <v>#REF!</v>
      </c>
      <c r="GV13" s="4" t="e">
        <f>COUNTIFS(#REF!,B13,#REF!,"алиев",#REF!,"06.04.2026")</f>
        <v>#REF!</v>
      </c>
      <c r="GW13" s="4" t="e">
        <f>COUNTIFS(#REF!,B13,#REF!,"Бекдурдиев",#REF!,"06.04.2026")</f>
        <v>#REF!</v>
      </c>
      <c r="GX13" s="4" t="e">
        <f>COUNTIFS(#REF!,B13,#REF!,"алиев",#REF!,"07.04.2026")</f>
        <v>#REF!</v>
      </c>
      <c r="GY13" s="4" t="e">
        <f>COUNTIFS(#REF!,B13,#REF!,"Бекдурдиев",#REF!,"07.04.2026")</f>
        <v>#REF!</v>
      </c>
      <c r="GZ13" s="4" t="e">
        <f>COUNTIFS(#REF!,B13,#REF!,"алиев",#REF!,"08.04.2026")</f>
        <v>#REF!</v>
      </c>
      <c r="HA13" s="4" t="e">
        <f>COUNTIFS(#REF!,B13,#REF!,"Бекдурдиев",#REF!,"08.04.2026")</f>
        <v>#REF!</v>
      </c>
      <c r="HB13" s="4" t="e">
        <f>COUNTIFS(#REF!,B13,#REF!,"алиев",#REF!,"09.04.2026")</f>
        <v>#REF!</v>
      </c>
      <c r="HC13" s="4" t="e">
        <f>COUNTIFS(#REF!,B13,#REF!,"Бекдурдиев",#REF!,"09.04.2026")</f>
        <v>#REF!</v>
      </c>
      <c r="HD13" s="4" t="e">
        <f>COUNTIFS(#REF!,B13,#REF!,"алиев",#REF!,"10.04.2026")</f>
        <v>#REF!</v>
      </c>
      <c r="HE13" s="4" t="e">
        <f>COUNTIFS(#REF!,B13,#REF!,"Бекдурдиев",#REF!,"10.04.2026")</f>
        <v>#REF!</v>
      </c>
      <c r="HF13" s="4" t="e">
        <f>COUNTIFS(#REF!,B13,#REF!,"алиев",#REF!,"11.04.2026")</f>
        <v>#REF!</v>
      </c>
      <c r="HG13" s="4" t="e">
        <f>COUNTIFS(#REF!,B13,#REF!,"Бекдурдиев",#REF!,"11.04.2026")</f>
        <v>#REF!</v>
      </c>
      <c r="HH13" s="4" t="e">
        <f>COUNTIFS(#REF!,B13,#REF!,"алиев",#REF!,"12.04.2026")</f>
        <v>#REF!</v>
      </c>
      <c r="HI13" s="4" t="e">
        <f>COUNTIFS(#REF!,B13,#REF!,"Бекдурдиев",#REF!,"12.04.2026")</f>
        <v>#REF!</v>
      </c>
      <c r="HJ13" s="4" t="e">
        <f>COUNTIFS(#REF!,B13,#REF!,"алиев",#REF!,"13.04.2026")</f>
        <v>#REF!</v>
      </c>
      <c r="HK13" s="4" t="e">
        <f>COUNTIFS(#REF!,B13,#REF!,"Бекдурдиев",#REF!,"13.04.2026")</f>
        <v>#REF!</v>
      </c>
      <c r="HL13" s="4" t="e">
        <f>COUNTIFS(#REF!,B13,#REF!,"алиев",#REF!,"14.04.2026")</f>
        <v>#REF!</v>
      </c>
      <c r="HM13" s="4" t="e">
        <f>COUNTIFS(#REF!,B13,#REF!,"Бекдурдиев",#REF!,"14.04.2026")</f>
        <v>#REF!</v>
      </c>
      <c r="HN13" s="4" t="e">
        <f>COUNTIFS(#REF!,B13,#REF!,"алиев",#REF!,"15.04.2026")</f>
        <v>#REF!</v>
      </c>
      <c r="HO13" s="4" t="e">
        <f>COUNTIFS(#REF!,B13,#REF!,"Бекдурдиев",#REF!,"15.04.2026")</f>
        <v>#REF!</v>
      </c>
      <c r="HP13" s="4" t="e">
        <f>COUNTIFS(#REF!,B13,#REF!,"алиев",#REF!,"16.04.2026")</f>
        <v>#REF!</v>
      </c>
      <c r="HQ13" s="4" t="e">
        <f>COUNTIFS(#REF!,B13,#REF!,"Бекдурдиев",#REF!,"16.04.2026")</f>
        <v>#REF!</v>
      </c>
      <c r="HR13" s="4" t="e">
        <f>COUNTIFS(#REF!,B13,#REF!,"алиев",#REF!,"17.04.2026")</f>
        <v>#REF!</v>
      </c>
      <c r="HS13" s="4" t="e">
        <f>COUNTIFS(#REF!,B13,#REF!,"Бекдурдиев",#REF!,"17.04.2026")</f>
        <v>#REF!</v>
      </c>
      <c r="HT13" s="4" t="e">
        <f>COUNTIFS(#REF!,B13,#REF!,"алиев",#REF!,"18.04.2026")</f>
        <v>#REF!</v>
      </c>
      <c r="HU13" s="4" t="e">
        <f>COUNTIFS(#REF!,B13,#REF!,"Бекдурдиев",#REF!,"18.04.2026")</f>
        <v>#REF!</v>
      </c>
      <c r="HV13" s="4" t="e">
        <f>COUNTIFS(#REF!,B13,#REF!,"алиев",#REF!,"19.04.2026")</f>
        <v>#REF!</v>
      </c>
      <c r="HW13" s="4" t="e">
        <f>COUNTIFS(#REF!,B13,#REF!,"Бекдурдиев",#REF!,"19.04.2026")</f>
        <v>#REF!</v>
      </c>
      <c r="HX13" s="4" t="e">
        <f>COUNTIFS(#REF!,B13,#REF!,"алиев",#REF!,"20.04.2026")</f>
        <v>#REF!</v>
      </c>
      <c r="HY13" s="4" t="e">
        <f>COUNTIFS(#REF!,B13,#REF!,"Бекдурдиев",#REF!,"20.04.2026")</f>
        <v>#REF!</v>
      </c>
      <c r="HZ13" s="4" t="e">
        <f>COUNTIFS(#REF!,B13,#REF!,"алиев",#REF!,"21.04.2026")</f>
        <v>#REF!</v>
      </c>
      <c r="IA13" s="4" t="e">
        <f>COUNTIFS(#REF!,B13,#REF!,"Бекдурдиев",#REF!,"21.04.2026")</f>
        <v>#REF!</v>
      </c>
      <c r="IB13" s="4" t="e">
        <f>COUNTIFS(#REF!,B13,#REF!,"алиев",#REF!,"22.04.2026")</f>
        <v>#REF!</v>
      </c>
      <c r="IC13" s="4" t="e">
        <f>COUNTIFS(#REF!,B13,#REF!,"Бекдурдиев",#REF!,"22.04.2026")</f>
        <v>#REF!</v>
      </c>
      <c r="ID13" s="4" t="e">
        <f>COUNTIFS(#REF!,B13,#REF!,"алиев",#REF!,"23.04.2026")</f>
        <v>#REF!</v>
      </c>
      <c r="IE13" s="4" t="e">
        <f>COUNTIFS(#REF!,B13,#REF!,"Бекдурдиев",#REF!,"23.04.2026")</f>
        <v>#REF!</v>
      </c>
      <c r="IF13" s="4" t="e">
        <f>COUNTIFS(#REF!,B13,#REF!,"алиев",#REF!,"24.04.2026")</f>
        <v>#REF!</v>
      </c>
      <c r="IG13" s="4" t="e">
        <f>COUNTIFS(#REF!,B13,#REF!,"Бекдурдиев",#REF!,"24.04.2026")</f>
        <v>#REF!</v>
      </c>
      <c r="IH13" s="4" t="e">
        <f>COUNTIFS(#REF!,B13,#REF!,"алиев",#REF!,"25.04.2026")</f>
        <v>#REF!</v>
      </c>
      <c r="II13" s="4" t="e">
        <f>COUNTIFS(#REF!,B13,#REF!,"Бекдурдиев",#REF!,"25.04.2026")</f>
        <v>#REF!</v>
      </c>
      <c r="IJ13" s="4" t="e">
        <f>COUNTIFS(#REF!,B13,#REF!,"алиев",#REF!,"26.04.2026")</f>
        <v>#REF!</v>
      </c>
      <c r="IK13" s="4" t="e">
        <f>COUNTIFS(#REF!,B13,#REF!,"Бекдурдиев",#REF!,"26.04.2026")</f>
        <v>#REF!</v>
      </c>
      <c r="IL13" s="4" t="e">
        <f>COUNTIFS(#REF!,B13,#REF!,"алиев",#REF!,"27.04.2026")</f>
        <v>#REF!</v>
      </c>
      <c r="IM13" s="4" t="e">
        <f>COUNTIFS(#REF!,B13,#REF!,"Бекдурдиев",#REF!,"27.04.2026")</f>
        <v>#REF!</v>
      </c>
      <c r="IN13" s="4" t="e">
        <f>COUNTIFS(#REF!,B13,#REF!,"алиев",#REF!,"28.04.2026")</f>
        <v>#REF!</v>
      </c>
      <c r="IO13" s="4" t="e">
        <f>COUNTIFS(#REF!,B13,#REF!,"Бекдурдиев",#REF!,"28.04.2026")</f>
        <v>#REF!</v>
      </c>
      <c r="IP13" s="4" t="e">
        <f>COUNTIFS(#REF!,B13,#REF!,"алиев",#REF!,"29.04.2026")</f>
        <v>#REF!</v>
      </c>
      <c r="IQ13" s="4" t="e">
        <f>COUNTIFS(#REF!,B13,#REF!,"Бекдурдиев",#REF!,"29.04.2026")</f>
        <v>#REF!</v>
      </c>
      <c r="IR13" s="4" t="e">
        <f>COUNTIFS(#REF!,B13,#REF!,"алиев",#REF!,"30.04.2026")</f>
        <v>#REF!</v>
      </c>
      <c r="IS13" s="4" t="e">
        <f>COUNTIFS(#REF!,B13,#REF!,"Бекдурдиев",#REF!,"30.04.2026")</f>
        <v>#REF!</v>
      </c>
      <c r="IT13" s="18" t="e">
        <f t="shared" si="26"/>
        <v>#REF!</v>
      </c>
      <c r="IU13" s="18" t="e">
        <f t="shared" si="27"/>
        <v>#REF!</v>
      </c>
      <c r="IV13" s="4" t="e">
        <f>COUNTIFS(#REF!,B13,#REF!,"алиев",#REF!,"01.05.2026")</f>
        <v>#REF!</v>
      </c>
      <c r="IW13" s="4" t="e">
        <f>COUNTIFS(#REF!,B13,#REF!,"Бекдурдиев",#REF!,"01.05.2026")</f>
        <v>#REF!</v>
      </c>
      <c r="IX13" s="4" t="e">
        <f>COUNTIFS(#REF!,B13,#REF!,"алиев",#REF!,"02.05.2026")</f>
        <v>#REF!</v>
      </c>
      <c r="IY13" s="4" t="e">
        <f>COUNTIFS(#REF!,B13,#REF!,"Бекдурдиев",#REF!,"02.05.2026")</f>
        <v>#REF!</v>
      </c>
      <c r="IZ13" s="4" t="e">
        <f>COUNTIFS(#REF!,B13,#REF!,"алиев",#REF!,"03.05.2026")</f>
        <v>#REF!</v>
      </c>
      <c r="JA13" s="4" t="e">
        <f>COUNTIFS(#REF!,B13,#REF!,"Бекдурдиев",#REF!,"03.05.2026")</f>
        <v>#REF!</v>
      </c>
      <c r="JB13" s="4" t="e">
        <f>COUNTIFS(#REF!,B13,#REF!,"алиев",#REF!,"04.05.2026")</f>
        <v>#REF!</v>
      </c>
      <c r="JC13" s="4" t="e">
        <f>COUNTIFS(#REF!,B13,#REF!,"Бекдурдиев",#REF!,"04.05.2026")</f>
        <v>#REF!</v>
      </c>
      <c r="JD13" s="4" t="e">
        <f>COUNTIFS(#REF!,B13,#REF!,"алиев",#REF!,"05.05.2026")</f>
        <v>#REF!</v>
      </c>
      <c r="JE13" s="4" t="e">
        <f>COUNTIFS(#REF!,B13,#REF!,"Бекдурдиев",#REF!,"05.05.2026")</f>
        <v>#REF!</v>
      </c>
      <c r="JF13" s="4" t="e">
        <f>COUNTIFS(#REF!,B13,#REF!,"алиев",#REF!,"06.05.2026")</f>
        <v>#REF!</v>
      </c>
      <c r="JG13" s="4" t="e">
        <f>COUNTIFS(#REF!,B13,#REF!,"Бекдурдиев",#REF!,"06.05.2026")</f>
        <v>#REF!</v>
      </c>
      <c r="JH13" s="4" t="e">
        <f>COUNTIFS(#REF!,B13,#REF!,"алиев",#REF!,"07.05.2026")</f>
        <v>#REF!</v>
      </c>
      <c r="JI13" s="4" t="e">
        <f>COUNTIFS(#REF!,B13,#REF!,"Бекдурдиев",#REF!,"07.05.2026")</f>
        <v>#REF!</v>
      </c>
      <c r="JJ13" s="4" t="e">
        <f>COUNTIFS(#REF!,B13,#REF!,"алиев",#REF!,"08.05.2026")</f>
        <v>#REF!</v>
      </c>
      <c r="JK13" s="4" t="e">
        <f>COUNTIFS(#REF!,B13,#REF!,"Бекдурдиев",#REF!,"08.05.2026")</f>
        <v>#REF!</v>
      </c>
      <c r="JL13" s="4" t="e">
        <f>COUNTIFS(#REF!,B13,#REF!,"алиев",#REF!,"09.05.2026")</f>
        <v>#REF!</v>
      </c>
      <c r="JM13" s="4" t="e">
        <f>COUNTIFS(#REF!,B13,#REF!,"Бекдурдиев",#REF!,"09.05.2026")</f>
        <v>#REF!</v>
      </c>
      <c r="JN13" s="4" t="e">
        <f>COUNTIFS(#REF!,B13,#REF!,"алиев",#REF!,"10.05.2026")</f>
        <v>#REF!</v>
      </c>
      <c r="JO13" s="4" t="e">
        <f>COUNTIFS(#REF!,B13,#REF!,"Бекдурдиев",#REF!,"10.05.2026")</f>
        <v>#REF!</v>
      </c>
      <c r="JP13" s="4" t="e">
        <f>COUNTIFS(#REF!,B13,#REF!,"алиев",#REF!,"11.05.2026")</f>
        <v>#REF!</v>
      </c>
      <c r="JQ13" s="4" t="e">
        <f>COUNTIFS(#REF!,B13,#REF!,"Бекдурдиев",#REF!,"11.05.2026")</f>
        <v>#REF!</v>
      </c>
      <c r="JR13" s="4" t="e">
        <f>COUNTIFS(#REF!,B13,#REF!,"алиев",#REF!,"12.05.2026")</f>
        <v>#REF!</v>
      </c>
      <c r="JS13" s="4" t="e">
        <f>COUNTIFS(#REF!,B13,#REF!,"Бекдурдиев",#REF!,"12.05.2026")</f>
        <v>#REF!</v>
      </c>
      <c r="JT13" s="4" t="e">
        <f>COUNTIFS(#REF!,B13,#REF!,"алиев",#REF!,"13.05.2026")</f>
        <v>#REF!</v>
      </c>
      <c r="JU13" s="4" t="e">
        <f>COUNTIFS(#REF!,B13,#REF!,"Бекдурдиев",#REF!,"13.05.2026")</f>
        <v>#REF!</v>
      </c>
      <c r="JV13" s="4" t="e">
        <f>COUNTIFS(#REF!,B13,#REF!,"алиев",#REF!,"14.05.2026")</f>
        <v>#REF!</v>
      </c>
      <c r="JW13" s="4" t="e">
        <f>COUNTIFS(#REF!,B13,#REF!,"Бекдурдиев",#REF!,"14.05.2026")</f>
        <v>#REF!</v>
      </c>
      <c r="JX13" s="4" t="e">
        <f>COUNTIFS(#REF!,B13,#REF!,"алиев",#REF!,"15.05.2026")</f>
        <v>#REF!</v>
      </c>
      <c r="JY13" s="4" t="e">
        <f>COUNTIFS(#REF!,B13,#REF!,"Бекдурдиев",#REF!,"15.05.2026")</f>
        <v>#REF!</v>
      </c>
      <c r="JZ13" s="4" t="e">
        <f>COUNTIFS(#REF!,B13,#REF!,"алиев",#REF!,"16.05.2026")</f>
        <v>#REF!</v>
      </c>
      <c r="KA13" s="4" t="e">
        <f>COUNTIFS(#REF!,B13,#REF!,"Бекдурдиев",#REF!,"16.05.2026")</f>
        <v>#REF!</v>
      </c>
      <c r="KB13" s="4" t="e">
        <f>COUNTIFS(#REF!,B13,#REF!,"алиев",#REF!,"17.05.2026")</f>
        <v>#REF!</v>
      </c>
      <c r="KC13" s="4" t="e">
        <f>COUNTIFS(#REF!,B13,#REF!,"Бекдурдиев",#REF!,"17.05.2026")</f>
        <v>#REF!</v>
      </c>
      <c r="KD13" s="4" t="e">
        <f>COUNTIFS(#REF!,B13,#REF!,"алиев",#REF!,"18.05.2026")</f>
        <v>#REF!</v>
      </c>
      <c r="KE13" s="4" t="e">
        <f>COUNTIFS(#REF!,B13,#REF!,"Бекдурдиев",#REF!,"18.05.2026")</f>
        <v>#REF!</v>
      </c>
      <c r="KF13" s="4" t="e">
        <f>COUNTIFS(#REF!,B13,#REF!,"алиев",#REF!,"19.05.2026")</f>
        <v>#REF!</v>
      </c>
      <c r="KG13" s="4" t="e">
        <f>COUNTIFS(#REF!,B13,#REF!,"Бекдурдиев",#REF!,"19.05.2026")</f>
        <v>#REF!</v>
      </c>
      <c r="KH13" s="4" t="e">
        <f>COUNTIFS(#REF!,B13,#REF!,"алиев",#REF!,"20.05.2026")</f>
        <v>#REF!</v>
      </c>
      <c r="KI13" s="4" t="e">
        <f>COUNTIFS(#REF!,B13,#REF!,"Бекдурдиев",#REF!,"20.05.2026")</f>
        <v>#REF!</v>
      </c>
      <c r="KJ13" s="4" t="e">
        <f>COUNTIFS(#REF!,B13,#REF!,"алиев",#REF!,"21.05.2026")</f>
        <v>#REF!</v>
      </c>
      <c r="KK13" s="4" t="e">
        <f>COUNTIFS(#REF!,B13,#REF!,"Бекдурдиев",#REF!,"21.05.2026")</f>
        <v>#REF!</v>
      </c>
      <c r="KL13" s="4" t="e">
        <f>COUNTIFS(#REF!,B13,#REF!,"алиев",#REF!,"22.05.2026")</f>
        <v>#REF!</v>
      </c>
      <c r="KM13" s="4" t="e">
        <f>COUNTIFS(#REF!,B13,#REF!,"Бекдурдиев",#REF!,"22.05.2026")</f>
        <v>#REF!</v>
      </c>
      <c r="KN13" s="4" t="e">
        <f>COUNTIFS(#REF!,B13,#REF!,"алиев",#REF!,"23.05.2026")</f>
        <v>#REF!</v>
      </c>
      <c r="KO13" s="4" t="e">
        <f>COUNTIFS(#REF!,B13,#REF!,"Бекдурдиев",#REF!,"23.05.2026")</f>
        <v>#REF!</v>
      </c>
      <c r="KP13" s="4" t="e">
        <f>COUNTIFS(#REF!,B13,#REF!,"алиев",#REF!,"24.05.2026")</f>
        <v>#REF!</v>
      </c>
      <c r="KQ13" s="4" t="e">
        <f>COUNTIFS(#REF!,B13,#REF!,"Бекдурдиев",#REF!,"24.05.2026")</f>
        <v>#REF!</v>
      </c>
      <c r="KR13" s="4" t="e">
        <f>COUNTIFS(#REF!,B13,#REF!,"алиев",#REF!,"25.05.2026")</f>
        <v>#REF!</v>
      </c>
      <c r="KS13" s="4" t="e">
        <f>COUNTIFS(#REF!,B13,#REF!,"Бекдурдиев",#REF!,"25.05.2026")</f>
        <v>#REF!</v>
      </c>
      <c r="KT13" s="4" t="e">
        <f>COUNTIFS(#REF!,B13,#REF!,"алиев",#REF!,"26.05.2026")</f>
        <v>#REF!</v>
      </c>
      <c r="KU13" s="4" t="e">
        <f>COUNTIFS(#REF!,B13,#REF!,"Бекдурдиев",#REF!,"26.05.2026")</f>
        <v>#REF!</v>
      </c>
      <c r="KV13" s="4" t="e">
        <f>COUNTIFS(#REF!,B13,#REF!,"алиев",#REF!,"27.05.2026")</f>
        <v>#REF!</v>
      </c>
      <c r="KW13" s="4" t="e">
        <f>COUNTIFS(#REF!,B13,#REF!,"Бекдурдиев",#REF!,"27.05.2026")</f>
        <v>#REF!</v>
      </c>
      <c r="KX13" s="4" t="e">
        <f>COUNTIFS(#REF!,B13,#REF!,"алиев",#REF!,"28.05.2026")</f>
        <v>#REF!</v>
      </c>
      <c r="KY13" s="4" t="e">
        <f>COUNTIFS(#REF!,B13,#REF!,"Бекдурдиев",#REF!,"28.05.2026")</f>
        <v>#REF!</v>
      </c>
      <c r="KZ13" s="4" t="e">
        <f>COUNTIFS(#REF!,B13,#REF!,"алиев",#REF!,"29.05.2026")</f>
        <v>#REF!</v>
      </c>
      <c r="LA13" s="4" t="e">
        <f>COUNTIFS(#REF!,B13,#REF!,"Бекдурдиев",#REF!,"29.05.2026")</f>
        <v>#REF!</v>
      </c>
      <c r="LB13" s="4" t="e">
        <f>COUNTIFS(#REF!,B13,#REF!,"алиев",#REF!,"30.05.2026")</f>
        <v>#REF!</v>
      </c>
      <c r="LC13" s="4" t="e">
        <f>COUNTIFS(#REF!,B13,#REF!,"Бекдурдиев",#REF!,"30.05.2026")</f>
        <v>#REF!</v>
      </c>
      <c r="LD13" s="4" t="e">
        <f>COUNTIFS(#REF!,B13,#REF!,"алиев",#REF!,"31.05.2026")</f>
        <v>#REF!</v>
      </c>
      <c r="LE13" s="4" t="e">
        <f>COUNTIFS(#REF!,B13,#REF!,"Бекдурдиев",#REF!,"31.05.2026")</f>
        <v>#REF!</v>
      </c>
      <c r="LF13" s="22" t="e">
        <f t="shared" si="28"/>
        <v>#REF!</v>
      </c>
      <c r="LG13" s="22" t="e">
        <f t="shared" si="29"/>
        <v>#REF!</v>
      </c>
      <c r="LH13" s="4" t="e">
        <f>COUNTIFS(#REF!,B13,#REF!,"алиев",#REF!,"01.06.2026")</f>
        <v>#REF!</v>
      </c>
      <c r="LI13" s="4" t="e">
        <f>COUNTIFS(#REF!,B13,#REF!,"Бекдурдиев",#REF!,"01.06.2026")</f>
        <v>#REF!</v>
      </c>
      <c r="LJ13" s="4" t="e">
        <f>COUNTIFS(#REF!,B13,#REF!,"алиев",#REF!,"02.06.2026")</f>
        <v>#REF!</v>
      </c>
      <c r="LK13" s="4" t="e">
        <f>COUNTIFS(#REF!,B13,#REF!,"Бекдурдиев",#REF!,"02.06.2026")</f>
        <v>#REF!</v>
      </c>
      <c r="LL13" s="4" t="e">
        <f>COUNTIFS(#REF!,B13,#REF!,"алиев",#REF!,"03.06.2026")</f>
        <v>#REF!</v>
      </c>
      <c r="LM13" s="4" t="e">
        <f>COUNTIFS(#REF!,B13,#REF!,"Бекдурдиев",#REF!,"03.06.2026")</f>
        <v>#REF!</v>
      </c>
      <c r="LN13" s="4" t="e">
        <f>COUNTIFS(#REF!,B13,#REF!,"алиев",#REF!,"04.06.2026")</f>
        <v>#REF!</v>
      </c>
      <c r="LO13" s="4" t="e">
        <f>COUNTIFS(#REF!,B13,#REF!,"Бекдурдиев",#REF!,"04.06.2026")</f>
        <v>#REF!</v>
      </c>
      <c r="LP13" s="4" t="e">
        <f>COUNTIFS(#REF!,B13,#REF!,"алиев",#REF!,"05.06.2026")</f>
        <v>#REF!</v>
      </c>
      <c r="LQ13" s="4" t="e">
        <f>COUNTIFS(#REF!,B13,#REF!,"Бекдурдиев",#REF!,"05.06.2026")</f>
        <v>#REF!</v>
      </c>
      <c r="LR13" s="4" t="e">
        <f>COUNTIFS(#REF!,B13,#REF!,"алиев",#REF!,"06.06.2026")</f>
        <v>#REF!</v>
      </c>
      <c r="LS13" s="4" t="e">
        <f>COUNTIFS(#REF!,B13,#REF!,"Бекдурдиев",#REF!,"06.06.2026")</f>
        <v>#REF!</v>
      </c>
      <c r="LT13" s="4" t="e">
        <f>COUNTIFS(#REF!,B13,#REF!,"алиев",#REF!,"07.06.2026")</f>
        <v>#REF!</v>
      </c>
      <c r="LU13" s="4" t="e">
        <f>COUNTIFS(#REF!,B13,#REF!,"Бекдурдиев",#REF!,"07.06.2026")</f>
        <v>#REF!</v>
      </c>
      <c r="LV13" s="4" t="e">
        <f>COUNTIFS(#REF!,B13,#REF!,"алиев",#REF!,"08.06.2026")</f>
        <v>#REF!</v>
      </c>
      <c r="LW13" s="4" t="e">
        <f>COUNTIFS(#REF!,B13,#REF!,"Бекдурдиев",#REF!,"08.06.2026")</f>
        <v>#REF!</v>
      </c>
      <c r="LX13" s="4" t="e">
        <f>COUNTIFS(#REF!,B13,#REF!,"алиев",#REF!,"09.06.2026")</f>
        <v>#REF!</v>
      </c>
      <c r="LY13" s="4" t="e">
        <f>COUNTIFS(#REF!,B13,#REF!,"Бекдурдиев",#REF!,"09.06.2026")</f>
        <v>#REF!</v>
      </c>
      <c r="LZ13" s="4" t="e">
        <f>COUNTIFS(#REF!,B13,#REF!,"алиев",#REF!,"10.06.2026")</f>
        <v>#REF!</v>
      </c>
      <c r="MA13" s="4" t="e">
        <f>COUNTIFS(#REF!,B13,#REF!,"Бекдурдиев",#REF!,"10.06.2026")</f>
        <v>#REF!</v>
      </c>
      <c r="MB13" s="4" t="e">
        <f>COUNTIFS(#REF!,B13,#REF!,"алиев",#REF!,"11.06.2026")</f>
        <v>#REF!</v>
      </c>
      <c r="MC13" s="4" t="e">
        <f>COUNTIFS(#REF!,B13,#REF!,"Бекдурдиев",#REF!,"11.06.2026")</f>
        <v>#REF!</v>
      </c>
      <c r="MD13" s="4" t="e">
        <f>COUNTIFS(#REF!,B13,#REF!,"алиев",#REF!,"12.06.2026")</f>
        <v>#REF!</v>
      </c>
      <c r="ME13" s="4" t="e">
        <f>COUNTIFS(#REF!,B13,#REF!,"Бекдурдиев",#REF!,"12.06.2026")</f>
        <v>#REF!</v>
      </c>
      <c r="MF13" s="4" t="e">
        <f>COUNTIFS(#REF!,B13,#REF!,"алиев",#REF!,"13.06.2026")</f>
        <v>#REF!</v>
      </c>
      <c r="MG13" s="4" t="e">
        <f>COUNTIFS(#REF!,B13,#REF!,"Бекдурдиев",#REF!,"13.06.2026")</f>
        <v>#REF!</v>
      </c>
      <c r="MH13" s="4" t="e">
        <f>COUNTIFS(#REF!,B13,#REF!,"алиев",#REF!,"14.06.2026")</f>
        <v>#REF!</v>
      </c>
      <c r="MI13" s="4" t="e">
        <f>COUNTIFS(#REF!,B13,#REF!,"Бекдурдиев",#REF!,"14.06.2026")</f>
        <v>#REF!</v>
      </c>
      <c r="MJ13" s="4" t="e">
        <f>COUNTIFS(#REF!,B13,#REF!,"алиев",#REF!,"15.06.2026")</f>
        <v>#REF!</v>
      </c>
      <c r="MK13" s="4" t="e">
        <f>COUNTIFS(#REF!,B13,#REF!,"Бекдурдиев",#REF!,"15.06.2026")</f>
        <v>#REF!</v>
      </c>
      <c r="ML13" s="4" t="e">
        <f>COUNTIFS(#REF!,B13,#REF!,"алиев",#REF!,"16.06.2026")</f>
        <v>#REF!</v>
      </c>
      <c r="MM13" s="4" t="e">
        <f>COUNTIFS(#REF!,B13,#REF!,"Бекдурдиев",#REF!,"16.06.2026")</f>
        <v>#REF!</v>
      </c>
      <c r="MN13" s="4" t="e">
        <f>COUNTIFS(#REF!,B13,#REF!,"алиев",#REF!,"17.06.2026")</f>
        <v>#REF!</v>
      </c>
      <c r="MO13" s="4" t="e">
        <f>COUNTIFS(#REF!,B13,#REF!,"Бекдурдиев",#REF!,"17.06.2026")</f>
        <v>#REF!</v>
      </c>
      <c r="MP13" s="4" t="e">
        <f>COUNTIFS(#REF!,B13,#REF!,"алиев",#REF!,"18.06.2026")</f>
        <v>#REF!</v>
      </c>
      <c r="MQ13" s="4" t="e">
        <f>COUNTIFS(#REF!,B13,#REF!,"Бекдурдиев",#REF!,"18.06.2026")</f>
        <v>#REF!</v>
      </c>
      <c r="MR13" s="4" t="e">
        <f>COUNTIFS(#REF!,B13,#REF!,"алиев",#REF!,"19.06.2026")</f>
        <v>#REF!</v>
      </c>
      <c r="MS13" s="4" t="e">
        <f>COUNTIFS(#REF!,B13,#REF!,"Бекдурдиев",#REF!,"19.06.2026")</f>
        <v>#REF!</v>
      </c>
      <c r="MT13" s="4" t="e">
        <f>COUNTIFS(#REF!,B13,#REF!,"алиев",#REF!,"20.06.2026")</f>
        <v>#REF!</v>
      </c>
      <c r="MU13" s="4" t="e">
        <f>COUNTIFS(#REF!,B13,#REF!,"Бекдурдиев",#REF!,"20.06.2026")</f>
        <v>#REF!</v>
      </c>
      <c r="MV13" s="4" t="e">
        <f>COUNTIFS(#REF!,B13,#REF!,"алиев",#REF!,"21.06.2026")</f>
        <v>#REF!</v>
      </c>
      <c r="MW13" s="4" t="e">
        <f>COUNTIFS(#REF!,B13,#REF!,"Бекдурдиев",#REF!,"21.06.2026")</f>
        <v>#REF!</v>
      </c>
      <c r="MX13" s="4" t="e">
        <f>COUNTIFS(#REF!,B13,#REF!,"алиев",#REF!,"22.06.2026")</f>
        <v>#REF!</v>
      </c>
      <c r="MY13" s="4" t="e">
        <f>COUNTIFS(#REF!,B13,#REF!,"Бекдурдиев",#REF!,"22.06.2026")</f>
        <v>#REF!</v>
      </c>
      <c r="MZ13" s="4" t="e">
        <f>COUNTIFS(#REF!,B13,#REF!,"алиев",#REF!,"23.06.2026")</f>
        <v>#REF!</v>
      </c>
      <c r="NA13" s="4" t="e">
        <f>COUNTIFS(#REF!,B13,#REF!,"Бекдурдиев",#REF!,"23.06.2026")</f>
        <v>#REF!</v>
      </c>
      <c r="NB13" s="4" t="e">
        <f>COUNTIFS(#REF!,B13,#REF!,"алиев",#REF!,"24.06.2026")</f>
        <v>#REF!</v>
      </c>
      <c r="NC13" s="4" t="e">
        <f>COUNTIFS(#REF!,B13,#REF!,"Бекдурдиев",#REF!,"24.06.2026")</f>
        <v>#REF!</v>
      </c>
      <c r="ND13" s="4" t="e">
        <f>COUNTIFS(#REF!,B13,#REF!,"алиев",#REF!,"25.06.2026")</f>
        <v>#REF!</v>
      </c>
      <c r="NE13" s="4" t="e">
        <f>COUNTIFS(#REF!,B13,#REF!,"Бекдурдиев",#REF!,"25.06.2026")</f>
        <v>#REF!</v>
      </c>
      <c r="NF13" s="4" t="e">
        <f>COUNTIFS(#REF!,B13,#REF!,"алиев",#REF!,"26.06.2026")</f>
        <v>#REF!</v>
      </c>
      <c r="NG13" s="4" t="e">
        <f>COUNTIFS(#REF!,B13,#REF!,"Бекдурдиев",#REF!,"26.06.2026")</f>
        <v>#REF!</v>
      </c>
      <c r="NH13" s="4" t="e">
        <f>COUNTIFS(#REF!,B13,#REF!,"алиев",#REF!,"27.06.2026")</f>
        <v>#REF!</v>
      </c>
      <c r="NI13" s="4" t="e">
        <f>COUNTIFS(#REF!,B13,#REF!,"Бекдурдиев",#REF!,"27.06.2026")</f>
        <v>#REF!</v>
      </c>
      <c r="NJ13" s="4" t="e">
        <f>COUNTIFS(#REF!,B13,#REF!,"алиев",#REF!,"28.06.2026")</f>
        <v>#REF!</v>
      </c>
      <c r="NK13" s="4" t="e">
        <f>COUNTIFS(#REF!,B13,#REF!,"Бекдурдиев",#REF!,"28.06.2026")</f>
        <v>#REF!</v>
      </c>
      <c r="NL13" s="4" t="e">
        <f>COUNTIFS(#REF!,B13,#REF!,"алиев",#REF!,"29.06.2026")</f>
        <v>#REF!</v>
      </c>
      <c r="NM13" s="4" t="e">
        <f>COUNTIFS(#REF!,B13,#REF!,"Бекдурдиев",#REF!,"29.06.2026")</f>
        <v>#REF!</v>
      </c>
      <c r="NN13" s="4" t="e">
        <f>COUNTIFS(#REF!,B13,#REF!,"алиев",#REF!,"30.06.2026")</f>
        <v>#REF!</v>
      </c>
      <c r="NO13" s="4" t="e">
        <f>COUNTIFS(#REF!,B13,#REF!,"Бекдурдиев",#REF!,"30.06.2026")</f>
        <v>#REF!</v>
      </c>
      <c r="NP13" s="26" t="e">
        <f t="shared" si="30"/>
        <v>#REF!</v>
      </c>
      <c r="NQ13" s="26" t="e">
        <f t="shared" si="31"/>
        <v>#REF!</v>
      </c>
      <c r="NR13" s="4" t="e">
        <f>COUNTIFS(#REF!,B13,#REF!,"алиев",#REF!,"01.07.2026")</f>
        <v>#REF!</v>
      </c>
      <c r="NS13" s="4" t="e">
        <f>COUNTIFS(#REF!,B13,#REF!,"Бекдурдиев",#REF!,"01.07.2026")</f>
        <v>#REF!</v>
      </c>
      <c r="NT13" s="4" t="e">
        <f>COUNTIFS(#REF!,B13,#REF!,"алиев",#REF!,"02.07.2026")</f>
        <v>#REF!</v>
      </c>
      <c r="NU13" s="4" t="e">
        <f>COUNTIFS(#REF!,B13,#REF!,"Бекдурдиев",#REF!,"02.07.2026")</f>
        <v>#REF!</v>
      </c>
      <c r="NV13" s="4" t="e">
        <f>COUNTIFS(#REF!,B13,#REF!,"алиев",#REF!,"03.07.2026")</f>
        <v>#REF!</v>
      </c>
      <c r="NW13" s="4" t="e">
        <f>COUNTIFS(#REF!,B13,#REF!,"Бекдурдиев",#REF!,"03.07.2026")</f>
        <v>#REF!</v>
      </c>
      <c r="NX13" s="4" t="e">
        <f>COUNTIFS(#REF!,B13,#REF!,"алиев",#REF!,"04.07.2026")</f>
        <v>#REF!</v>
      </c>
      <c r="NY13" s="4" t="e">
        <f>COUNTIFS(#REF!,B13,#REF!,"Бекдурдиев",#REF!,"04.07.2026")</f>
        <v>#REF!</v>
      </c>
      <c r="NZ13" s="4" t="e">
        <f>COUNTIFS(#REF!,B13,#REF!,"алиев",#REF!,"05.07.2026")</f>
        <v>#REF!</v>
      </c>
      <c r="OA13" s="4" t="e">
        <f>COUNTIFS(#REF!,B13,#REF!,"Бекдурдиев",#REF!,"05.07.2026")</f>
        <v>#REF!</v>
      </c>
      <c r="OB13" s="4" t="e">
        <f>COUNTIFS(#REF!,B13,#REF!,"алиев",#REF!,"06.07.2026")</f>
        <v>#REF!</v>
      </c>
      <c r="OC13" s="4" t="e">
        <f>COUNTIFS(#REF!,B13,#REF!,"Бекдурдиев",#REF!,"06.07.2026")</f>
        <v>#REF!</v>
      </c>
      <c r="OD13" s="4" t="e">
        <f>COUNTIFS(#REF!,B13,#REF!,"алиев",#REF!,"07.07.2026")</f>
        <v>#REF!</v>
      </c>
      <c r="OE13" s="4" t="e">
        <f>COUNTIFS(#REF!,B13,#REF!,"Бекдурдиев",#REF!,"07.07.2026")</f>
        <v>#REF!</v>
      </c>
      <c r="OF13" s="4" t="e">
        <f>COUNTIFS(#REF!,B13,#REF!,"алиев",#REF!,"08.07.2026")</f>
        <v>#REF!</v>
      </c>
      <c r="OG13" s="4" t="e">
        <f>COUNTIFS(#REF!,B13,#REF!,"Бекдурдиев",#REF!,"08.07.2026")</f>
        <v>#REF!</v>
      </c>
      <c r="OH13" s="4" t="e">
        <f>COUNTIFS(#REF!,B13,#REF!,"алиев",#REF!,"09.07.2026")</f>
        <v>#REF!</v>
      </c>
      <c r="OI13" s="4" t="e">
        <f>COUNTIFS(#REF!,B13,#REF!,"Бекдурдиев",#REF!,"09.07.2026")</f>
        <v>#REF!</v>
      </c>
      <c r="OJ13" s="4" t="e">
        <f>COUNTIFS(#REF!,B13,#REF!,"алиев",#REF!,"10.07.2026")</f>
        <v>#REF!</v>
      </c>
      <c r="OK13" s="4" t="e">
        <f>COUNTIFS(#REF!,B13,#REF!,"Бекдурдиев",#REF!,"10.07.2026")</f>
        <v>#REF!</v>
      </c>
      <c r="OL13" s="4" t="e">
        <f>COUNTIFS(#REF!,B13,#REF!,"алиев",#REF!,"11.07.2026")</f>
        <v>#REF!</v>
      </c>
      <c r="OM13" s="4" t="e">
        <f>COUNTIFS(#REF!,B13,#REF!,"Бекдурдиев",#REF!,"11.07.2026")</f>
        <v>#REF!</v>
      </c>
      <c r="ON13" s="4" t="e">
        <f>COUNTIFS(#REF!,B13,#REF!,"алиев",#REF!,"12.07.2026")</f>
        <v>#REF!</v>
      </c>
      <c r="OO13" s="4" t="e">
        <f>COUNTIFS(#REF!,B13,#REF!,"Бекдурдиев",#REF!,"12.07.2026")</f>
        <v>#REF!</v>
      </c>
      <c r="OP13" s="4" t="e">
        <f>COUNTIFS(#REF!,B13,#REF!,"алиев",#REF!,"13.07.2026")</f>
        <v>#REF!</v>
      </c>
      <c r="OQ13" s="4" t="e">
        <f>COUNTIFS(#REF!,B13,#REF!,"Бекдурдиев",#REF!,"13.07.2026")</f>
        <v>#REF!</v>
      </c>
      <c r="OR13" s="4" t="e">
        <f>COUNTIFS(#REF!,B13,#REF!,"алиев",#REF!,"14.07.2026")</f>
        <v>#REF!</v>
      </c>
      <c r="OS13" s="4" t="e">
        <f>COUNTIFS(#REF!,B13,#REF!,"Бекдурдиев",#REF!,"14.07.2026")</f>
        <v>#REF!</v>
      </c>
      <c r="OT13" s="4" t="e">
        <f>COUNTIFS(#REF!,B13,#REF!,"алиев",#REF!,"15.07.2026")</f>
        <v>#REF!</v>
      </c>
      <c r="OU13" s="4" t="e">
        <f>COUNTIFS(#REF!,B13,#REF!,"Бекдурдиев",#REF!,"15.07.2026")</f>
        <v>#REF!</v>
      </c>
      <c r="OV13" s="4" t="e">
        <f>COUNTIFS(#REF!,B13,#REF!,"алиев",#REF!,"16.07.2026")</f>
        <v>#REF!</v>
      </c>
      <c r="OW13" s="4" t="e">
        <f>COUNTIFS(#REF!,B13,#REF!,"Бекдурдиев",#REF!,"16.07.2026")</f>
        <v>#REF!</v>
      </c>
      <c r="OX13" s="4" t="e">
        <f>COUNTIFS(#REF!,B13,#REF!,"алиев",#REF!,"17.07.2026")</f>
        <v>#REF!</v>
      </c>
      <c r="OY13" s="4" t="e">
        <f>COUNTIFS(#REF!,B13,#REF!,"Бекдурдиев",#REF!,"17.07.2026")</f>
        <v>#REF!</v>
      </c>
      <c r="OZ13" s="4" t="e">
        <f>COUNTIFS(#REF!,B13,#REF!,"алиев",#REF!,"18.07.2026")</f>
        <v>#REF!</v>
      </c>
      <c r="PA13" s="4" t="e">
        <f>COUNTIFS(#REF!,B13,#REF!,"Бекдурдиев",#REF!,"18.07.2026")</f>
        <v>#REF!</v>
      </c>
      <c r="PB13" s="4" t="e">
        <f>COUNTIFS(#REF!,B13,#REF!,"алиев",#REF!,"19.07.2026")</f>
        <v>#REF!</v>
      </c>
      <c r="PC13" s="4" t="e">
        <f>COUNTIFS(#REF!,B13,#REF!,"Бекдурдиев",#REF!,"19.07.2026")</f>
        <v>#REF!</v>
      </c>
      <c r="PD13" s="4" t="e">
        <f>COUNTIFS(#REF!,B13,#REF!,"алиев",#REF!,"20.07.2026")</f>
        <v>#REF!</v>
      </c>
      <c r="PE13" s="4" t="e">
        <f>COUNTIFS(#REF!,B13,#REF!,"Бекдурдиев",#REF!,"20.07.2026")</f>
        <v>#REF!</v>
      </c>
      <c r="PF13" s="4" t="e">
        <f>COUNTIFS(#REF!,B13,#REF!,"алиев",#REF!,"21.07.2026")</f>
        <v>#REF!</v>
      </c>
      <c r="PG13" s="4" t="e">
        <f>COUNTIFS(#REF!,B13,#REF!,"Бекдурдиев",#REF!,"21.07.2026")</f>
        <v>#REF!</v>
      </c>
      <c r="PH13" s="4" t="e">
        <f>COUNTIFS(#REF!,B13,#REF!,"алиев",#REF!,"22.07.2026")</f>
        <v>#REF!</v>
      </c>
      <c r="PI13" s="4" t="e">
        <f>COUNTIFS(#REF!,B13,#REF!,"Бекдурдиев",#REF!,"22.07.2026")</f>
        <v>#REF!</v>
      </c>
      <c r="PJ13" s="4" t="e">
        <f>COUNTIFS(#REF!,B13,#REF!,"алиев",#REF!,"23.07.2026")</f>
        <v>#REF!</v>
      </c>
      <c r="PK13" s="4" t="e">
        <f>COUNTIFS(#REF!,B13,#REF!,"Бекдурдиев",#REF!,"23.07.2026")</f>
        <v>#REF!</v>
      </c>
      <c r="PL13" s="4" t="e">
        <f>COUNTIFS(#REF!,B13,#REF!,"алиев",#REF!,"24.07.2026")</f>
        <v>#REF!</v>
      </c>
      <c r="PM13" s="4" t="e">
        <f>COUNTIFS(#REF!,B13,#REF!,"Бекдурдиев",#REF!,"24.07.2026")</f>
        <v>#REF!</v>
      </c>
      <c r="PN13" s="4" t="e">
        <f>COUNTIFS(#REF!,B13,#REF!,"алиев",#REF!,"25.07.2026")</f>
        <v>#REF!</v>
      </c>
      <c r="PO13" s="4" t="e">
        <f>COUNTIFS(#REF!,B13,#REF!,"Бекдурдиев",#REF!,"25.07.2026")</f>
        <v>#REF!</v>
      </c>
      <c r="PP13" s="4" t="e">
        <f>COUNTIFS(#REF!,B13,#REF!,"алиев",#REF!,"26.07.2026")</f>
        <v>#REF!</v>
      </c>
      <c r="PQ13" s="4" t="e">
        <f>COUNTIFS(#REF!,B13,#REF!,"Бекдурдиев",#REF!,"26.07.2026")</f>
        <v>#REF!</v>
      </c>
      <c r="PR13" s="4" t="e">
        <f>COUNTIFS(#REF!,B13,#REF!,"алиев",#REF!,"27.07.2026")</f>
        <v>#REF!</v>
      </c>
      <c r="PS13" s="4" t="e">
        <f>COUNTIFS(#REF!,B13,#REF!,"Бекдурдиев",#REF!,"27.07.2026")</f>
        <v>#REF!</v>
      </c>
      <c r="PT13" s="4" t="e">
        <f>COUNTIFS(#REF!,B13,#REF!,"алиев",#REF!,"28.07.2026")</f>
        <v>#REF!</v>
      </c>
      <c r="PU13" s="4" t="e">
        <f>COUNTIFS(#REF!,B13,#REF!,"Бекдурдиев",#REF!,"28.07.2026")</f>
        <v>#REF!</v>
      </c>
      <c r="PV13" s="4" t="e">
        <f>COUNTIFS(#REF!,B13,#REF!,"алиев",#REF!,"29.07.2026")</f>
        <v>#REF!</v>
      </c>
      <c r="PW13" s="4" t="e">
        <f>COUNTIFS(#REF!,B13,#REF!,"Бекдурдиев",#REF!,"29.07.2026")</f>
        <v>#REF!</v>
      </c>
      <c r="PX13" s="4" t="e">
        <f>COUNTIFS(#REF!,B13,#REF!,"алиев",#REF!,"30.07.2026")</f>
        <v>#REF!</v>
      </c>
      <c r="PY13" s="4" t="e">
        <f>COUNTIFS(#REF!,B13,#REF!,"Бекдурдиев",#REF!,"30.07.2026")</f>
        <v>#REF!</v>
      </c>
      <c r="PZ13" s="4" t="e">
        <f>COUNTIFS(#REF!,B13,#REF!,"алиев",#REF!,"31.07.2026")</f>
        <v>#REF!</v>
      </c>
      <c r="QA13" s="4" t="e">
        <f>COUNTIFS(#REF!,B13,#REF!,"Бекдурдиев",#REF!,"31.07.2026")</f>
        <v>#REF!</v>
      </c>
      <c r="QB13" s="20" t="e">
        <f t="shared" si="32"/>
        <v>#REF!</v>
      </c>
      <c r="QC13" s="20" t="e">
        <f t="shared" si="33"/>
        <v>#REF!</v>
      </c>
      <c r="QD13" s="4" t="e">
        <f>COUNTIFS(#REF!,B13,#REF!,"алиев",#REF!,"01.08.2026")</f>
        <v>#REF!</v>
      </c>
      <c r="QE13" s="4" t="e">
        <f>COUNTIFS(#REF!,B13,#REF!,"Бекдурдиев",#REF!,"02.08.2026")</f>
        <v>#REF!</v>
      </c>
      <c r="QF13" s="4" t="e">
        <f>COUNTIFS(#REF!,B13,#REF!,"алиев",#REF!,"02.08.2026")</f>
        <v>#REF!</v>
      </c>
      <c r="QG13" s="4" t="e">
        <f>COUNTIFS(#REF!,B13,#REF!,"Бекдурдиев",#REF!,"03.08.2026")</f>
        <v>#REF!</v>
      </c>
      <c r="QH13" s="4" t="e">
        <f>COUNTIFS(#REF!,B13,#REF!,"алиев",#REF!,"03.08.2026")</f>
        <v>#REF!</v>
      </c>
      <c r="QI13" s="4" t="e">
        <f>COUNTIFS(#REF!,B13,#REF!,"Бекдурдиев",#REF!,"03.08.2026")</f>
        <v>#REF!</v>
      </c>
      <c r="QJ13" s="4" t="e">
        <f>COUNTIFS(#REF!,B13,#REF!,"алиев",#REF!,"04.08.2026")</f>
        <v>#REF!</v>
      </c>
      <c r="QK13" s="4" t="e">
        <f>COUNTIFS(#REF!,B13,#REF!,"Бекдурдиев",#REF!,"04.08.2026")</f>
        <v>#REF!</v>
      </c>
      <c r="QL13" s="4" t="e">
        <f>COUNTIFS(#REF!,B13,#REF!,"алиев",#REF!,"05.08.2026")</f>
        <v>#REF!</v>
      </c>
      <c r="QM13" s="4" t="e">
        <f>COUNTIFS(#REF!,B13,#REF!,"Бекдурдиев",#REF!,"05.08.2026")</f>
        <v>#REF!</v>
      </c>
      <c r="QN13" s="4" t="e">
        <f>COUNTIFS(#REF!,B13,#REF!,"алиев",#REF!,"06.08.2026")</f>
        <v>#REF!</v>
      </c>
      <c r="QO13" s="4" t="e">
        <f>COUNTIFS(#REF!,B13,#REF!,"Бекдурдиев",#REF!,"06.08.2026")</f>
        <v>#REF!</v>
      </c>
      <c r="QP13" s="4" t="e">
        <f>COUNTIFS(#REF!,B13,#REF!,"алиев",#REF!,"07.08.2026")</f>
        <v>#REF!</v>
      </c>
      <c r="QQ13" s="4" t="e">
        <f>COUNTIFS(#REF!,B13,#REF!,"Бекдурдиев",#REF!,"07.08.2026")</f>
        <v>#REF!</v>
      </c>
      <c r="QR13" s="4" t="e">
        <f>COUNTIFS(#REF!,B13,#REF!,"алиев",#REF!,"08.08.2026")</f>
        <v>#REF!</v>
      </c>
      <c r="QS13" s="4" t="e">
        <f>COUNTIFS(#REF!,B13,#REF!,"Бекдурдиев",#REF!,"08.08.2026")</f>
        <v>#REF!</v>
      </c>
      <c r="QT13" s="4" t="e">
        <f>COUNTIFS(#REF!,B13,#REF!,"алиев",#REF!,"09.08.2026")</f>
        <v>#REF!</v>
      </c>
      <c r="QU13" s="4" t="e">
        <f>COUNTIFS(#REF!,B13,#REF!,"Бекдурдиев",#REF!,"09.08.2026")</f>
        <v>#REF!</v>
      </c>
      <c r="QV13" s="4" t="e">
        <f>COUNTIFS(#REF!,B13,#REF!,"алиев",#REF!,"10.08.2026")</f>
        <v>#REF!</v>
      </c>
      <c r="QW13" s="4" t="e">
        <f>COUNTIFS(#REF!,B13,#REF!,"Бекдурдиев",#REF!,"10.08.2026")</f>
        <v>#REF!</v>
      </c>
      <c r="QX13" s="4" t="e">
        <f>COUNTIFS(#REF!,B13,#REF!,"алиев",#REF!,"11.08.2026")</f>
        <v>#REF!</v>
      </c>
      <c r="QY13" s="4" t="e">
        <f>COUNTIFS(#REF!,B13,#REF!,"Бекдурдиев",#REF!,"11.08.2026")</f>
        <v>#REF!</v>
      </c>
      <c r="QZ13" s="4" t="e">
        <f>COUNTIFS(#REF!,B13,#REF!,"алиев",#REF!,"12.08.2026")</f>
        <v>#REF!</v>
      </c>
      <c r="RA13" s="4" t="e">
        <f>COUNTIFS(#REF!,B13,#REF!,"Бекдурдиев",#REF!,"12.08.2026")</f>
        <v>#REF!</v>
      </c>
      <c r="RB13" s="4" t="e">
        <f>COUNTIFS(#REF!,B13,#REF!,"алиев",#REF!,"13.08.2026")</f>
        <v>#REF!</v>
      </c>
      <c r="RC13" s="4" t="e">
        <f>COUNTIFS(#REF!,B13,#REF!,"Бекдурдиев",#REF!,"13.08.2026")</f>
        <v>#REF!</v>
      </c>
      <c r="RD13" s="4" t="e">
        <f>COUNTIFS(#REF!,B13,#REF!,"алиев",#REF!,"14.08.2026")</f>
        <v>#REF!</v>
      </c>
      <c r="RE13" s="4" t="e">
        <f>COUNTIFS(#REF!,B13,#REF!,"Бекдурдиев",#REF!,"14.08.2026")</f>
        <v>#REF!</v>
      </c>
      <c r="RF13" s="4" t="e">
        <f>COUNTIFS(#REF!,B13,#REF!,"алиев",#REF!,"15.08.2026")</f>
        <v>#REF!</v>
      </c>
      <c r="RG13" s="4" t="e">
        <f>COUNTIFS(#REF!,B13,#REF!,"Бекдурдиев",#REF!,"15.08.2026")</f>
        <v>#REF!</v>
      </c>
      <c r="RH13" s="4" t="e">
        <f>COUNTIFS(#REF!,B13,#REF!,"алиев",#REF!,"16.08.2026")</f>
        <v>#REF!</v>
      </c>
      <c r="RI13" s="4" t="e">
        <f>COUNTIFS(#REF!,B13,#REF!,"Бекдурдиев",#REF!,"16.08.2026")</f>
        <v>#REF!</v>
      </c>
      <c r="RJ13" s="4" t="e">
        <f>COUNTIFS(#REF!,B13,#REF!,"алиев",#REF!,"17.08.2026")</f>
        <v>#REF!</v>
      </c>
      <c r="RK13" s="4" t="e">
        <f>COUNTIFS(#REF!,B13,#REF!,"Бекдурдиев",#REF!,"17.08.2026")</f>
        <v>#REF!</v>
      </c>
      <c r="RL13" s="4" t="e">
        <f>COUNTIFS(#REF!,B13,#REF!,"алиев",#REF!,"18.08.2026")</f>
        <v>#REF!</v>
      </c>
      <c r="RM13" s="4" t="e">
        <f>COUNTIFS(#REF!,B13,#REF!,"Бекдурдиев",#REF!,"18.08.2026")</f>
        <v>#REF!</v>
      </c>
      <c r="RN13" s="4" t="e">
        <f>COUNTIFS(#REF!,B13,#REF!,"алиев",#REF!,"19.08.2026")</f>
        <v>#REF!</v>
      </c>
      <c r="RO13" s="4" t="e">
        <f>COUNTIFS(#REF!,B13,#REF!,"Бекдурдиев",#REF!,"19.08.2026")</f>
        <v>#REF!</v>
      </c>
      <c r="RP13" s="4" t="e">
        <f>COUNTIFS(#REF!,B13,#REF!,"алиев",#REF!,"20.08.2026")</f>
        <v>#REF!</v>
      </c>
      <c r="RQ13" s="4" t="e">
        <f>COUNTIFS(#REF!,B13,#REF!,"Бекдурдиев",#REF!,"20.08.2026")</f>
        <v>#REF!</v>
      </c>
      <c r="RR13" s="4" t="e">
        <f>COUNTIFS(#REF!,B13,#REF!,"алиев",#REF!,"21.08.2026")</f>
        <v>#REF!</v>
      </c>
      <c r="RS13" s="4" t="e">
        <f>COUNTIFS(#REF!,B13,#REF!,"Бекдурдиев",#REF!,"21.08.2026")</f>
        <v>#REF!</v>
      </c>
      <c r="RT13" s="4" t="e">
        <f>COUNTIFS(#REF!,B13,#REF!,"алиев",#REF!,"22.08.2026")</f>
        <v>#REF!</v>
      </c>
      <c r="RU13" s="4" t="e">
        <f>COUNTIFS(#REF!,B13,#REF!,"Бекдурдиев",#REF!,"22.08.2026")</f>
        <v>#REF!</v>
      </c>
      <c r="RV13" s="4" t="e">
        <f>COUNTIFS(#REF!,B13,#REF!,"алиев",#REF!,"23.08.2026")</f>
        <v>#REF!</v>
      </c>
      <c r="RW13" s="4" t="e">
        <f>COUNTIFS(#REF!,B13,#REF!,"Бекдурдиев",#REF!,"23.08.2026")</f>
        <v>#REF!</v>
      </c>
      <c r="RX13" s="4" t="e">
        <f>COUNTIFS(#REF!,B13,#REF!,"алиев",#REF!,"24.08.2026")</f>
        <v>#REF!</v>
      </c>
      <c r="RY13" s="4" t="e">
        <f>COUNTIFS(#REF!,B13,#REF!,"Бекдурдиев",#REF!,"24.08.2026")</f>
        <v>#REF!</v>
      </c>
      <c r="RZ13" s="4" t="e">
        <f>COUNTIFS(#REF!,B13,#REF!,"алиев",#REF!,"25.08.2026")</f>
        <v>#REF!</v>
      </c>
      <c r="SA13" s="4" t="e">
        <f>COUNTIFS(#REF!,B13,#REF!,"Бекдурдиев",#REF!,"25.08.2026")</f>
        <v>#REF!</v>
      </c>
      <c r="SB13" s="4" t="e">
        <f>COUNTIFS(#REF!,B13,#REF!,"алиев",#REF!,"26.08.2026")</f>
        <v>#REF!</v>
      </c>
      <c r="SC13" s="4" t="e">
        <f>COUNTIFS(#REF!,B13,#REF!,"Бекдурдиев",#REF!,"26.08.2026")</f>
        <v>#REF!</v>
      </c>
      <c r="SD13" s="4" t="e">
        <f>COUNTIFS(#REF!,B13,#REF!,"алиев",#REF!,"27.08.2026")</f>
        <v>#REF!</v>
      </c>
      <c r="SE13" s="4" t="e">
        <f>COUNTIFS(#REF!,B13,#REF!,"Бекдурдиев",#REF!,"27.08.2026")</f>
        <v>#REF!</v>
      </c>
      <c r="SF13" s="4" t="e">
        <f>COUNTIFS(#REF!,B13,#REF!,"алиев",#REF!,"28.08.2026")</f>
        <v>#REF!</v>
      </c>
      <c r="SG13" s="4" t="e">
        <f>COUNTIFS(#REF!,B13,#REF!,"Бекдурдиев",#REF!,"28.08.2026")</f>
        <v>#REF!</v>
      </c>
      <c r="SH13" s="4" t="e">
        <f>COUNTIFS(#REF!,B13,#REF!,"алиев",#REF!,"29.08.2026")</f>
        <v>#REF!</v>
      </c>
      <c r="SI13" s="4" t="e">
        <f>COUNTIFS(#REF!,B13,#REF!,"Бекдурдиев",#REF!,"29.08.2026")</f>
        <v>#REF!</v>
      </c>
      <c r="SJ13" s="4" t="e">
        <f>COUNTIFS(#REF!,B13,#REF!,"алиев",#REF!,"30.08.2026")</f>
        <v>#REF!</v>
      </c>
      <c r="SK13" s="4" t="e">
        <f>COUNTIFS(#REF!,B13,#REF!,"Бекдурдиев",#REF!,"30.08.2026")</f>
        <v>#REF!</v>
      </c>
      <c r="SL13" s="4" t="e">
        <f>COUNTIFS(#REF!,B13,#REF!,"алиев",#REF!,"31.08.2026")</f>
        <v>#REF!</v>
      </c>
      <c r="SM13" s="4" t="e">
        <f>COUNTIFS(#REF!,B13,#REF!,"Бекдурдиев",#REF!,"31.08.2026")</f>
        <v>#REF!</v>
      </c>
      <c r="SN13" s="24" t="e">
        <f t="shared" si="34"/>
        <v>#REF!</v>
      </c>
      <c r="SO13" s="24" t="e">
        <f t="shared" si="35"/>
        <v>#REF!</v>
      </c>
      <c r="SP13" s="3" t="e">
        <f>COUNTIFS(#REF!,B13,#REF!,"алиев",#REF!,"01.09.2026")</f>
        <v>#REF!</v>
      </c>
      <c r="SQ13" s="3" t="e">
        <f>COUNTIFS(#REF!,B13,#REF!,"Бекдурдиев",#REF!,"01.09.2026")</f>
        <v>#REF!</v>
      </c>
      <c r="SR13" s="3" t="e">
        <f>COUNTIFS(#REF!,B13,#REF!,"алиев",#REF!,"02.09.2026")</f>
        <v>#REF!</v>
      </c>
      <c r="SS13" s="3" t="e">
        <f>COUNTIFS(#REF!,B13,#REF!,"Бекдурдиев",#REF!,"02.09.2026")</f>
        <v>#REF!</v>
      </c>
      <c r="ST13" s="3" t="e">
        <f>COUNTIFS(#REF!,B13,#REF!,"алиев",#REF!,"03.09.2026")</f>
        <v>#REF!</v>
      </c>
      <c r="SU13" s="3" t="e">
        <f>COUNTIFS(#REF!,B13,#REF!,"Бекдурдиев",#REF!,"03.09.2026")</f>
        <v>#REF!</v>
      </c>
      <c r="SV13" s="3" t="e">
        <f>COUNTIFS(#REF!,B13,#REF!,"алиев",#REF!,"04.09.2026")</f>
        <v>#REF!</v>
      </c>
      <c r="SW13" s="3" t="e">
        <f>COUNTIFS(#REF!,B13,#REF!,"Бекдурдиев",#REF!,"04.09.2026")</f>
        <v>#REF!</v>
      </c>
      <c r="SX13" s="3" t="e">
        <f>COUNTIFS(#REF!,B13,#REF!,"алиев",#REF!,"05.09.2026")</f>
        <v>#REF!</v>
      </c>
      <c r="SY13" s="3" t="e">
        <f>COUNTIFS(#REF!,B13,#REF!,"Бекдурдиев",#REF!,"05.09.2026")</f>
        <v>#REF!</v>
      </c>
      <c r="SZ13" s="3" t="e">
        <f>COUNTIFS(#REF!,B13,#REF!,"алиев",#REF!,"06.09.2026")</f>
        <v>#REF!</v>
      </c>
      <c r="TA13" s="3" t="e">
        <f>COUNTIFS(#REF!,B13,#REF!,"Бекдурдиев",#REF!,"06.09.2026")</f>
        <v>#REF!</v>
      </c>
      <c r="TB13" s="3" t="e">
        <f>COUNTIFS(#REF!,B13,#REF!,"алиев",#REF!,"07.09.2026")</f>
        <v>#REF!</v>
      </c>
      <c r="TC13" s="3" t="e">
        <f>COUNTIFS(#REF!,B13,#REF!,"Бекдурдиев",#REF!,"07.09.2026")</f>
        <v>#REF!</v>
      </c>
      <c r="TD13" s="3" t="e">
        <f>COUNTIFS(#REF!,B13,#REF!,"алиев",#REF!,"08.09.2026")</f>
        <v>#REF!</v>
      </c>
      <c r="TE13" s="3" t="e">
        <f>COUNTIFS(#REF!,B13,#REF!,"Бекдурдиев",#REF!,"08.09.2026")</f>
        <v>#REF!</v>
      </c>
      <c r="TF13" s="3" t="e">
        <f>COUNTIFS(#REF!,B13,#REF!,"алиев",#REF!,"09.09.2026")</f>
        <v>#REF!</v>
      </c>
      <c r="TG13" s="3" t="e">
        <f>COUNTIFS(#REF!,B13,#REF!,"Бекдурдиев",#REF!,"08.09.2026")</f>
        <v>#REF!</v>
      </c>
      <c r="TH13" s="3" t="e">
        <f>COUNTIFS(#REF!,B13,#REF!,"алиев",#REF!,"10.09.2026")</f>
        <v>#REF!</v>
      </c>
      <c r="TI13" s="3" t="e">
        <f>COUNTIFS(#REF!,B13,#REF!,"Бекдурдиев",#REF!,"10.09.2026")</f>
        <v>#REF!</v>
      </c>
      <c r="TJ13" s="3" t="e">
        <f>COUNTIFS(#REF!,B13,#REF!,"алиев",#REF!,"11.09.2026")</f>
        <v>#REF!</v>
      </c>
      <c r="TK13" s="3" t="e">
        <f>COUNTIFS(#REF!,B13,#REF!,"Бекдурдиев",#REF!,"11.09.2026")</f>
        <v>#REF!</v>
      </c>
      <c r="TL13" s="3" t="e">
        <f>COUNTIFS(#REF!,B13,#REF!,"алиев",#REF!,"11.09.2026")</f>
        <v>#REF!</v>
      </c>
      <c r="TM13" s="3" t="e">
        <f>COUNTIFS(#REF!,B13,#REF!,"Бекдурдиев",#REF!,"12.09.2026")</f>
        <v>#REF!</v>
      </c>
      <c r="TN13" s="3" t="e">
        <f>COUNTIFS(#REF!,B13,#REF!,"алиев",#REF!,"13.09.2026")</f>
        <v>#REF!</v>
      </c>
      <c r="TO13" s="3" t="e">
        <f>COUNTIFS(#REF!,B13,#REF!,"Бекдурдиев",#REF!,"13.09.2026")</f>
        <v>#REF!</v>
      </c>
      <c r="TP13" s="3" t="e">
        <f>COUNTIFS(#REF!,B13,#REF!,"алиев",#REF!,"14.09.2026")</f>
        <v>#REF!</v>
      </c>
      <c r="TQ13" s="3" t="e">
        <f>COUNTIFS(#REF!,B13,#REF!,"Бекдурдиев",#REF!,"14.09.2026")</f>
        <v>#REF!</v>
      </c>
      <c r="TR13" s="3" t="e">
        <f>COUNTIFS(#REF!,B13,#REF!,"алиев",#REF!,"15.09.2026")</f>
        <v>#REF!</v>
      </c>
      <c r="TS13" s="3" t="e">
        <f>COUNTIFS(#REF!,B13,#REF!,"Бекдурдиев",#REF!,"15.09.2026")</f>
        <v>#REF!</v>
      </c>
      <c r="TT13" s="3" t="e">
        <f>COUNTIFS(#REF!,B13,#REF!,"алиев",#REF!,"16.09.2026")</f>
        <v>#REF!</v>
      </c>
      <c r="TU13" s="3" t="e">
        <f>COUNTIFS(#REF!,B13,#REF!,"Бекдурдиев",#REF!,"16.09.2026")</f>
        <v>#REF!</v>
      </c>
      <c r="TV13" s="3" t="e">
        <f>COUNTIFS(#REF!,B13,#REF!,"алиев",#REF!,"17.09.2026")</f>
        <v>#REF!</v>
      </c>
      <c r="TW13" s="3" t="e">
        <f>COUNTIFS(#REF!,B13,#REF!,"Бекдурдиев",#REF!,"17.09.2026")</f>
        <v>#REF!</v>
      </c>
      <c r="TX13" s="3" t="e">
        <f>COUNTIFS(#REF!,B13,#REF!,"алиев",#REF!,"18.09.2026")</f>
        <v>#REF!</v>
      </c>
      <c r="TY13" s="3" t="e">
        <f>COUNTIFS(#REF!,B13,#REF!,"Бекдурдиев",#REF!,"18.09.2026")</f>
        <v>#REF!</v>
      </c>
      <c r="TZ13" s="3" t="e">
        <f>COUNTIFS(#REF!,B13,#REF!,"алиев",#REF!,"19.09.2026")</f>
        <v>#REF!</v>
      </c>
      <c r="UA13" s="3" t="e">
        <f>COUNTIFS(#REF!,B13,#REF!,"Бекдурдиев",#REF!,"19.09.2026")</f>
        <v>#REF!</v>
      </c>
      <c r="UB13" s="3" t="e">
        <f>COUNTIFS(#REF!,B13,#REF!,"алиев",#REF!,"20.09.2026")</f>
        <v>#REF!</v>
      </c>
      <c r="UC13" s="3" t="e">
        <f>COUNTIFS(#REF!,B13,#REF!,"Бекдурдиев",#REF!,"20.09.2026")</f>
        <v>#REF!</v>
      </c>
      <c r="UD13" s="3" t="e">
        <f>COUNTIFS(#REF!,B13,#REF!,"алиев",#REF!,"21.09.2026")</f>
        <v>#REF!</v>
      </c>
      <c r="UE13" s="3" t="e">
        <f>COUNTIFS(#REF!,B13,#REF!,"Бекдурдиев",#REF!,"21.09.2026")</f>
        <v>#REF!</v>
      </c>
      <c r="UF13" s="3" t="e">
        <f>COUNTIFS(#REF!,B13,#REF!,"алиев",#REF!,"22.09.2026")</f>
        <v>#REF!</v>
      </c>
      <c r="UG13" s="3" t="e">
        <f>COUNTIFS(#REF!,B13,#REF!,"Бекдурдиев",#REF!,"22.09.2026")</f>
        <v>#REF!</v>
      </c>
      <c r="UH13" s="3" t="e">
        <f>COUNTIFS(#REF!,B13,#REF!,"алиев",#REF!,"23.09.2026")</f>
        <v>#REF!</v>
      </c>
      <c r="UI13" s="3" t="e">
        <f>COUNTIFS(#REF!,B13,#REF!,"Бекдурдиев",#REF!,"23.09.2026")</f>
        <v>#REF!</v>
      </c>
      <c r="UJ13" s="3" t="e">
        <f>COUNTIFS(#REF!,B13,#REF!,"алиев",#REF!,"24.09.2026")</f>
        <v>#REF!</v>
      </c>
      <c r="UK13" s="3" t="e">
        <f>COUNTIFS(#REF!,B13,#REF!,"Бекдурдиев",#REF!,"24.09.2026")</f>
        <v>#REF!</v>
      </c>
      <c r="UL13" s="3" t="e">
        <f>COUNTIFS(#REF!,B13,#REF!,"алиев",#REF!,"25.09.2026")</f>
        <v>#REF!</v>
      </c>
      <c r="UM13" s="3" t="e">
        <f>COUNTIFS(#REF!,B13,#REF!,"Бекдурдиев",#REF!,"25.09.2026")</f>
        <v>#REF!</v>
      </c>
      <c r="UN13" s="3" t="e">
        <f>COUNTIFS(#REF!,B13,#REF!,"алиев",#REF!,"26.09.2026")</f>
        <v>#REF!</v>
      </c>
      <c r="UO13" s="3" t="e">
        <f>COUNTIFS(#REF!,B13,#REF!,"Бекдурдиев",#REF!,"26.09.2026")</f>
        <v>#REF!</v>
      </c>
      <c r="UP13" s="3" t="e">
        <f>COUNTIFS(#REF!,B13,#REF!,"алиев",#REF!,"27.09.2026")</f>
        <v>#REF!</v>
      </c>
      <c r="UQ13" s="3" t="e">
        <f>COUNTIFS(#REF!,B13,#REF!,"Бекдурдиев",#REF!,"27.09.2026")</f>
        <v>#REF!</v>
      </c>
      <c r="UR13" s="3" t="e">
        <f>COUNTIFS(#REF!,B13,#REF!,"алиев",#REF!,"28.09.2026")</f>
        <v>#REF!</v>
      </c>
      <c r="US13" s="3" t="e">
        <f>COUNTIFS(#REF!,B13,#REF!,"Бекдурдиев",#REF!,"28.09.2026")</f>
        <v>#REF!</v>
      </c>
      <c r="UT13" s="3" t="e">
        <f>COUNTIFS(#REF!,B13,#REF!,"алиев",#REF!,"29.09.2026")</f>
        <v>#REF!</v>
      </c>
      <c r="UU13" s="3" t="e">
        <f>COUNTIFS(#REF!,B13,#REF!,"Бекдурдиев",#REF!,"29.09.2026")</f>
        <v>#REF!</v>
      </c>
      <c r="UV13" s="3" t="e">
        <f>COUNTIFS(#REF!,B13,#REF!,"алиев",#REF!,"30.09.2026")</f>
        <v>#REF!</v>
      </c>
      <c r="UW13" s="4" t="e">
        <f>COUNTIFS(#REF!,B13,#REF!,"Бекдурдиев",#REF!,"30.09.2026")</f>
        <v>#REF!</v>
      </c>
      <c r="UX13" s="19" t="e">
        <f t="shared" si="36"/>
        <v>#REF!</v>
      </c>
      <c r="UY13" s="19" t="e">
        <f t="shared" si="37"/>
        <v>#REF!</v>
      </c>
      <c r="UZ13" s="28" t="e">
        <f>COUNTIFS(#REF!,B13,#REF!,"алиев",#REF!,"01.10.2026")</f>
        <v>#REF!</v>
      </c>
      <c r="VA13" s="28" t="e">
        <f>COUNTIFS(#REF!,B13,#REF!,"Бекдурдиев",#REF!,"01.10.2026")</f>
        <v>#REF!</v>
      </c>
      <c r="VB13" s="28" t="e">
        <f>COUNTIFS(#REF!,B13,#REF!,"алиев",#REF!,"02.10.2026")</f>
        <v>#REF!</v>
      </c>
      <c r="VC13" s="28" t="e">
        <f>COUNTIFS(#REF!,B13,#REF!,"Бекдурдиев",#REF!,"02.10.2026")</f>
        <v>#REF!</v>
      </c>
      <c r="VD13" s="28" t="e">
        <f>COUNTIFS(#REF!,B13,#REF!,"алиев",#REF!,"03.10.2026")</f>
        <v>#REF!</v>
      </c>
      <c r="VE13" s="28" t="e">
        <f>COUNTIFS(#REF!,B13,#REF!,"Бекдурдиев",#REF!,"03.10.2026")</f>
        <v>#REF!</v>
      </c>
      <c r="VF13" s="28" t="e">
        <f>COUNTIFS(#REF!,B13,#REF!,"алиев",#REF!,"04.10.2026")</f>
        <v>#REF!</v>
      </c>
      <c r="VG13" s="28" t="e">
        <f>COUNTIFS(#REF!,B13,#REF!,"Бекдурдиев",#REF!,"04.10.2026")</f>
        <v>#REF!</v>
      </c>
      <c r="VH13" s="28" t="e">
        <f>COUNTIFS(#REF!,B13,#REF!,"алиев",#REF!,"05.10.2026")</f>
        <v>#REF!</v>
      </c>
      <c r="VI13" s="28" t="e">
        <f>COUNTIFS(#REF!,B13,#REF!,"Бекдурдиев",#REF!,"05.10.2026")</f>
        <v>#REF!</v>
      </c>
      <c r="VJ13" s="28" t="e">
        <f>COUNTIFS(#REF!,B13,#REF!,"алиев",#REF!,"06.10.2026")</f>
        <v>#REF!</v>
      </c>
      <c r="VK13" s="28" t="e">
        <f>COUNTIFS(#REF!,B13,#REF!,"Бекдурдиев",#REF!,"06.10.2026")</f>
        <v>#REF!</v>
      </c>
      <c r="VL13" s="28" t="e">
        <f>COUNTIFS(#REF!,B13,#REF!,"алиев",#REF!,"07.10.2026")</f>
        <v>#REF!</v>
      </c>
      <c r="VM13" s="28" t="e">
        <f>COUNTIFS(#REF!,B13,#REF!,"Бекдурдиев",#REF!,"07.10.2026")</f>
        <v>#REF!</v>
      </c>
      <c r="VN13" s="28" t="e">
        <f>COUNTIFS(#REF!,B13,#REF!,"алиев",#REF!,"08.10.2026")</f>
        <v>#REF!</v>
      </c>
      <c r="VO13" s="28" t="e">
        <f>COUNTIFS(#REF!,B13,#REF!,"Бекдурдиев",#REF!,"08.10.2026")</f>
        <v>#REF!</v>
      </c>
      <c r="VP13" s="28" t="e">
        <f>COUNTIFS(#REF!,B13,#REF!,"алиев",#REF!,"09.10.2026")</f>
        <v>#REF!</v>
      </c>
      <c r="VQ13" s="28" t="e">
        <f>COUNTIFS(#REF!,B13,#REF!,"Бекдурдиев",#REF!,"09.10.2026")</f>
        <v>#REF!</v>
      </c>
      <c r="VR13" s="28" t="e">
        <f>COUNTIFS(#REF!,B13,#REF!,"алиев",#REF!,"10.10.2026")</f>
        <v>#REF!</v>
      </c>
      <c r="VS13" s="28" t="e">
        <f>COUNTIFS(#REF!,B13,#REF!,"Бекдурдиев",#REF!,"10.10.2026")</f>
        <v>#REF!</v>
      </c>
      <c r="VT13" s="28" t="e">
        <f>COUNTIFS(#REF!,B13,#REF!,"алиев",#REF!,"11.10.2026")</f>
        <v>#REF!</v>
      </c>
      <c r="VU13" s="28" t="e">
        <f>COUNTIFS(#REF!,B13,#REF!,"Бекдурдиев",#REF!,"11.10.2026")</f>
        <v>#REF!</v>
      </c>
      <c r="VV13" s="28" t="e">
        <f>COUNTIFS(#REF!,B13,#REF!,"алиев",#REF!,"12.10.2026")</f>
        <v>#REF!</v>
      </c>
      <c r="VW13" s="28" t="e">
        <f>COUNTIFS(#REF!,B13,#REF!,"Бекдурдиев",#REF!,"12.10.2026")</f>
        <v>#REF!</v>
      </c>
      <c r="VX13" s="28" t="e">
        <f>COUNTIFS(#REF!,B13,#REF!,"алиев",#REF!,"13.10.2026")</f>
        <v>#REF!</v>
      </c>
      <c r="VY13" s="28" t="e">
        <f>COUNTIFS(#REF!,B13,#REF!,"Бекдурдиев",#REF!,"13.10.2026")</f>
        <v>#REF!</v>
      </c>
      <c r="VZ13" s="28" t="e">
        <f>COUNTIFS(#REF!,B13,#REF!,"алиев",#REF!,"14.10.2026")</f>
        <v>#REF!</v>
      </c>
      <c r="WA13" s="28" t="e">
        <f>COUNTIFS(#REF!,B13,#REF!,"Бекдурдиев",#REF!,"14.10.2026")</f>
        <v>#REF!</v>
      </c>
      <c r="WB13" s="28" t="e">
        <f>COUNTIFS(#REF!,B13,#REF!,"алиев",#REF!,"15.10.2026")</f>
        <v>#REF!</v>
      </c>
      <c r="WC13" s="28" t="e">
        <f>COUNTIFS(#REF!,B13,#REF!,"Бекдурдиев",#REF!,"15.10.2026")</f>
        <v>#REF!</v>
      </c>
      <c r="WD13" s="28" t="e">
        <f>COUNTIFS(#REF!,B13,#REF!,"алиев",#REF!,"16.10.2026")</f>
        <v>#REF!</v>
      </c>
      <c r="WE13" s="28" t="e">
        <f>COUNTIFS(#REF!,B13,#REF!,"Бекдурдиев",#REF!,"16.10.2026")</f>
        <v>#REF!</v>
      </c>
      <c r="WF13" s="28" t="e">
        <f>COUNTIFS(#REF!,B13,#REF!,"алиев",#REF!,"17.10.2026")</f>
        <v>#REF!</v>
      </c>
      <c r="WG13" s="28" t="e">
        <f>COUNTIFS(#REF!,B13,#REF!,"Бекдурдиев",#REF!,"17.10.2026")</f>
        <v>#REF!</v>
      </c>
      <c r="WH13" s="28" t="e">
        <f>COUNTIFS(#REF!,B13,#REF!,"алиев",#REF!,"18.10.2026")</f>
        <v>#REF!</v>
      </c>
      <c r="WI13" s="28" t="e">
        <f>COUNTIFS(#REF!,B13,#REF!,"Бекдурдиев",#REF!,"18.10.2026")</f>
        <v>#REF!</v>
      </c>
      <c r="WJ13" s="28" t="e">
        <f>COUNTIFS(#REF!,B13,#REF!,"алиев",#REF!,"19.10.2026")</f>
        <v>#REF!</v>
      </c>
      <c r="WK13" s="28" t="e">
        <f>COUNTIFS(#REF!,B13,#REF!,"Бекдурдиев",#REF!,"19.10.2026")</f>
        <v>#REF!</v>
      </c>
      <c r="WL13" s="28" t="e">
        <f>COUNTIFS(#REF!,B13,#REF!,"алиев",#REF!,"20.10.2026")</f>
        <v>#REF!</v>
      </c>
      <c r="WM13" s="28" t="e">
        <f>COUNTIFS(#REF!,B13,#REF!,"Бекдурдиев",#REF!,"20.10.2026")</f>
        <v>#REF!</v>
      </c>
      <c r="WN13" s="28" t="e">
        <f>COUNTIFS(#REF!,B13,#REF!,"алиев",#REF!,"21.10.2026")</f>
        <v>#REF!</v>
      </c>
      <c r="WO13" s="28" t="e">
        <f>COUNTIFS(#REF!,B13,#REF!,"Бекдурдиев",#REF!,"21.10.2026")</f>
        <v>#REF!</v>
      </c>
      <c r="WP13" s="28" t="e">
        <f>COUNTIFS(#REF!,B13,#REF!,"алиев",#REF!,"22.10.2026")</f>
        <v>#REF!</v>
      </c>
      <c r="WQ13" s="28" t="e">
        <f>COUNTIFS(#REF!,B13,#REF!,"Бекдурдиев",#REF!,"22.10.2026")</f>
        <v>#REF!</v>
      </c>
      <c r="WR13" s="28" t="e">
        <f>COUNTIFS(#REF!,B13,#REF!,"алиев",#REF!,"23.10.2026")</f>
        <v>#REF!</v>
      </c>
      <c r="WS13" s="28" t="e">
        <f>COUNTIFS(#REF!,B13,#REF!,"Бекдурдиев",#REF!,"23.10.2026")</f>
        <v>#REF!</v>
      </c>
      <c r="WT13" s="28" t="e">
        <f>COUNTIFS(#REF!,B13,#REF!,"алиев",#REF!,"24.10.2026")</f>
        <v>#REF!</v>
      </c>
      <c r="WU13" s="28" t="e">
        <f>COUNTIFS(#REF!,B13,#REF!,"Бекдурдиев",#REF!,"24.10.2026")</f>
        <v>#REF!</v>
      </c>
      <c r="WV13" s="28" t="e">
        <f>COUNTIFS(#REF!,B13,#REF!,"алиев",#REF!,"25.10.2026")</f>
        <v>#REF!</v>
      </c>
      <c r="WW13" s="28" t="e">
        <f>COUNTIFS(#REF!,B13,#REF!,"Бекдурдиев",#REF!,"25.10.2026")</f>
        <v>#REF!</v>
      </c>
      <c r="WX13" s="28" t="e">
        <f>COUNTIFS(#REF!,B13,#REF!,"алиев",#REF!,"26.10.2026")</f>
        <v>#REF!</v>
      </c>
      <c r="WY13" s="28" t="e">
        <f>COUNTIFS(#REF!,B13,#REF!,"Бекдурдиев",#REF!,"26.10.2026")</f>
        <v>#REF!</v>
      </c>
      <c r="WZ13" s="28" t="e">
        <f>COUNTIFS(#REF!,B13,#REF!,"алиев",#REF!,"27.10.2026")</f>
        <v>#REF!</v>
      </c>
      <c r="XA13" s="28" t="e">
        <f>COUNTIFS(#REF!,B13,#REF!,"Бекдурдиев",#REF!,"27.10.2026")</f>
        <v>#REF!</v>
      </c>
      <c r="XB13" s="28" t="e">
        <f>COUNTIFS(#REF!,B13,#REF!,"алиев",#REF!,"28.10.2026")</f>
        <v>#REF!</v>
      </c>
      <c r="XC13" s="28" t="e">
        <f>COUNTIFS(#REF!,B13,#REF!,"Бекдурдиев",#REF!,"28.10.2026")</f>
        <v>#REF!</v>
      </c>
      <c r="XD13" s="28" t="e">
        <f>COUNTIFS(#REF!,B13,#REF!,"алиев",#REF!,"29.10.2026")</f>
        <v>#REF!</v>
      </c>
      <c r="XE13" s="28" t="e">
        <f>COUNTIFS(#REF!,B13,#REF!,"Бекдурдиев",#REF!,"29.10.2026")</f>
        <v>#REF!</v>
      </c>
      <c r="XF13" s="28" t="e">
        <f>COUNTIFS(#REF!,B13,#REF!,"алиев",#REF!,"30.10.2026")</f>
        <v>#REF!</v>
      </c>
      <c r="XG13" s="28" t="e">
        <f>COUNTIFS(#REF!,B13,#REF!,"Бекдурдиев",#REF!,"30.10.2026")</f>
        <v>#REF!</v>
      </c>
      <c r="XH13" s="28" t="e">
        <f>COUNTIFS(#REF!,B13,#REF!,"алиев",#REF!,"31.10.2026")</f>
        <v>#REF!</v>
      </c>
      <c r="XI13" s="28" t="e">
        <f>COUNTIFS(#REF!,B13,#REF!,"Бекдурдиев",#REF!,"31.10.2026")</f>
        <v>#REF!</v>
      </c>
      <c r="XJ13" s="41" t="e">
        <f t="shared" si="38"/>
        <v>#REF!</v>
      </c>
      <c r="XK13" s="41" t="e">
        <f t="shared" si="39"/>
        <v>#REF!</v>
      </c>
      <c r="XL13" s="28" t="e">
        <f>COUNTIFS(#REF!,B13,#REF!,"алиев",#REF!,"01.11.2026")</f>
        <v>#REF!</v>
      </c>
      <c r="XM13" s="28" t="e">
        <f>COUNTIFS(#REF!,B13,#REF!,"Бекдурдиев",#REF!,"01.11.2026")</f>
        <v>#REF!</v>
      </c>
      <c r="XN13" s="28" t="e">
        <f>COUNTIFS(#REF!,B13,#REF!,"алиев",#REF!,"02.11.2026")</f>
        <v>#REF!</v>
      </c>
      <c r="XO13" s="28" t="e">
        <f>COUNTIFS(#REF!,B13,#REF!,"Бекдурдиев",#REF!,"02.11.2026")</f>
        <v>#REF!</v>
      </c>
      <c r="XP13" s="28" t="e">
        <f>COUNTIFS(#REF!,B13,#REF!,"алиев",#REF!,"03.11.2026")</f>
        <v>#REF!</v>
      </c>
      <c r="XQ13" s="28" t="e">
        <f>COUNTIFS(#REF!,B13,#REF!,"Бекдурдиев",#REF!,"03.11.2026")</f>
        <v>#REF!</v>
      </c>
      <c r="XR13" s="28" t="e">
        <f>COUNTIFS(#REF!,B13,#REF!,"алиев",#REF!,"04.11.2026")</f>
        <v>#REF!</v>
      </c>
      <c r="XS13" s="28" t="e">
        <f>COUNTIFS(#REF!,B13,#REF!,"Бекдурдиев",#REF!,"04.11.2026")</f>
        <v>#REF!</v>
      </c>
      <c r="XT13" s="28" t="e">
        <f>COUNTIFS(#REF!,B13,#REF!,"алиев",#REF!,"05.11.2026")</f>
        <v>#REF!</v>
      </c>
      <c r="XU13" s="28" t="e">
        <f>COUNTIFS(#REF!,B13,#REF!,"Бекдурдиев",#REF!,"05.11.2026")</f>
        <v>#REF!</v>
      </c>
      <c r="XV13" s="28" t="e">
        <f>COUNTIFS(#REF!,B13,#REF!,"алиев",#REF!,"06.11.2026")</f>
        <v>#REF!</v>
      </c>
      <c r="XW13" s="28" t="e">
        <f>COUNTIFS(#REF!,B13,#REF!,"Бекдурдиев",#REF!,"06.11.2026")</f>
        <v>#REF!</v>
      </c>
      <c r="XX13" s="28" t="e">
        <f>COUNTIFS(#REF!,B13,#REF!,"алиев",#REF!,"07.11.2026")</f>
        <v>#REF!</v>
      </c>
      <c r="XY13" s="28" t="e">
        <f>COUNTIFS(#REF!,B13,#REF!,"Бекдурдиев",#REF!,"07.11.2026")</f>
        <v>#REF!</v>
      </c>
      <c r="XZ13" s="42" t="e">
        <f>COUNTIFS(#REF!,B13,#REF!,"алиев",#REF!,"08.11.2026")</f>
        <v>#REF!</v>
      </c>
      <c r="YA13" s="42" t="e">
        <f>COUNTIFS(#REF!,B13,#REF!,"Бекдурдиев",#REF!,"08.11.2026")</f>
        <v>#REF!</v>
      </c>
      <c r="YB13" s="42" t="e">
        <f>COUNTIFS(#REF!,B13,#REF!,"алиев",#REF!,"09.11.2026")</f>
        <v>#REF!</v>
      </c>
      <c r="YC13" s="42" t="e">
        <f>COUNTIFS(#REF!,B13,#REF!,"Бекдурдиев",#REF!,"09.11.2026")</f>
        <v>#REF!</v>
      </c>
      <c r="YD13" s="42" t="e">
        <f>COUNTIFS(#REF!,B13,#REF!,"алиев",#REF!,"10.11.2026")</f>
        <v>#REF!</v>
      </c>
      <c r="YE13" s="42" t="e">
        <f>COUNTIFS(#REF!,B13,#REF!,"Бекдурдиев",#REF!,"10.11.2026")</f>
        <v>#REF!</v>
      </c>
      <c r="YF13" s="42" t="e">
        <f>COUNTIFS(#REF!,B13,#REF!,"алиев",#REF!,"11.11.2026")</f>
        <v>#REF!</v>
      </c>
      <c r="YG13" s="42" t="e">
        <f>COUNTIFS(#REF!,B13,#REF!,"Бекдурдиев",#REF!,"11.11.2026")</f>
        <v>#REF!</v>
      </c>
      <c r="YH13" s="42" t="e">
        <f>COUNTIFS(#REF!,B13,#REF!,"алиев",#REF!,"12.11.2026")</f>
        <v>#REF!</v>
      </c>
      <c r="YI13" s="42" t="e">
        <f>COUNTIFS(#REF!,B13,#REF!,"Бекдурдиев",#REF!,"12.11.2026")</f>
        <v>#REF!</v>
      </c>
      <c r="YJ13" s="42" t="e">
        <f>COUNTIFS(#REF!,B13,#REF!,"алиев",#REF!,"13.11.2026")</f>
        <v>#REF!</v>
      </c>
      <c r="YK13" s="42" t="e">
        <f>COUNTIFS(#REF!,B13,#REF!,"Бекдурдиев",#REF!,"13.11.2026")</f>
        <v>#REF!</v>
      </c>
      <c r="YL13" s="42" t="e">
        <f>COUNTIFS(#REF!,B13,#REF!,"алиев",#REF!,"14.11.2026")</f>
        <v>#REF!</v>
      </c>
      <c r="YM13" s="42" t="e">
        <f>COUNTIFS(#REF!,B13,#REF!,"Бекдурдиев",#REF!,"14.11.2026")</f>
        <v>#REF!</v>
      </c>
      <c r="YN13" s="42" t="e">
        <f>COUNTIFS(#REF!,B13,#REF!,"алиев",#REF!,"15.11.2026")</f>
        <v>#REF!</v>
      </c>
      <c r="YO13" s="42" t="e">
        <f>COUNTIFS(#REF!,B13,#REF!,"Бекдурдиев",#REF!,"15.11.2026")</f>
        <v>#REF!</v>
      </c>
      <c r="YP13" s="42" t="e">
        <f>COUNTIFS(#REF!,B13,#REF!,"алиев",#REF!,"16.11.2026")</f>
        <v>#REF!</v>
      </c>
      <c r="YQ13" s="42" t="e">
        <f>COUNTIFS(#REF!,B13,#REF!,"Бекдурдиев",#REF!,"16.11.2026")</f>
        <v>#REF!</v>
      </c>
      <c r="YR13" s="42" t="e">
        <f>COUNTIFS(#REF!,B13,#REF!,"алиев",#REF!,"17.11.2026")</f>
        <v>#REF!</v>
      </c>
      <c r="YS13" s="42" t="e">
        <f>COUNTIFS(#REF!,B13,#REF!,"Бекдурдиев",#REF!,"17.11.2026")</f>
        <v>#REF!</v>
      </c>
      <c r="YT13" s="42" t="e">
        <f>COUNTIFS(#REF!,B13,#REF!,"алиев",#REF!,"18.11.2026")</f>
        <v>#REF!</v>
      </c>
      <c r="YU13" s="42" t="e">
        <f>COUNTIFS(#REF!,B13,#REF!,"Бекдурдиев",#REF!,"18.11.2026")</f>
        <v>#REF!</v>
      </c>
      <c r="YV13" s="42" t="e">
        <f>COUNTIFS(#REF!,B13,#REF!,"алиев",#REF!,"19.11.2026")</f>
        <v>#REF!</v>
      </c>
      <c r="YW13" s="42" t="e">
        <f>COUNTIFS(#REF!,B13,#REF!,"Бекдурдиев",#REF!,"19.11.2026")</f>
        <v>#REF!</v>
      </c>
      <c r="YX13" s="42" t="e">
        <f>COUNTIFS(#REF!,B13,#REF!,"алиев",#REF!,"20.11.2026")</f>
        <v>#REF!</v>
      </c>
      <c r="YY13" s="42" t="e">
        <f>COUNTIFS(#REF!,B13,#REF!,"Бекдурдиев",#REF!,"20.11.2026")</f>
        <v>#REF!</v>
      </c>
      <c r="YZ13" s="42" t="e">
        <f>COUNTIFS(#REF!,B13,#REF!,"алиев",#REF!,"21.11.2026")</f>
        <v>#REF!</v>
      </c>
      <c r="ZA13" s="42" t="e">
        <f>COUNTIFS(#REF!,B13,#REF!,"Бекдурдиев",#REF!,"21.11.2026")</f>
        <v>#REF!</v>
      </c>
      <c r="ZB13" s="42" t="e">
        <f>COUNTIFS(#REF!,B13,#REF!,"алиев",#REF!,"22.11.2026")</f>
        <v>#REF!</v>
      </c>
      <c r="ZC13" s="42" t="e">
        <f>COUNTIFS(#REF!,B13,#REF!,"Бекдурдиев",#REF!,"22.11.2026")</f>
        <v>#REF!</v>
      </c>
      <c r="ZD13" s="42" t="e">
        <f>COUNTIFS(#REF!,B13,#REF!,"алиев",#REF!,"23.11.2026")</f>
        <v>#REF!</v>
      </c>
      <c r="ZE13" s="42" t="e">
        <f>COUNTIFS(#REF!,B13,#REF!,"Бекдурдиев",#REF!,"23.11.2026")</f>
        <v>#REF!</v>
      </c>
      <c r="ZF13" s="42" t="e">
        <f>COUNTIFS(#REF!,B13,#REF!,"алиев",#REF!,"24.11.2026")</f>
        <v>#REF!</v>
      </c>
      <c r="ZG13" s="42" t="e">
        <f>COUNTIFS(#REF!,B13,#REF!,"Бекдурдиев",#REF!,"24.11.2026")</f>
        <v>#REF!</v>
      </c>
      <c r="ZH13" s="42" t="e">
        <f>COUNTIFS(#REF!,B13,#REF!,"алиев",#REF!,"25.11.202")</f>
        <v>#REF!</v>
      </c>
      <c r="ZI13" s="42" t="e">
        <f>COUNTIFS(#REF!,B13,#REF!,"Бекдурдиев",#REF!,"25.11.2026")</f>
        <v>#REF!</v>
      </c>
      <c r="ZJ13" s="42" t="e">
        <f>COUNTIFS(#REF!,B13,#REF!,"алиев",#REF!,"26.11.2026")</f>
        <v>#REF!</v>
      </c>
      <c r="ZK13" s="42" t="e">
        <f>COUNTIFS(#REF!,B13,#REF!,"Бекдурдиев",#REF!,"26.11.2026")</f>
        <v>#REF!</v>
      </c>
      <c r="ZL13" s="42" t="e">
        <f>COUNTIFS(#REF!,B13,#REF!,"алиев",#REF!,"27.11.2026")</f>
        <v>#REF!</v>
      </c>
      <c r="ZM13" s="42" t="e">
        <f>COUNTIFS(#REF!,B13,#REF!,"Бекдурдиев",#REF!,"27.11.2026")</f>
        <v>#REF!</v>
      </c>
      <c r="ZN13" s="42" t="e">
        <f>COUNTIFS(#REF!,B13,#REF!,"алиев",#REF!,"28.11.2026")</f>
        <v>#REF!</v>
      </c>
      <c r="ZO13" s="42" t="e">
        <f>COUNTIFS(#REF!,B13,#REF!,"Бекдурдиев",#REF!,"28.11.2026")</f>
        <v>#REF!</v>
      </c>
      <c r="ZP13" s="42" t="e">
        <f>COUNTIFS(#REF!,B13,#REF!,"алиев",#REF!,"29.11.2026")</f>
        <v>#REF!</v>
      </c>
      <c r="ZQ13" s="42" t="e">
        <f>COUNTIFS(#REF!,B13,#REF!,"Бекдурдиев",#REF!,"29.11.2026")</f>
        <v>#REF!</v>
      </c>
      <c r="ZR13" s="42" t="e">
        <f>COUNTIFS(#REF!,B13,#REF!,"алиев",#REF!,"30.11.2026")</f>
        <v>#REF!</v>
      </c>
      <c r="ZS13" s="42" t="e">
        <f>COUNTIFS(#REF!,B13,#REF!,"Бекдурдиев",#REF!,"30.11.2026")</f>
        <v>#REF!</v>
      </c>
      <c r="ZT13" s="43" t="e">
        <f t="shared" si="40"/>
        <v>#REF!</v>
      </c>
      <c r="ZU13" s="43" t="e">
        <f t="shared" si="41"/>
        <v>#REF!</v>
      </c>
      <c r="ZV13" s="4" t="e">
        <f>COUNTIFS(#REF!,B13,#REF!,"алиев",#REF!,"01.12.2026")</f>
        <v>#REF!</v>
      </c>
      <c r="ZW13" s="4" t="e">
        <f>COUNTIFS(#REF!,B13,#REF!,"Бекдурдиев",#REF!,"01.12.2026")</f>
        <v>#REF!</v>
      </c>
      <c r="ZX13" s="4" t="e">
        <f>COUNTIFS(#REF!,B13,#REF!,"алиев",#REF!,"02.12.2026")</f>
        <v>#REF!</v>
      </c>
      <c r="ZY13" s="4" t="e">
        <f>COUNTIFS(#REF!,B13,#REF!,"Бекдурдиев",#REF!,"02.12.2026")</f>
        <v>#REF!</v>
      </c>
      <c r="ZZ13" s="4" t="e">
        <f>COUNTIFS(#REF!,B13,#REF!,"алиев",#REF!,"03.12.2026")</f>
        <v>#REF!</v>
      </c>
      <c r="AAA13" s="4" t="e">
        <f>COUNTIFS(#REF!,B13,#REF!,"Бекдурдиев",#REF!,"03.12.2026")</f>
        <v>#REF!</v>
      </c>
      <c r="AAB13" s="4" t="e">
        <f>COUNTIFS(#REF!,B13,#REF!,"алиев",#REF!,"04.12.2026")</f>
        <v>#REF!</v>
      </c>
      <c r="AAC13" s="4" t="e">
        <f>COUNTIFS(#REF!,B13,#REF!,"Бекдурдиев",#REF!,"04.12.2026")</f>
        <v>#REF!</v>
      </c>
      <c r="AAD13" s="4" t="e">
        <f>COUNTIFS(#REF!,B13,#REF!,"алиев",#REF!,"05.12.2026")</f>
        <v>#REF!</v>
      </c>
      <c r="AAE13" s="4" t="e">
        <f>COUNTIFS(#REF!,B13,#REF!,"Бекдурдиев",#REF!,"05.12.2026")</f>
        <v>#REF!</v>
      </c>
      <c r="AAF13" s="4" t="e">
        <f>COUNTIFS(#REF!,B13,#REF!,"алиев",#REF!,"06.12.2026")</f>
        <v>#REF!</v>
      </c>
      <c r="AAG13" s="4" t="e">
        <f>COUNTIFS(#REF!,B13,#REF!,"Бекдурдиев",#REF!,"06.12.2026")</f>
        <v>#REF!</v>
      </c>
      <c r="AAH13" s="4" t="e">
        <f>COUNTIFS(#REF!,B13,#REF!,"алиев",#REF!,"07.12.2026")</f>
        <v>#REF!</v>
      </c>
      <c r="AAI13" s="4" t="e">
        <f>COUNTIFS(#REF!,B13,#REF!,"Бекдурдиев",#REF!,"07.12.2026")</f>
        <v>#REF!</v>
      </c>
      <c r="AAJ13" s="1" t="e">
        <f>COUNTIFS(#REF!,B13,#REF!,"алиев",#REF!,"08.12.2026")</f>
        <v>#REF!</v>
      </c>
      <c r="AAK13" s="1" t="e">
        <f>COUNTIFS(#REF!,B13,#REF!,"Бекдурдиев",#REF!,"08.12.2026")</f>
        <v>#REF!</v>
      </c>
      <c r="AAL13" s="1" t="e">
        <f>COUNTIFS(#REF!,B13,#REF!,"алиев",#REF!,"09.12.2026")</f>
        <v>#REF!</v>
      </c>
      <c r="AAM13" s="1" t="e">
        <f>COUNTIFS(#REF!,B13,#REF!,"Бекдурдиев",#REF!,"09.12.2026")</f>
        <v>#REF!</v>
      </c>
      <c r="AAN13" s="1" t="e">
        <f>COUNTIFS(#REF!,B13,#REF!,"алиев",#REF!,"10.12.2026")</f>
        <v>#REF!</v>
      </c>
      <c r="AAO13" s="1" t="e">
        <f>COUNTIFS(#REF!,B13,#REF!,"Бекдурдиев",#REF!,"10.12.2026")</f>
        <v>#REF!</v>
      </c>
      <c r="AAP13" s="1" t="e">
        <f>COUNTIFS(#REF!,B13,#REF!,"алиев",#REF!,"11.12.2026")</f>
        <v>#REF!</v>
      </c>
      <c r="AAQ13" s="1" t="e">
        <f>COUNTIFS(#REF!,B13,#REF!,"Бекдурдиев",#REF!,"11.12.2026")</f>
        <v>#REF!</v>
      </c>
      <c r="AAR13" s="1" t="e">
        <f>COUNTIFS(#REF!,B13,#REF!,"алиев",#REF!,"12.12.2026")</f>
        <v>#REF!</v>
      </c>
      <c r="AAS13" s="1" t="e">
        <f>COUNTIFS(#REF!,B13,#REF!,"Бекдурдиев",#REF!,"12.12.2026")</f>
        <v>#REF!</v>
      </c>
      <c r="AAT13" s="1" t="e">
        <f>COUNTIFS(#REF!,B13,#REF!,"алиев",#REF!,"13.12.2026")</f>
        <v>#REF!</v>
      </c>
      <c r="AAU13" s="1" t="e">
        <f>COUNTIFS(#REF!,B13,#REF!,"Бекдурдиев",#REF!,"13.12.2026")</f>
        <v>#REF!</v>
      </c>
      <c r="AAV13" s="1" t="e">
        <f>COUNTIFS(#REF!,B13,#REF!,"алиев",#REF!,"14.12.2026")</f>
        <v>#REF!</v>
      </c>
      <c r="AAW13" s="1" t="e">
        <f>COUNTIFS(#REF!,B13,#REF!,"Бекдурдиев",#REF!,"14.12.2026")</f>
        <v>#REF!</v>
      </c>
      <c r="AAX13" s="1" t="e">
        <f>COUNTIFS(#REF!,B13,#REF!,"алиев",#REF!,"15.12.2026")</f>
        <v>#REF!</v>
      </c>
      <c r="AAY13" s="1" t="e">
        <f>COUNTIFS(#REF!,B13,#REF!,"Бекдурдиев",#REF!,"15.12.2026")</f>
        <v>#REF!</v>
      </c>
      <c r="AAZ13" s="1" t="e">
        <f>COUNTIFS(#REF!,B13,#REF!,"алиев",#REF!,"16.12.2026")</f>
        <v>#REF!</v>
      </c>
      <c r="ABA13" s="1" t="e">
        <f>COUNTIFS(#REF!,B13,#REF!,"Бекдурдиев",#REF!,"16.12.2026")</f>
        <v>#REF!</v>
      </c>
      <c r="ABB13" s="1" t="e">
        <f>COUNTIFS(#REF!,B13,#REF!,"алиев",#REF!,"17.12.2026")</f>
        <v>#REF!</v>
      </c>
      <c r="ABC13" s="1" t="e">
        <f>COUNTIFS(#REF!,B13,#REF!,"Бекдурдиев",#REF!,"17.12.2026")</f>
        <v>#REF!</v>
      </c>
      <c r="ABD13" s="1" t="e">
        <f>COUNTIFS(#REF!,B13,#REF!,"алиев",#REF!,"18.12.2026")</f>
        <v>#REF!</v>
      </c>
      <c r="ABE13" s="1" t="e">
        <f>COUNTIFS(#REF!,B13,#REF!,"Бекдурдиев",#REF!,"18.12.2026")</f>
        <v>#REF!</v>
      </c>
      <c r="ABF13" s="1" t="e">
        <f>COUNTIFS(#REF!,B13,#REF!,"алиев",#REF!,"19.12.2026")</f>
        <v>#REF!</v>
      </c>
      <c r="ABG13" s="1" t="e">
        <f>COUNTIFS(#REF!,B13,#REF!,"Бекдурдиев",#REF!,"19.12.2026")</f>
        <v>#REF!</v>
      </c>
      <c r="ABH13" s="1" t="e">
        <f>COUNTIFS(#REF!,B13,#REF!,"алиев",#REF!,"20.12.2026")</f>
        <v>#REF!</v>
      </c>
      <c r="ABI13" s="1" t="e">
        <f>COUNTIFS(#REF!,B13,#REF!,"Бекдурдиев",#REF!,"20.12.2026")</f>
        <v>#REF!</v>
      </c>
      <c r="ABJ13" s="1" t="e">
        <f>COUNTIFS(#REF!,B13,#REF!,"алиев",#REF!,"21.12.2026")</f>
        <v>#REF!</v>
      </c>
      <c r="ABK13" s="1" t="e">
        <f>COUNTIFS(#REF!,B13,#REF!,"Бекдурдиев",#REF!,"21.12.2026")</f>
        <v>#REF!</v>
      </c>
      <c r="ABL13" s="1" t="e">
        <f>COUNTIFS(#REF!,B13,#REF!,"алиев",#REF!,"22.12.2026")</f>
        <v>#REF!</v>
      </c>
      <c r="ABM13" s="1" t="e">
        <f>COUNTIFS(#REF!,B13,#REF!,"Бекдурдиев",#REF!,"22.12.2026")</f>
        <v>#REF!</v>
      </c>
      <c r="ABN13" s="1" t="e">
        <f>COUNTIFS(#REF!,B13,#REF!,"алиев",#REF!,"23.12.2026")</f>
        <v>#REF!</v>
      </c>
      <c r="ABO13" s="1" t="e">
        <f>COUNTIFS(#REF!,B13,#REF!,"Бекдурдиев",#REF!,"23.12.2026")</f>
        <v>#REF!</v>
      </c>
      <c r="ABP13" s="1" t="e">
        <f>COUNTIFS(#REF!,B13,#REF!,"алиев",#REF!,"24.12.2026")</f>
        <v>#REF!</v>
      </c>
      <c r="ABQ13" s="1" t="e">
        <f>COUNTIFS(#REF!,B13,#REF!,"Бекдурдиев",#REF!,"24.12.2026")</f>
        <v>#REF!</v>
      </c>
      <c r="ABR13" s="1" t="e">
        <f>COUNTIFS(#REF!,B13,#REF!,"алиев",#REF!,"25.12.2026")</f>
        <v>#REF!</v>
      </c>
      <c r="ABS13" s="1" t="e">
        <f>COUNTIFS(#REF!,B13,#REF!,"Бекдурдиев",#REF!,"25.12.2026")</f>
        <v>#REF!</v>
      </c>
      <c r="ABT13" s="1" t="e">
        <f>COUNTIFS(#REF!,B13,#REF!,"алиев",#REF!,"26.12.2026")</f>
        <v>#REF!</v>
      </c>
      <c r="ABU13" s="1" t="e">
        <f>COUNTIFS(#REF!,B13,#REF!,"Бекдурдиев",#REF!,"26.12.2026")</f>
        <v>#REF!</v>
      </c>
      <c r="ABV13" s="1" t="e">
        <f>COUNTIFS(#REF!,B13,#REF!,"алиев",#REF!,"27.12.2026")</f>
        <v>#REF!</v>
      </c>
      <c r="ABW13" s="1" t="e">
        <f>COUNTIFS(#REF!,B13,#REF!,"Бекдурдиев",#REF!,"27.12.2026")</f>
        <v>#REF!</v>
      </c>
      <c r="ABX13" s="1" t="e">
        <f>COUNTIFS(#REF!,B13,#REF!,"алиев",#REF!,"28.12.2026")</f>
        <v>#REF!</v>
      </c>
      <c r="ABY13" s="1" t="e">
        <f>COUNTIFS(#REF!,B13,#REF!,"Бекдурдиев",#REF!,"28.12.2026")</f>
        <v>#REF!</v>
      </c>
      <c r="ABZ13" s="1" t="e">
        <f>COUNTIFS(#REF!,B13,#REF!,"алиев",#REF!,"29.12.2026")</f>
        <v>#REF!</v>
      </c>
      <c r="ACA13" s="1" t="e">
        <f>COUNTIFS(#REF!,B13,#REF!,"Бекдурдиев",#REF!,"29.12.2026")</f>
        <v>#REF!</v>
      </c>
      <c r="ACB13" s="1" t="e">
        <f>COUNTIFS(#REF!,B13,#REF!,"алиев",#REF!,"30.12.2026")</f>
        <v>#REF!</v>
      </c>
      <c r="ACC13" s="1" t="e">
        <f>COUNTIFS(#REF!,B13,#REF!,"Бекдурдиев",#REF!,"30.12.2026")</f>
        <v>#REF!</v>
      </c>
      <c r="ACD13" s="1" t="e">
        <f>COUNTIFS(#REF!,B13,#REF!,"алиев",#REF!,"31.12.2026")</f>
        <v>#REF!</v>
      </c>
      <c r="ACE13" s="1" t="e">
        <f>COUNTIFS(#REF!,B13,#REF!,"Бекдурдиев",#REF!,"31.12.2026")</f>
        <v>#REF!</v>
      </c>
    </row>
    <row r="14" spans="1:759" ht="36" x14ac:dyDescent="0.25">
      <c r="A14" s="4">
        <v>7</v>
      </c>
      <c r="B14" s="6" t="s">
        <v>9</v>
      </c>
      <c r="C14" s="32" t="e">
        <f t="shared" si="15"/>
        <v>#REF!</v>
      </c>
      <c r="D14" s="31" t="e">
        <f t="shared" si="16"/>
        <v>#REF!</v>
      </c>
      <c r="E14" s="31" t="e">
        <f t="shared" si="17"/>
        <v>#REF!</v>
      </c>
      <c r="F14" s="10" t="e">
        <f t="shared" si="18"/>
        <v>#REF!</v>
      </c>
      <c r="G14" s="10" t="e">
        <f t="shared" si="19"/>
        <v>#REF!</v>
      </c>
      <c r="H14" s="2" t="e">
        <f>COUNTIFS(#REF!,B14,#REF!,"алиев",#REF!,"01.01.2026")</f>
        <v>#REF!</v>
      </c>
      <c r="I14" s="2" t="e">
        <f>COUNTIFS(#REF!,B14,#REF!,"Бекдурдиев",#REF!,"01.01.2026")</f>
        <v>#REF!</v>
      </c>
      <c r="J14" s="2" t="e">
        <f>COUNTIFS(#REF!,B14,#REF!,"алиев",#REF!,"02.01.2026")</f>
        <v>#REF!</v>
      </c>
      <c r="K14" s="2" t="e">
        <f>COUNTIFS(#REF!,B14,#REF!,"Бекдурдиев",#REF!,"02.01.2026")</f>
        <v>#REF!</v>
      </c>
      <c r="L14" s="2" t="e">
        <f>COUNTIFS(#REF!,B14,#REF!,"алиев",#REF!,"03.01.2026")</f>
        <v>#REF!</v>
      </c>
      <c r="M14" s="2" t="e">
        <f>COUNTIFS(#REF!,#REF!,#REF!,"Бекдурдиев",#REF!,"03.01.2026")</f>
        <v>#REF!</v>
      </c>
      <c r="N14" s="2" t="e">
        <f>COUNTIFS(#REF!,B14,#REF!,"алиев",#REF!,"04.01.2026")</f>
        <v>#REF!</v>
      </c>
      <c r="O14" s="2" t="e">
        <f>COUNTIFS(#REF!,B14,#REF!,"Бекдурдиев",#REF!,"04.01.2026")</f>
        <v>#REF!</v>
      </c>
      <c r="P14" s="2" t="e">
        <f>COUNTIFS(#REF!,B14,#REF!,"алиев",#REF!,"05.01.2026")</f>
        <v>#REF!</v>
      </c>
      <c r="Q14" s="2" t="e">
        <f>COUNTIFS(#REF!,B14,#REF!,"Бекдурдиев",#REF!,"05.01.2026")</f>
        <v>#REF!</v>
      </c>
      <c r="R14" s="2" t="e">
        <f>COUNTIFS(#REF!,B14,#REF!,"алиев",#REF!,"06.01.2026")</f>
        <v>#REF!</v>
      </c>
      <c r="S14" s="2" t="e">
        <f>COUNTIFS(#REF!,B14,#REF!,"Бекдурдиев",#REF!,"06.01.2026")</f>
        <v>#REF!</v>
      </c>
      <c r="T14" s="2" t="e">
        <f>COUNTIFS(#REF!,B14,#REF!,"алиев",#REF!,"07.01.2026")</f>
        <v>#REF!</v>
      </c>
      <c r="U14" s="2" t="e">
        <f>COUNTIFS(#REF!,B14,#REF!,"Бекдурдиев",#REF!,"07.01.2026")</f>
        <v>#REF!</v>
      </c>
      <c r="V14" s="2" t="e">
        <f>COUNTIFS(#REF!,B14,#REF!,"алиев",#REF!,"08.01.2026")</f>
        <v>#REF!</v>
      </c>
      <c r="W14" s="2" t="e">
        <f>COUNTIFS(#REF!,B14,#REF!,"Бекдурдиев",#REF!,"08.01.2026")</f>
        <v>#REF!</v>
      </c>
      <c r="X14" s="2" t="e">
        <f>COUNTIFS(#REF!,B14,#REF!,"алиев",#REF!,"09.01.2026")</f>
        <v>#REF!</v>
      </c>
      <c r="Y14" s="2" t="e">
        <f>COUNTIFS(#REF!,B14,#REF!,"Бекдурдиев",#REF!,"09.01.2026")</f>
        <v>#REF!</v>
      </c>
      <c r="Z14" s="2" t="e">
        <f>COUNTIFS(#REF!,B14,#REF!,"алиев",#REF!,"10.01.2026")</f>
        <v>#REF!</v>
      </c>
      <c r="AA14" s="2" t="e">
        <f>COUNTIFS(#REF!,B14,#REF!,"Бекдурдиев",#REF!,"10.01.2026")</f>
        <v>#REF!</v>
      </c>
      <c r="AB14" s="2" t="e">
        <f>COUNTIFS(#REF!,B14,#REF!,"алиев",#REF!,"11.01.2026")</f>
        <v>#REF!</v>
      </c>
      <c r="AC14" s="2" t="e">
        <f>COUNTIFS(#REF!,B14,#REF!,"Бекдурдиев",#REF!,"10.01.2026")</f>
        <v>#REF!</v>
      </c>
      <c r="AD14" s="2" t="e">
        <f>COUNTIFS(#REF!,B14,#REF!,"алиев",#REF!,"12.01.2026")</f>
        <v>#REF!</v>
      </c>
      <c r="AE14" s="2" t="e">
        <f>COUNTIFS(#REF!,B14,#REF!,"Бекдурдиев",#REF!,"12.01.2026")</f>
        <v>#REF!</v>
      </c>
      <c r="AF14" s="2" t="e">
        <f>COUNTIFS(#REF!,B14,#REF!,"алиев",#REF!,"13.01.2026")</f>
        <v>#REF!</v>
      </c>
      <c r="AG14" s="2" t="e">
        <f>COUNTIFS(#REF!,B14,#REF!,"Бекдурдиев",#REF!,"13.01.2026")</f>
        <v>#REF!</v>
      </c>
      <c r="AH14" s="2" t="e">
        <f>COUNTIFS(#REF!,B14,#REF!,"алиев",#REF!,"14.01.2026")</f>
        <v>#REF!</v>
      </c>
      <c r="AI14" s="2" t="e">
        <f>COUNTIFS(#REF!,B14,#REF!,"Бекдурдиев",#REF!,"14.01.2026")</f>
        <v>#REF!</v>
      </c>
      <c r="AJ14" s="2" t="e">
        <f>COUNTIFS(#REF!,B14,#REF!,"алиев",#REF!,"15.01.2026")</f>
        <v>#REF!</v>
      </c>
      <c r="AK14" s="2" t="e">
        <f>COUNTIFS(#REF!,B14,#REF!,"Бекдурдиев",#REF!,"15.01.2026")</f>
        <v>#REF!</v>
      </c>
      <c r="AL14" s="2" t="e">
        <f>COUNTIFS(#REF!,B14,#REF!,"алиев",#REF!,"16.01.2026")</f>
        <v>#REF!</v>
      </c>
      <c r="AM14" s="2" t="e">
        <f>COUNTIFS(#REF!,B14,#REF!,"Бекдурдиев",#REF!,"16.01.2026")</f>
        <v>#REF!</v>
      </c>
      <c r="AN14" s="2" t="e">
        <f>COUNTIFS(#REF!,B14,#REF!,"алиев",#REF!,"17.01.2026")</f>
        <v>#REF!</v>
      </c>
      <c r="AO14" s="2" t="e">
        <f>COUNTIFS(#REF!,B14,#REF!,"Бекдурдиев",#REF!,"17.01.2026")</f>
        <v>#REF!</v>
      </c>
      <c r="AP14" s="2" t="e">
        <f>COUNTIFS(#REF!,B14,#REF!,"алиев",#REF!,"18.01.2026")</f>
        <v>#REF!</v>
      </c>
      <c r="AQ14" s="2" t="e">
        <f>COUNTIFS(#REF!,B14,#REF!,"Бекдурдиев",#REF!,"18.01.2026")</f>
        <v>#REF!</v>
      </c>
      <c r="AR14" s="2" t="e">
        <f>COUNTIFS(#REF!,B14,#REF!,"алиев",#REF!,"19.01.2026")</f>
        <v>#REF!</v>
      </c>
      <c r="AS14" s="2" t="e">
        <f>COUNTIFS(#REF!,B14,#REF!,"Бекдурдиев",#REF!,"19.01.2026")</f>
        <v>#REF!</v>
      </c>
      <c r="AT14" s="2" t="e">
        <f>COUNTIFS(#REF!,B14,#REF!,"алиев",#REF!,"20.01.2026")</f>
        <v>#REF!</v>
      </c>
      <c r="AU14" s="2" t="e">
        <f>COUNTIFS(#REF!,B14,#REF!,"Бекдурдиев",#REF!,"20.01.2026")</f>
        <v>#REF!</v>
      </c>
      <c r="AV14" s="2" t="e">
        <f>COUNTIFS(#REF!,B14,#REF!,"алиев",#REF!,"21.01.2026")</f>
        <v>#REF!</v>
      </c>
      <c r="AW14" s="2" t="e">
        <f>COUNTIFS(#REF!,B14,#REF!,"Бекдурдиев",#REF!,"21.01.2026")</f>
        <v>#REF!</v>
      </c>
      <c r="AX14" s="2" t="e">
        <f>COUNTIFS(#REF!,B14,#REF!,"алиев",#REF!,"22.01.2026")</f>
        <v>#REF!</v>
      </c>
      <c r="AY14" s="2" t="e">
        <f>COUNTIFS(#REF!,B14,#REF!,"Бекдурдиев",#REF!,"22.01.2026")</f>
        <v>#REF!</v>
      </c>
      <c r="AZ14" s="2" t="e">
        <f>COUNTIFS(#REF!,B14,#REF!,"алиев",#REF!,"23.01.2026")</f>
        <v>#REF!</v>
      </c>
      <c r="BA14" s="2" t="e">
        <f>COUNTIFS(#REF!,B14,#REF!,"Бекдурдиев",#REF!,"23.01.2026")</f>
        <v>#REF!</v>
      </c>
      <c r="BB14" s="2" t="e">
        <f>COUNTIFS(#REF!,B14,#REF!,"алиев",#REF!,"24.01.2026")</f>
        <v>#REF!</v>
      </c>
      <c r="BC14" s="2" t="e">
        <f>COUNTIFS(#REF!,B14,#REF!,"Бекдурдиев",#REF!,"24.01.2026")</f>
        <v>#REF!</v>
      </c>
      <c r="BD14" s="2" t="e">
        <f>COUNTIFS(#REF!,B14,#REF!,"алиев",#REF!,"25.01.2026")</f>
        <v>#REF!</v>
      </c>
      <c r="BE14" s="2" t="e">
        <f>COUNTIFS(#REF!,B14,#REF!,"Бекдурдиев",#REF!,"25.01.2026")</f>
        <v>#REF!</v>
      </c>
      <c r="BF14" s="2" t="e">
        <f>COUNTIFS(#REF!,B14,#REF!,"алиев",#REF!,"26.01.2026")</f>
        <v>#REF!</v>
      </c>
      <c r="BG14" s="2" t="e">
        <f>COUNTIFS(#REF!,B14,#REF!,"Бекдурдиев",#REF!,"26.01.2026")</f>
        <v>#REF!</v>
      </c>
      <c r="BH14" s="2" t="e">
        <f>COUNTIFS(#REF!,B14,#REF!,"алиев",#REF!,"27.01.2026")</f>
        <v>#REF!</v>
      </c>
      <c r="BI14" s="2" t="e">
        <f>COUNTIFS(#REF!,B14,#REF!,"Бекдурдиев",#REF!,"27.01.2026")</f>
        <v>#REF!</v>
      </c>
      <c r="BJ14" s="2" t="e">
        <f>COUNTIFS(#REF!,B14,#REF!,"алиев",#REF!,"28.01.2026")</f>
        <v>#REF!</v>
      </c>
      <c r="BK14" s="2" t="e">
        <f>COUNTIFS(#REF!,B14,#REF!,"Бекдурдиев",#REF!,"28.01.2026")</f>
        <v>#REF!</v>
      </c>
      <c r="BL14" s="2" t="e">
        <f>COUNTIFS(#REF!,B14,#REF!,"алиев",#REF!,"29.01.2026")</f>
        <v>#REF!</v>
      </c>
      <c r="BM14" s="2" t="e">
        <f>COUNTIFS(#REF!,B14,#REF!,"Бекдурдиев",#REF!,"29.01.2026")</f>
        <v>#REF!</v>
      </c>
      <c r="BN14" s="2" t="e">
        <f>COUNTIFS(#REF!,B14,#REF!,"алиев",#REF!,"30.01.2026")</f>
        <v>#REF!</v>
      </c>
      <c r="BO14" s="2" t="e">
        <f>COUNTIFS(#REF!,B14,#REF!,"Бекдурдиев",#REF!,"30.01.2026")</f>
        <v>#REF!</v>
      </c>
      <c r="BP14" s="2" t="e">
        <f>COUNTIFS(#REF!,B14,#REF!,"алиев",#REF!,"31.01.2026")</f>
        <v>#REF!</v>
      </c>
      <c r="BQ14" s="2" t="e">
        <f>COUNTIFS(#REF!,B14,#REF!,"Бекдурдиев",#REF!,"31.01.2026")</f>
        <v>#REF!</v>
      </c>
      <c r="BR14" s="12" t="e">
        <f t="shared" si="20"/>
        <v>#REF!</v>
      </c>
      <c r="BS14" s="12" t="e">
        <f t="shared" si="21"/>
        <v>#REF!</v>
      </c>
      <c r="BT14" s="2" t="e">
        <f>COUNTIFS(#REF!,B14,#REF!,"алиев",#REF!,"01.02.2026")</f>
        <v>#REF!</v>
      </c>
      <c r="BU14" s="2" t="e">
        <f>COUNTIFS(#REF!,B14,#REF!,"Бекдурдиев",#REF!,"01.02.2026")</f>
        <v>#REF!</v>
      </c>
      <c r="BV14" s="2" t="e">
        <f>COUNTIFS(#REF!,B14,#REF!,"алиев",#REF!,"02.02.2026")</f>
        <v>#REF!</v>
      </c>
      <c r="BW14" s="2" t="e">
        <f>COUNTIFS(#REF!,B14,#REF!,"Бекдурдиев",#REF!,"02.02.2026")</f>
        <v>#REF!</v>
      </c>
      <c r="BX14" s="2" t="e">
        <f>COUNTIFS(#REF!,B14,#REF!,"алиев",#REF!,"03.02.2026")</f>
        <v>#REF!</v>
      </c>
      <c r="BY14" s="2" t="e">
        <f>COUNTIFS(#REF!,B14,#REF!,"Бекдурдиев",#REF!,"03.02.2026")</f>
        <v>#REF!</v>
      </c>
      <c r="BZ14" s="2" t="e">
        <f>COUNTIFS(#REF!,B14,#REF!,"алиев",#REF!,"04.02.2026")</f>
        <v>#REF!</v>
      </c>
      <c r="CA14" s="2" t="e">
        <f>COUNTIFS(#REF!,B14,#REF!,"Бекдурдиев",#REF!,"04.02.2026")</f>
        <v>#REF!</v>
      </c>
      <c r="CB14" s="2" t="e">
        <f>COUNTIFS(#REF!,B14,#REF!,"алиев",#REF!,"05.02.2026")</f>
        <v>#REF!</v>
      </c>
      <c r="CC14" s="2" t="e">
        <f>COUNTIFS(#REF!,B14,#REF!,"Бекдурдиев",#REF!,"05.02.2026")</f>
        <v>#REF!</v>
      </c>
      <c r="CD14" s="2" t="e">
        <f>COUNTIFS(#REF!,B14,#REF!,"алиев",#REF!,"06.02.2026")</f>
        <v>#REF!</v>
      </c>
      <c r="CE14" s="2" t="e">
        <f>COUNTIFS(#REF!,B14,#REF!,"Бекдурдиев",#REF!,"06.02.2026")</f>
        <v>#REF!</v>
      </c>
      <c r="CF14" s="2" t="e">
        <f>COUNTIFS(#REF!,B14,#REF!,"алиев",#REF!,"07.02.2026")</f>
        <v>#REF!</v>
      </c>
      <c r="CG14" s="2" t="e">
        <f>COUNTIFS(#REF!,B14,#REF!,"Бекдурдиев",#REF!,"07.02.2026")</f>
        <v>#REF!</v>
      </c>
      <c r="CH14" s="2" t="e">
        <f>COUNTIFS(#REF!,B14,#REF!,"Алиев",#REF!,"08.02.2026")</f>
        <v>#REF!</v>
      </c>
      <c r="CI14" s="2" t="e">
        <f>COUNTIFS(#REF!,B14,#REF!,"Бекдурдиев",#REF!,"08.02.2026")</f>
        <v>#REF!</v>
      </c>
      <c r="CJ14" s="2" t="e">
        <f>COUNTIFS(#REF!,B14,#REF!,"Алиев",#REF!,"09.02.2026")</f>
        <v>#REF!</v>
      </c>
      <c r="CK14" s="2" t="e">
        <f>COUNTIFS(#REF!,B14,#REF!,"Бекдурдиев",#REF!,"09.02.2026")</f>
        <v>#REF!</v>
      </c>
      <c r="CL14" s="2" t="e">
        <f>COUNTIFS(#REF!,B14,#REF!,"Алиев",#REF!,"10.02.2026")</f>
        <v>#REF!</v>
      </c>
      <c r="CM14" s="2" t="e">
        <f>COUNTIFS(#REF!,B14,#REF!,"Бекдурдиев",#REF!,"10.02.2026")</f>
        <v>#REF!</v>
      </c>
      <c r="CN14" s="2" t="e">
        <f>COUNTIFS(#REF!,B14,#REF!,"Алиев",#REF!,"11.02.2026")</f>
        <v>#REF!</v>
      </c>
      <c r="CO14" s="2" t="e">
        <f>COUNTIFS(#REF!,B14,#REF!,"Бекдурдиев",#REF!,"11.02.2026")</f>
        <v>#REF!</v>
      </c>
      <c r="CP14" s="2" t="e">
        <f>COUNTIFS(#REF!,B14,#REF!,"Алиев",#REF!,"12.02.2026")</f>
        <v>#REF!</v>
      </c>
      <c r="CQ14" s="2" t="e">
        <f>COUNTIFS(#REF!,B14,#REF!,"Бекдурдиев",#REF!,"12.02.2026")</f>
        <v>#REF!</v>
      </c>
      <c r="CR14" s="2" t="e">
        <f>COUNTIFS(#REF!,B14,#REF!,"Алиев",#REF!,"13.02.2026")</f>
        <v>#REF!</v>
      </c>
      <c r="CS14" s="2" t="e">
        <f>COUNTIFS(#REF!,B14,#REF!,"Бекдурдиев",#REF!,"13.02.2026")</f>
        <v>#REF!</v>
      </c>
      <c r="CT14" s="2" t="e">
        <f>COUNTIFS(#REF!,B14,#REF!,"Алиев",#REF!,"14.02.2026")</f>
        <v>#REF!</v>
      </c>
      <c r="CU14" s="2" t="e">
        <f>COUNTIFS(#REF!,B14,#REF!,"Бекдурдиев",#REF!,"14.02.2026")</f>
        <v>#REF!</v>
      </c>
      <c r="CV14" s="2" t="e">
        <f>COUNTIFS(#REF!,B14,#REF!,"Алиев",#REF!,"15.02.2026")</f>
        <v>#REF!</v>
      </c>
      <c r="CW14" s="2" t="e">
        <f>COUNTIFS(#REF!,B14,#REF!,"Бекдурдиев",#REF!,"15.02.2026")</f>
        <v>#REF!</v>
      </c>
      <c r="CX14" s="2" t="e">
        <f>COUNTIFS(#REF!,B14,#REF!,"Алиев",#REF!,"16.02.2026")</f>
        <v>#REF!</v>
      </c>
      <c r="CY14" s="2" t="e">
        <f>COUNTIFS(#REF!,B14,#REF!,"Бекдурдиев",#REF!,"16.02.2026")</f>
        <v>#REF!</v>
      </c>
      <c r="CZ14" s="2" t="e">
        <f>COUNTIFS(#REF!,B14,#REF!,"Алиев",#REF!,"17.02.2026")</f>
        <v>#REF!</v>
      </c>
      <c r="DA14" s="2" t="e">
        <f>COUNTIFS(#REF!,B14,#REF!,"Бекдурдиев",#REF!,"17.02.2026")</f>
        <v>#REF!</v>
      </c>
      <c r="DB14" s="2" t="e">
        <f>COUNTIFS(#REF!,B14,#REF!,"Алиев",#REF!,"18.02.2026")</f>
        <v>#REF!</v>
      </c>
      <c r="DC14" s="2" t="e">
        <f>COUNTIFS(#REF!,B14,#REF!,"Бекдурдиев",#REF!,"18.02.2026")</f>
        <v>#REF!</v>
      </c>
      <c r="DD14" s="2" t="e">
        <f>COUNTIFS(#REF!,B14,#REF!,"Алиев",#REF!,"19.02.2026")</f>
        <v>#REF!</v>
      </c>
      <c r="DE14" s="2" t="e">
        <f>COUNTIFS(#REF!,B14,#REF!,"Бекдурдиев",#REF!,"19.02.2026")</f>
        <v>#REF!</v>
      </c>
      <c r="DF14" s="2" t="e">
        <f>COUNTIFS(#REF!,B14,#REF!,"Алиев",#REF!,"20.02.2026")</f>
        <v>#REF!</v>
      </c>
      <c r="DG14" s="2" t="e">
        <f>COUNTIFS(#REF!,B14,#REF!,"Бекдурдиев",#REF!,"20.02.2026")</f>
        <v>#REF!</v>
      </c>
      <c r="DH14" s="2" t="e">
        <f>COUNTIFS(#REF!,B14,#REF!,"Алиев",#REF!,"21.02.2026")</f>
        <v>#REF!</v>
      </c>
      <c r="DI14" s="2" t="e">
        <f>COUNTIFS(#REF!,B14,#REF!,"Бекдурдиев",#REF!,"21.02.2026")</f>
        <v>#REF!</v>
      </c>
      <c r="DJ14" s="2" t="e">
        <f>COUNTIFS(#REF!,B14,#REF!,"Алиев",#REF!,"22.02.2026")</f>
        <v>#REF!</v>
      </c>
      <c r="DK14" s="2" t="e">
        <f>COUNTIFS(#REF!,B14,#REF!,"Бекдурдиев",#REF!,"22.02.2026")</f>
        <v>#REF!</v>
      </c>
      <c r="DL14" s="2" t="e">
        <f>COUNTIFS(#REF!,B14,#REF!,"Алиев",#REF!,"23.02.2026")</f>
        <v>#REF!</v>
      </c>
      <c r="DM14" s="2" t="e">
        <f>COUNTIFS(#REF!,B14,#REF!,"Бекдурдиев",#REF!,"23.02.2026")</f>
        <v>#REF!</v>
      </c>
      <c r="DN14" s="2" t="e">
        <f>COUNTIFS(#REF!,B14,#REF!,"Алиев",#REF!,"24.02.2026")</f>
        <v>#REF!</v>
      </c>
      <c r="DO14" s="2" t="e">
        <f>COUNTIFS(#REF!,B14,#REF!,"Бекдурдиев",#REF!,"24.02.2026")</f>
        <v>#REF!</v>
      </c>
      <c r="DP14" s="2" t="e">
        <f>COUNTIFS(#REF!,B14,#REF!,"Алиев",#REF!,"25.02.2026")</f>
        <v>#REF!</v>
      </c>
      <c r="DQ14" s="2" t="e">
        <f>COUNTIFS(#REF!,B14,#REF!,"Бекдурдиев",#REF!,"25.02.2026")</f>
        <v>#REF!</v>
      </c>
      <c r="DR14" s="2" t="e">
        <f>COUNTIFS(#REF!,B14,#REF!,"Алиев",#REF!,"26.02.2026")</f>
        <v>#REF!</v>
      </c>
      <c r="DS14" s="2" t="e">
        <f>COUNTIFS(#REF!,B14,#REF!,"Бекдурдиев",#REF!,"26.02.2026")</f>
        <v>#REF!</v>
      </c>
      <c r="DT14" s="2" t="e">
        <f>COUNTIFS(#REF!,B14,#REF!,"Алиев",#REF!,"27.02.2026")</f>
        <v>#REF!</v>
      </c>
      <c r="DU14" s="2" t="e">
        <f>COUNTIFS(#REF!,B14,#REF!,"Бекдурдиев",#REF!,"27.02.2026")</f>
        <v>#REF!</v>
      </c>
      <c r="DV14" s="2" t="e">
        <f>COUNTIFS(#REF!,B14,#REF!,"Алиев",#REF!,"28.02.2026")</f>
        <v>#REF!</v>
      </c>
      <c r="DW14" s="2" t="e">
        <f>COUNTIFS(#REF!,B14,#REF!,"Бекдурдиев",#REF!,"28.02.2026")</f>
        <v>#REF!</v>
      </c>
      <c r="DX14" s="14" t="e">
        <f t="shared" si="22"/>
        <v>#REF!</v>
      </c>
      <c r="DY14" s="14" t="e">
        <f t="shared" si="23"/>
        <v>#REF!</v>
      </c>
      <c r="DZ14" s="2" t="e">
        <f>COUNTIFS(#REF!,B14,#REF!,"алиев",#REF!,"01.03.2026")</f>
        <v>#REF!</v>
      </c>
      <c r="EA14" s="2" t="e">
        <f>COUNTIFS(#REF!,B14,#REF!,"Бекдурдиев",#REF!,"01.03.2026")</f>
        <v>#REF!</v>
      </c>
      <c r="EB14" s="2" t="e">
        <f>COUNTIFS(#REF!,B14,#REF!,"алиев",#REF!,"02.03.2026")</f>
        <v>#REF!</v>
      </c>
      <c r="EC14" s="2" t="e">
        <f>COUNTIFS(#REF!,B14,#REF!,"Бекдурдиев",#REF!,"02.03.2026")</f>
        <v>#REF!</v>
      </c>
      <c r="ED14" s="2" t="e">
        <f>COUNTIFS(#REF!,B14,#REF!,"алиев",#REF!,"03.03.2026")</f>
        <v>#REF!</v>
      </c>
      <c r="EE14" s="2" t="e">
        <f>COUNTIFS(#REF!,B14,#REF!,"Бекдурдиев",#REF!,"03.03.2026")</f>
        <v>#REF!</v>
      </c>
      <c r="EF14" s="2" t="e">
        <f>COUNTIFS(#REF!,B14,#REF!,"алиев",#REF!,"04.03.2026")</f>
        <v>#REF!</v>
      </c>
      <c r="EG14" s="2" t="e">
        <f>COUNTIFS(#REF!,B14,#REF!,"Бекдурдиев",#REF!,"04.03.2026")</f>
        <v>#REF!</v>
      </c>
      <c r="EH14" s="2" t="e">
        <f>COUNTIFS(#REF!,B14,#REF!,"алиев",#REF!,"05.03.2026")</f>
        <v>#REF!</v>
      </c>
      <c r="EI14" s="2" t="e">
        <f>COUNTIFS(#REF!,B14,#REF!,"Бекдурдиев",#REF!,"05.03.2026")</f>
        <v>#REF!</v>
      </c>
      <c r="EJ14" s="2" t="e">
        <f>COUNTIFS(#REF!,B14,#REF!,"алиев",#REF!,"06.03.2026")</f>
        <v>#REF!</v>
      </c>
      <c r="EK14" s="2" t="e">
        <f>COUNTIFS(#REF!,B14,#REF!,"Бекдурдиев",#REF!,"06.03.2026")</f>
        <v>#REF!</v>
      </c>
      <c r="EL14" s="2" t="e">
        <f>COUNTIFS(#REF!,B14,#REF!,"алиев",#REF!,"07.03.2026")</f>
        <v>#REF!</v>
      </c>
      <c r="EM14" s="2" t="e">
        <f>COUNTIFS(#REF!,B14,#REF!,"Бекдурдиев",#REF!,"07.03.2026")</f>
        <v>#REF!</v>
      </c>
      <c r="EN14" s="2" t="e">
        <f>COUNTIFS(#REF!,B14,#REF!,"алиев",#REF!,"08.03.2026")</f>
        <v>#REF!</v>
      </c>
      <c r="EO14" s="2" t="e">
        <f>COUNTIFS(#REF!,B14,#REF!,"Бекдурдиев",#REF!,"08.03.2026")</f>
        <v>#REF!</v>
      </c>
      <c r="EP14" s="2" t="e">
        <f>COUNTIFS(#REF!,B14,#REF!,"алиев",#REF!,"09.03.2026")</f>
        <v>#REF!</v>
      </c>
      <c r="EQ14" s="2" t="e">
        <f>COUNTIFS(#REF!,B14,#REF!,"Бекдурдиев",#REF!,"09.03.2026")</f>
        <v>#REF!</v>
      </c>
      <c r="ER14" s="2" t="e">
        <f>COUNTIFS(#REF!,B14,#REF!,"алиев",#REF!,"10.03.2026")</f>
        <v>#REF!</v>
      </c>
      <c r="ES14" s="2" t="e">
        <f>COUNTIFS(#REF!,B14,#REF!,"Бекдурдиев",#REF!,"10.03.2026")</f>
        <v>#REF!</v>
      </c>
      <c r="ET14" s="2" t="e">
        <f>COUNTIFS(#REF!,B14,#REF!,"алиев",#REF!,"11.03.2026")</f>
        <v>#REF!</v>
      </c>
      <c r="EU14" s="2" t="e">
        <f>COUNTIFS(#REF!,B14,#REF!,"Бекдурдиев",#REF!,"11.03.2026")</f>
        <v>#REF!</v>
      </c>
      <c r="EV14" s="2" t="e">
        <f>COUNTIFS(#REF!,B14,#REF!,"алиев",#REF!,"12.03.2026")</f>
        <v>#REF!</v>
      </c>
      <c r="EW14" s="2" t="e">
        <f>COUNTIFS(#REF!,B14,#REF!,"Бекдурдиев",#REF!,"12.03.2026")</f>
        <v>#REF!</v>
      </c>
      <c r="EX14" s="2" t="e">
        <f>COUNTIFS(#REF!,B14,#REF!,"алиев",#REF!,"13.03.2026")</f>
        <v>#REF!</v>
      </c>
      <c r="EY14" s="2" t="e">
        <f>COUNTIFS(#REF!,B14,#REF!,"Бекдурдиев",#REF!,"13.03.2026")</f>
        <v>#REF!</v>
      </c>
      <c r="EZ14" s="2" t="e">
        <f>COUNTIFS(#REF!,B14,#REF!,"алиев",#REF!,"14.03.2026")</f>
        <v>#REF!</v>
      </c>
      <c r="FA14" s="2" t="e">
        <f>COUNTIFS(#REF!,B14,#REF!,"Бекдурдиев",#REF!,"14.03.2026")</f>
        <v>#REF!</v>
      </c>
      <c r="FB14" s="2" t="e">
        <f>COUNTIFS(#REF!,B14,#REF!,"алиев",#REF!,"15.03.2026")</f>
        <v>#REF!</v>
      </c>
      <c r="FC14" s="2" t="e">
        <f>COUNTIFS(#REF!,B14,#REF!,"Бекдурдиев",#REF!,"15.03.2026")</f>
        <v>#REF!</v>
      </c>
      <c r="FD14" s="2" t="e">
        <f>COUNTIFS(#REF!,B14,#REF!,"алиев",#REF!,"16.03.2026")</f>
        <v>#REF!</v>
      </c>
      <c r="FE14" s="2" t="e">
        <f>COUNTIFS(#REF!,B14,#REF!,"Бекдурдиев",#REF!,"16.03.2026")</f>
        <v>#REF!</v>
      </c>
      <c r="FF14" s="2" t="e">
        <f>COUNTIFS(#REF!,B14,#REF!,"алиев",#REF!,"17.03.2026")</f>
        <v>#REF!</v>
      </c>
      <c r="FG14" s="2" t="e">
        <f>COUNTIFS(#REF!,B14,#REF!,"Бекдурдиев",#REF!,"17.03.2026")</f>
        <v>#REF!</v>
      </c>
      <c r="FH14" s="2" t="e">
        <f>COUNTIFS(#REF!,B14,#REF!,"алиев",#REF!,"18.03.2026")</f>
        <v>#REF!</v>
      </c>
      <c r="FI14" s="2" t="e">
        <f>COUNTIFS(#REF!,B14,#REF!,"Бекдурдиев",#REF!,"18.03.2026")</f>
        <v>#REF!</v>
      </c>
      <c r="FJ14" s="2" t="e">
        <f>COUNTIFS(#REF!,B14,#REF!,"алиев",#REF!,"19.03.2026")</f>
        <v>#REF!</v>
      </c>
      <c r="FK14" s="2" t="e">
        <f>COUNTIFS(#REF!,B14,#REF!,"Бекдурдиев",#REF!,"19.03.2026")</f>
        <v>#REF!</v>
      </c>
      <c r="FL14" s="2" t="e">
        <f>COUNTIFS(#REF!,B14,#REF!,"алиев",#REF!,"20.03.2026")</f>
        <v>#REF!</v>
      </c>
      <c r="FM14" s="2" t="e">
        <f>COUNTIFS(#REF!,B14,#REF!,"Бекдурдиев",#REF!,"20.03.2026")</f>
        <v>#REF!</v>
      </c>
      <c r="FN14" s="2" t="e">
        <f>COUNTIFS(#REF!,B14,#REF!,"алиев",#REF!,"21.03.2026")</f>
        <v>#REF!</v>
      </c>
      <c r="FO14" s="2" t="e">
        <f>COUNTIFS(#REF!,B14,#REF!,"Бекдурдиев",#REF!,"21.03.2026")</f>
        <v>#REF!</v>
      </c>
      <c r="FP14" s="2" t="e">
        <f>COUNTIFS(#REF!,B14,#REF!,"алиев",#REF!,"22.03.2026")</f>
        <v>#REF!</v>
      </c>
      <c r="FQ14" s="2" t="e">
        <f>COUNTIFS(#REF!,B14,#REF!,"Бекдурдиев",#REF!,"22.03.2026")</f>
        <v>#REF!</v>
      </c>
      <c r="FR14" s="2" t="e">
        <f>COUNTIFS(#REF!,B14,#REF!,"алиев",#REF!,"23.03.2026")</f>
        <v>#REF!</v>
      </c>
      <c r="FS14" s="2" t="e">
        <f>COUNTIFS(#REF!,B14,#REF!,"Бекдурдиев",#REF!,"23.03.2026")</f>
        <v>#REF!</v>
      </c>
      <c r="FT14" s="2" t="e">
        <f>COUNTIFS(#REF!,B14,#REF!,"алиев",#REF!,"24.03.2026")</f>
        <v>#REF!</v>
      </c>
      <c r="FU14" s="2" t="e">
        <f>COUNTIFS(#REF!,B14,#REF!,"Бекдурдиев",#REF!,"24.03.2026")</f>
        <v>#REF!</v>
      </c>
      <c r="FV14" s="2" t="e">
        <f>COUNTIFS(#REF!,B14,#REF!,"алиев",#REF!,"25.03.2026")</f>
        <v>#REF!</v>
      </c>
      <c r="FW14" s="2" t="e">
        <f>COUNTIFS(#REF!,B14,#REF!,"Бекдурдиев",#REF!,"25.03.2026")</f>
        <v>#REF!</v>
      </c>
      <c r="FX14" s="2" t="e">
        <f>COUNTIFS(#REF!,B14,#REF!,"алиев",#REF!,"26.03.2026")</f>
        <v>#REF!</v>
      </c>
      <c r="FY14" s="2" t="e">
        <f>COUNTIFS(#REF!,B14,#REF!,"Бекдурдиев",#REF!,"26.03.2026")</f>
        <v>#REF!</v>
      </c>
      <c r="FZ14" s="2" t="e">
        <f>COUNTIFS(#REF!,B14,#REF!,"алиев",#REF!,"27.03.2026")</f>
        <v>#REF!</v>
      </c>
      <c r="GA14" s="2" t="e">
        <f>COUNTIFS(#REF!,B14,#REF!,"Бекдурдиев",#REF!,"27.03.2026")</f>
        <v>#REF!</v>
      </c>
      <c r="GB14" s="2" t="e">
        <f>COUNTIFS(#REF!,B14,#REF!,"алиев",#REF!,"28.03.2026")</f>
        <v>#REF!</v>
      </c>
      <c r="GC14" s="2" t="e">
        <f>COUNTIFS(#REF!,B14,#REF!,"Бекдурдиев",#REF!,"28.03.2026")</f>
        <v>#REF!</v>
      </c>
      <c r="GD14" s="2" t="e">
        <f>COUNTIFS(#REF!,B14,#REF!,"алиев",#REF!,"29.03.2026")</f>
        <v>#REF!</v>
      </c>
      <c r="GE14" s="2" t="e">
        <f>COUNTIFS(#REF!,B14,#REF!,"Бекдурдиев",#REF!,"29.03.2026")</f>
        <v>#REF!</v>
      </c>
      <c r="GF14" s="2" t="e">
        <f>COUNTIFS(#REF!,B14,#REF!,"алиев",#REF!,"30.03.2026")</f>
        <v>#REF!</v>
      </c>
      <c r="GG14" s="2" t="e">
        <f>COUNTIFS(#REF!,B14,#REF!,"Бекдурдиев",#REF!,"30.03.2026")</f>
        <v>#REF!</v>
      </c>
      <c r="GH14" s="2" t="e">
        <f>COUNTIFS(#REF!,B14,#REF!,"алиев",#REF!,"31.03.2026")</f>
        <v>#REF!</v>
      </c>
      <c r="GI14" s="2" t="e">
        <f>COUNTIFS(#REF!,B14,#REF!,"Бекдурдиев",#REF!,"31.03.2026")</f>
        <v>#REF!</v>
      </c>
      <c r="GJ14" s="16" t="e">
        <f t="shared" si="24"/>
        <v>#REF!</v>
      </c>
      <c r="GK14" s="16" t="e">
        <f t="shared" si="25"/>
        <v>#REF!</v>
      </c>
      <c r="GL14" s="4" t="e">
        <f>COUNTIFS(#REF!,B14,#REF!,"алиев",#REF!,"01.04.2026")</f>
        <v>#REF!</v>
      </c>
      <c r="GM14" s="4" t="e">
        <f>COUNTIFS(#REF!,B14,#REF!,"Бекдурдиев",#REF!,"01.04.2026")</f>
        <v>#REF!</v>
      </c>
      <c r="GN14" s="4" t="e">
        <f>COUNTIFS(#REF!,B14,#REF!,"алиев",#REF!,"02.04.2026")</f>
        <v>#REF!</v>
      </c>
      <c r="GO14" s="4" t="e">
        <f>COUNTIFS(#REF!,B14,#REF!,"Бекдурдиев",#REF!,"02.04.2026")</f>
        <v>#REF!</v>
      </c>
      <c r="GP14" s="4" t="e">
        <f>COUNTIFS(#REF!,B14,#REF!,"алиев",#REF!,"03.04.2026")</f>
        <v>#REF!</v>
      </c>
      <c r="GQ14" s="4" t="e">
        <f>COUNTIFS(#REF!,B14,#REF!,"Бекдурдиев",#REF!,"03.04.2026")</f>
        <v>#REF!</v>
      </c>
      <c r="GR14" s="4" t="e">
        <f>COUNTIFS(#REF!,B14,#REF!,"алиев",#REF!,"04.04.2026")</f>
        <v>#REF!</v>
      </c>
      <c r="GS14" s="4" t="e">
        <f>COUNTIFS(#REF!,B14,#REF!,"Бекдурдиев",#REF!,"04.04.2026")</f>
        <v>#REF!</v>
      </c>
      <c r="GT14" s="4" t="e">
        <f>COUNTIFS(#REF!,B14,#REF!,"алиев",#REF!,"05.04.2026")</f>
        <v>#REF!</v>
      </c>
      <c r="GU14" s="4" t="e">
        <f>COUNTIFS(#REF!,B14,#REF!,"Бекдурдиев",#REF!,"05.04.2026")</f>
        <v>#REF!</v>
      </c>
      <c r="GV14" s="4" t="e">
        <f>COUNTIFS(#REF!,B14,#REF!,"алиев",#REF!,"06.04.2026")</f>
        <v>#REF!</v>
      </c>
      <c r="GW14" s="4" t="e">
        <f>COUNTIFS(#REF!,B14,#REF!,"Бекдурдиев",#REF!,"06.04.2026")</f>
        <v>#REF!</v>
      </c>
      <c r="GX14" s="4" t="e">
        <f>COUNTIFS(#REF!,B14,#REF!,"алиев",#REF!,"07.04.2026")</f>
        <v>#REF!</v>
      </c>
      <c r="GY14" s="4" t="e">
        <f>COUNTIFS(#REF!,B14,#REF!,"Бекдурдиев",#REF!,"07.04.2026")</f>
        <v>#REF!</v>
      </c>
      <c r="GZ14" s="4" t="e">
        <f>COUNTIFS(#REF!,B14,#REF!,"алиев",#REF!,"08.04.2026")</f>
        <v>#REF!</v>
      </c>
      <c r="HA14" s="4" t="e">
        <f>COUNTIFS(#REF!,B14,#REF!,"Бекдурдиев",#REF!,"08.04.2026")</f>
        <v>#REF!</v>
      </c>
      <c r="HB14" s="4" t="e">
        <f>COUNTIFS(#REF!,B14,#REF!,"алиев",#REF!,"09.04.2026")</f>
        <v>#REF!</v>
      </c>
      <c r="HC14" s="4" t="e">
        <f>COUNTIFS(#REF!,B14,#REF!,"Бекдурдиев",#REF!,"09.04.2026")</f>
        <v>#REF!</v>
      </c>
      <c r="HD14" s="4" t="e">
        <f>COUNTIFS(#REF!,B14,#REF!,"алиев",#REF!,"10.04.2026")</f>
        <v>#REF!</v>
      </c>
      <c r="HE14" s="4" t="e">
        <f>COUNTIFS(#REF!,B14,#REF!,"Бекдурдиев",#REF!,"10.04.2026")</f>
        <v>#REF!</v>
      </c>
      <c r="HF14" s="4" t="e">
        <f>COUNTIFS(#REF!,B14,#REF!,"алиев",#REF!,"11.04.2026")</f>
        <v>#REF!</v>
      </c>
      <c r="HG14" s="4" t="e">
        <f>COUNTIFS(#REF!,B14,#REF!,"Бекдурдиев",#REF!,"11.04.2026")</f>
        <v>#REF!</v>
      </c>
      <c r="HH14" s="4" t="e">
        <f>COUNTIFS(#REF!,B14,#REF!,"алиев",#REF!,"12.04.2026")</f>
        <v>#REF!</v>
      </c>
      <c r="HI14" s="4" t="e">
        <f>COUNTIFS(#REF!,B14,#REF!,"Бекдурдиев",#REF!,"12.04.2026")</f>
        <v>#REF!</v>
      </c>
      <c r="HJ14" s="4" t="e">
        <f>COUNTIFS(#REF!,B14,#REF!,"алиев",#REF!,"13.04.2026")</f>
        <v>#REF!</v>
      </c>
      <c r="HK14" s="4" t="e">
        <f>COUNTIFS(#REF!,B14,#REF!,"Бекдурдиев",#REF!,"13.04.2026")</f>
        <v>#REF!</v>
      </c>
      <c r="HL14" s="4" t="e">
        <f>COUNTIFS(#REF!,B14,#REF!,"алиев",#REF!,"14.04.2026")</f>
        <v>#REF!</v>
      </c>
      <c r="HM14" s="4" t="e">
        <f>COUNTIFS(#REF!,B14,#REF!,"Бекдурдиев",#REF!,"14.04.2026")</f>
        <v>#REF!</v>
      </c>
      <c r="HN14" s="4" t="e">
        <f>COUNTIFS(#REF!,B14,#REF!,"алиев",#REF!,"15.04.2026")</f>
        <v>#REF!</v>
      </c>
      <c r="HO14" s="4" t="e">
        <f>COUNTIFS(#REF!,B14,#REF!,"Бекдурдиев",#REF!,"15.04.2026")</f>
        <v>#REF!</v>
      </c>
      <c r="HP14" s="4" t="e">
        <f>COUNTIFS(#REF!,B14,#REF!,"алиев",#REF!,"16.04.2026")</f>
        <v>#REF!</v>
      </c>
      <c r="HQ14" s="4" t="e">
        <f>COUNTIFS(#REF!,B14,#REF!,"Бекдурдиев",#REF!,"16.04.2026")</f>
        <v>#REF!</v>
      </c>
      <c r="HR14" s="4" t="e">
        <f>COUNTIFS(#REF!,B14,#REF!,"алиев",#REF!,"17.04.2026")</f>
        <v>#REF!</v>
      </c>
      <c r="HS14" s="4" t="e">
        <f>COUNTIFS(#REF!,B14,#REF!,"Бекдурдиев",#REF!,"17.04.2026")</f>
        <v>#REF!</v>
      </c>
      <c r="HT14" s="4" t="e">
        <f>COUNTIFS(#REF!,B14,#REF!,"алиев",#REF!,"18.04.2026")</f>
        <v>#REF!</v>
      </c>
      <c r="HU14" s="4" t="e">
        <f>COUNTIFS(#REF!,B14,#REF!,"Бекдурдиев",#REF!,"18.04.2026")</f>
        <v>#REF!</v>
      </c>
      <c r="HV14" s="4" t="e">
        <f>COUNTIFS(#REF!,B14,#REF!,"алиев",#REF!,"19.04.2026")</f>
        <v>#REF!</v>
      </c>
      <c r="HW14" s="4" t="e">
        <f>COUNTIFS(#REF!,B14,#REF!,"Бекдурдиев",#REF!,"19.04.2026")</f>
        <v>#REF!</v>
      </c>
      <c r="HX14" s="4" t="e">
        <f>COUNTIFS(#REF!,B14,#REF!,"алиев",#REF!,"20.04.2026")</f>
        <v>#REF!</v>
      </c>
      <c r="HY14" s="4" t="e">
        <f>COUNTIFS(#REF!,B14,#REF!,"Бекдурдиев",#REF!,"20.04.2026")</f>
        <v>#REF!</v>
      </c>
      <c r="HZ14" s="4" t="e">
        <f>COUNTIFS(#REF!,B14,#REF!,"алиев",#REF!,"21.04.2026")</f>
        <v>#REF!</v>
      </c>
      <c r="IA14" s="4" t="e">
        <f>COUNTIFS(#REF!,B14,#REF!,"Бекдурдиев",#REF!,"21.04.2026")</f>
        <v>#REF!</v>
      </c>
      <c r="IB14" s="4" t="e">
        <f>COUNTIFS(#REF!,B14,#REF!,"алиев",#REF!,"22.04.2026")</f>
        <v>#REF!</v>
      </c>
      <c r="IC14" s="4" t="e">
        <f>COUNTIFS(#REF!,B14,#REF!,"Бекдурдиев",#REF!,"22.04.2026")</f>
        <v>#REF!</v>
      </c>
      <c r="ID14" s="4" t="e">
        <f>COUNTIFS(#REF!,B14,#REF!,"алиев",#REF!,"23.04.2026")</f>
        <v>#REF!</v>
      </c>
      <c r="IE14" s="4" t="e">
        <f>COUNTIFS(#REF!,B14,#REF!,"Бекдурдиев",#REF!,"23.04.2026")</f>
        <v>#REF!</v>
      </c>
      <c r="IF14" s="4" t="e">
        <f>COUNTIFS(#REF!,B14,#REF!,"алиев",#REF!,"24.04.2026")</f>
        <v>#REF!</v>
      </c>
      <c r="IG14" s="4" t="e">
        <f>COUNTIFS(#REF!,B14,#REF!,"Бекдурдиев",#REF!,"24.04.2026")</f>
        <v>#REF!</v>
      </c>
      <c r="IH14" s="4" t="e">
        <f>COUNTIFS(#REF!,B14,#REF!,"алиев",#REF!,"25.04.2026")</f>
        <v>#REF!</v>
      </c>
      <c r="II14" s="4" t="e">
        <f>COUNTIFS(#REF!,B14,#REF!,"Бекдурдиев",#REF!,"25.04.2026")</f>
        <v>#REF!</v>
      </c>
      <c r="IJ14" s="4" t="e">
        <f>COUNTIFS(#REF!,B14,#REF!,"алиев",#REF!,"26.04.2026")</f>
        <v>#REF!</v>
      </c>
      <c r="IK14" s="4" t="e">
        <f>COUNTIFS(#REF!,B14,#REF!,"Бекдурдиев",#REF!,"26.04.2026")</f>
        <v>#REF!</v>
      </c>
      <c r="IL14" s="4" t="e">
        <f>COUNTIFS(#REF!,B14,#REF!,"алиев",#REF!,"27.04.2026")</f>
        <v>#REF!</v>
      </c>
      <c r="IM14" s="4" t="e">
        <f>COUNTIFS(#REF!,B14,#REF!,"Бекдурдиев",#REF!,"27.04.2026")</f>
        <v>#REF!</v>
      </c>
      <c r="IN14" s="4" t="e">
        <f>COUNTIFS(#REF!,B14,#REF!,"алиев",#REF!,"28.04.2026")</f>
        <v>#REF!</v>
      </c>
      <c r="IO14" s="4" t="e">
        <f>COUNTIFS(#REF!,B14,#REF!,"Бекдурдиев",#REF!,"28.04.2026")</f>
        <v>#REF!</v>
      </c>
      <c r="IP14" s="4" t="e">
        <f>COUNTIFS(#REF!,B14,#REF!,"алиев",#REF!,"29.04.2026")</f>
        <v>#REF!</v>
      </c>
      <c r="IQ14" s="4" t="e">
        <f>COUNTIFS(#REF!,B14,#REF!,"Бекдурдиев",#REF!,"29.04.2026")</f>
        <v>#REF!</v>
      </c>
      <c r="IR14" s="4" t="e">
        <f>COUNTIFS(#REF!,B14,#REF!,"алиев",#REF!,"30.04.2026")</f>
        <v>#REF!</v>
      </c>
      <c r="IS14" s="4" t="e">
        <f>COUNTIFS(#REF!,B14,#REF!,"Бекдурдиев",#REF!,"30.04.2026")</f>
        <v>#REF!</v>
      </c>
      <c r="IT14" s="18" t="e">
        <f t="shared" si="26"/>
        <v>#REF!</v>
      </c>
      <c r="IU14" s="18" t="e">
        <f t="shared" si="27"/>
        <v>#REF!</v>
      </c>
      <c r="IV14" s="4" t="e">
        <f>COUNTIFS(#REF!,B14,#REF!,"алиев",#REF!,"01.05.2026")</f>
        <v>#REF!</v>
      </c>
      <c r="IW14" s="4" t="e">
        <f>COUNTIFS(#REF!,B14,#REF!,"Бекдурдиев",#REF!,"01.05.2026")</f>
        <v>#REF!</v>
      </c>
      <c r="IX14" s="4" t="e">
        <f>COUNTIFS(#REF!,B14,#REF!,"алиев",#REF!,"02.05.2026")</f>
        <v>#REF!</v>
      </c>
      <c r="IY14" s="4" t="e">
        <f>COUNTIFS(#REF!,B14,#REF!,"Бекдурдиев",#REF!,"02.05.2026")</f>
        <v>#REF!</v>
      </c>
      <c r="IZ14" s="4" t="e">
        <f>COUNTIFS(#REF!,B14,#REF!,"алиев",#REF!,"03.05.2026")</f>
        <v>#REF!</v>
      </c>
      <c r="JA14" s="4" t="e">
        <f>COUNTIFS(#REF!,B14,#REF!,"Бекдурдиев",#REF!,"03.05.2026")</f>
        <v>#REF!</v>
      </c>
      <c r="JB14" s="4" t="e">
        <f>COUNTIFS(#REF!,B14,#REF!,"алиев",#REF!,"04.05.2026")</f>
        <v>#REF!</v>
      </c>
      <c r="JC14" s="4" t="e">
        <f>COUNTIFS(#REF!,B14,#REF!,"Бекдурдиев",#REF!,"04.05.2026")</f>
        <v>#REF!</v>
      </c>
      <c r="JD14" s="4" t="e">
        <f>COUNTIFS(#REF!,B14,#REF!,"алиев",#REF!,"05.05.2026")</f>
        <v>#REF!</v>
      </c>
      <c r="JE14" s="4" t="e">
        <f>COUNTIFS(#REF!,B14,#REF!,"Бекдурдиев",#REF!,"05.05.2026")</f>
        <v>#REF!</v>
      </c>
      <c r="JF14" s="4" t="e">
        <f>COUNTIFS(#REF!,B14,#REF!,"алиев",#REF!,"06.05.2026")</f>
        <v>#REF!</v>
      </c>
      <c r="JG14" s="4" t="e">
        <f>COUNTIFS(#REF!,B14,#REF!,"Бекдурдиев",#REF!,"06.05.2026")</f>
        <v>#REF!</v>
      </c>
      <c r="JH14" s="4" t="e">
        <f>COUNTIFS(#REF!,B14,#REF!,"алиев",#REF!,"07.05.2026")</f>
        <v>#REF!</v>
      </c>
      <c r="JI14" s="4" t="e">
        <f>COUNTIFS(#REF!,B14,#REF!,"Бекдурдиев",#REF!,"07.05.2026")</f>
        <v>#REF!</v>
      </c>
      <c r="JJ14" s="4" t="e">
        <f>COUNTIFS(#REF!,B14,#REF!,"алиев",#REF!,"08.05.2026")</f>
        <v>#REF!</v>
      </c>
      <c r="JK14" s="4" t="e">
        <f>COUNTIFS(#REF!,B14,#REF!,"Бекдурдиев",#REF!,"08.05.2026")</f>
        <v>#REF!</v>
      </c>
      <c r="JL14" s="4" t="e">
        <f>COUNTIFS(#REF!,B14,#REF!,"алиев",#REF!,"09.05.2026")</f>
        <v>#REF!</v>
      </c>
      <c r="JM14" s="4" t="e">
        <f>COUNTIFS(#REF!,B14,#REF!,"Бекдурдиев",#REF!,"09.05.2026")</f>
        <v>#REF!</v>
      </c>
      <c r="JN14" s="4" t="e">
        <f>COUNTIFS(#REF!,B14,#REF!,"алиев",#REF!,"10.05.2026")</f>
        <v>#REF!</v>
      </c>
      <c r="JO14" s="4" t="e">
        <f>COUNTIFS(#REF!,B14,#REF!,"Бекдурдиев",#REF!,"10.05.2026")</f>
        <v>#REF!</v>
      </c>
      <c r="JP14" s="4" t="e">
        <f>COUNTIFS(#REF!,B14,#REF!,"алиев",#REF!,"11.05.2026")</f>
        <v>#REF!</v>
      </c>
      <c r="JQ14" s="4" t="e">
        <f>COUNTIFS(#REF!,B14,#REF!,"Бекдурдиев",#REF!,"11.05.2026")</f>
        <v>#REF!</v>
      </c>
      <c r="JR14" s="4" t="e">
        <f>COUNTIFS(#REF!,B14,#REF!,"алиев",#REF!,"12.05.2026")</f>
        <v>#REF!</v>
      </c>
      <c r="JS14" s="4" t="e">
        <f>COUNTIFS(#REF!,B14,#REF!,"Бекдурдиев",#REF!,"12.05.2026")</f>
        <v>#REF!</v>
      </c>
      <c r="JT14" s="4" t="e">
        <f>COUNTIFS(#REF!,B14,#REF!,"алиев",#REF!,"13.05.2026")</f>
        <v>#REF!</v>
      </c>
      <c r="JU14" s="4" t="e">
        <f>COUNTIFS(#REF!,B14,#REF!,"Бекдурдиев",#REF!,"13.05.2026")</f>
        <v>#REF!</v>
      </c>
      <c r="JV14" s="4" t="e">
        <f>COUNTIFS(#REF!,B14,#REF!,"алиев",#REF!,"14.05.2026")</f>
        <v>#REF!</v>
      </c>
      <c r="JW14" s="4" t="e">
        <f>COUNTIFS(#REF!,B14,#REF!,"Бекдурдиев",#REF!,"14.05.2026")</f>
        <v>#REF!</v>
      </c>
      <c r="JX14" s="4" t="e">
        <f>COUNTIFS(#REF!,B14,#REF!,"алиев",#REF!,"15.05.2026")</f>
        <v>#REF!</v>
      </c>
      <c r="JY14" s="4" t="e">
        <f>COUNTIFS(#REF!,B14,#REF!,"Бекдурдиев",#REF!,"15.05.2026")</f>
        <v>#REF!</v>
      </c>
      <c r="JZ14" s="4" t="e">
        <f>COUNTIFS(#REF!,B14,#REF!,"алиев",#REF!,"16.05.2026")</f>
        <v>#REF!</v>
      </c>
      <c r="KA14" s="4" t="e">
        <f>COUNTIFS(#REF!,B14,#REF!,"Бекдурдиев",#REF!,"16.05.2026")</f>
        <v>#REF!</v>
      </c>
      <c r="KB14" s="4" t="e">
        <f>COUNTIFS(#REF!,B14,#REF!,"алиев",#REF!,"17.05.2026")</f>
        <v>#REF!</v>
      </c>
      <c r="KC14" s="4" t="e">
        <f>COUNTIFS(#REF!,B14,#REF!,"Бекдурдиев",#REF!,"17.05.2026")</f>
        <v>#REF!</v>
      </c>
      <c r="KD14" s="4" t="e">
        <f>COUNTIFS(#REF!,B14,#REF!,"алиев",#REF!,"18.05.2026")</f>
        <v>#REF!</v>
      </c>
      <c r="KE14" s="4" t="e">
        <f>COUNTIFS(#REF!,B14,#REF!,"Бекдурдиев",#REF!,"18.05.2026")</f>
        <v>#REF!</v>
      </c>
      <c r="KF14" s="4" t="e">
        <f>COUNTIFS(#REF!,B14,#REF!,"алиев",#REF!,"19.05.2026")</f>
        <v>#REF!</v>
      </c>
      <c r="KG14" s="4" t="e">
        <f>COUNTIFS(#REF!,B14,#REF!,"Бекдурдиев",#REF!,"19.05.2026")</f>
        <v>#REF!</v>
      </c>
      <c r="KH14" s="4" t="e">
        <f>COUNTIFS(#REF!,B14,#REF!,"алиев",#REF!,"20.05.2026")</f>
        <v>#REF!</v>
      </c>
      <c r="KI14" s="4" t="e">
        <f>COUNTIFS(#REF!,B14,#REF!,"Бекдурдиев",#REF!,"20.05.2026")</f>
        <v>#REF!</v>
      </c>
      <c r="KJ14" s="4" t="e">
        <f>COUNTIFS(#REF!,B14,#REF!,"алиев",#REF!,"21.05.2026")</f>
        <v>#REF!</v>
      </c>
      <c r="KK14" s="4" t="e">
        <f>COUNTIFS(#REF!,B14,#REF!,"Бекдурдиев",#REF!,"21.05.2026")</f>
        <v>#REF!</v>
      </c>
      <c r="KL14" s="4" t="e">
        <f>COUNTIFS(#REF!,B14,#REF!,"алиев",#REF!,"22.05.2026")</f>
        <v>#REF!</v>
      </c>
      <c r="KM14" s="4" t="e">
        <f>COUNTIFS(#REF!,B14,#REF!,"Бекдурдиев",#REF!,"22.05.2026")</f>
        <v>#REF!</v>
      </c>
      <c r="KN14" s="4" t="e">
        <f>COUNTIFS(#REF!,B14,#REF!,"алиев",#REF!,"23.05.2026")</f>
        <v>#REF!</v>
      </c>
      <c r="KO14" s="4" t="e">
        <f>COUNTIFS(#REF!,B14,#REF!,"Бекдурдиев",#REF!,"23.05.2026")</f>
        <v>#REF!</v>
      </c>
      <c r="KP14" s="4" t="e">
        <f>COUNTIFS(#REF!,B14,#REF!,"алиев",#REF!,"24.05.2026")</f>
        <v>#REF!</v>
      </c>
      <c r="KQ14" s="4" t="e">
        <f>COUNTIFS(#REF!,B14,#REF!,"Бекдурдиев",#REF!,"24.05.2026")</f>
        <v>#REF!</v>
      </c>
      <c r="KR14" s="4" t="e">
        <f>COUNTIFS(#REF!,B14,#REF!,"алиев",#REF!,"25.05.2026")</f>
        <v>#REF!</v>
      </c>
      <c r="KS14" s="4" t="e">
        <f>COUNTIFS(#REF!,B14,#REF!,"Бекдурдиев",#REF!,"25.05.2026")</f>
        <v>#REF!</v>
      </c>
      <c r="KT14" s="4" t="e">
        <f>COUNTIFS(#REF!,B14,#REF!,"алиев",#REF!,"26.05.2026")</f>
        <v>#REF!</v>
      </c>
      <c r="KU14" s="4" t="e">
        <f>COUNTIFS(#REF!,B14,#REF!,"Бекдурдиев",#REF!,"26.05.2026")</f>
        <v>#REF!</v>
      </c>
      <c r="KV14" s="4" t="e">
        <f>COUNTIFS(#REF!,B14,#REF!,"алиев",#REF!,"27.05.2026")</f>
        <v>#REF!</v>
      </c>
      <c r="KW14" s="4" t="e">
        <f>COUNTIFS(#REF!,B14,#REF!,"Бекдурдиев",#REF!,"27.05.2026")</f>
        <v>#REF!</v>
      </c>
      <c r="KX14" s="4" t="e">
        <f>COUNTIFS(#REF!,B14,#REF!,"алиев",#REF!,"28.05.2026")</f>
        <v>#REF!</v>
      </c>
      <c r="KY14" s="4" t="e">
        <f>COUNTIFS(#REF!,B14,#REF!,"Бекдурдиев",#REF!,"28.05.2026")</f>
        <v>#REF!</v>
      </c>
      <c r="KZ14" s="4" t="e">
        <f>COUNTIFS(#REF!,B14,#REF!,"алиев",#REF!,"29.05.2026")</f>
        <v>#REF!</v>
      </c>
      <c r="LA14" s="4" t="e">
        <f>COUNTIFS(#REF!,B14,#REF!,"Бекдурдиев",#REF!,"29.05.2026")</f>
        <v>#REF!</v>
      </c>
      <c r="LB14" s="4" t="e">
        <f>COUNTIFS(#REF!,B14,#REF!,"алиев",#REF!,"30.05.2026")</f>
        <v>#REF!</v>
      </c>
      <c r="LC14" s="4" t="e">
        <f>COUNTIFS(#REF!,B14,#REF!,"Бекдурдиев",#REF!,"30.05.2026")</f>
        <v>#REF!</v>
      </c>
      <c r="LD14" s="4" t="e">
        <f>COUNTIFS(#REF!,B14,#REF!,"алиев",#REF!,"31.05.2026")</f>
        <v>#REF!</v>
      </c>
      <c r="LE14" s="4" t="e">
        <f>COUNTIFS(#REF!,B14,#REF!,"Бекдурдиев",#REF!,"31.05.2026")</f>
        <v>#REF!</v>
      </c>
      <c r="LF14" s="22" t="e">
        <f t="shared" si="28"/>
        <v>#REF!</v>
      </c>
      <c r="LG14" s="22" t="e">
        <f t="shared" si="29"/>
        <v>#REF!</v>
      </c>
      <c r="LH14" s="4" t="e">
        <f>COUNTIFS(#REF!,B14,#REF!,"алиев",#REF!,"01.06.2026")</f>
        <v>#REF!</v>
      </c>
      <c r="LI14" s="4" t="e">
        <f>COUNTIFS(#REF!,B14,#REF!,"Бекдурдиев",#REF!,"01.06.2026")</f>
        <v>#REF!</v>
      </c>
      <c r="LJ14" s="4" t="e">
        <f>COUNTIFS(#REF!,B14,#REF!,"алиев",#REF!,"02.06.2026")</f>
        <v>#REF!</v>
      </c>
      <c r="LK14" s="4" t="e">
        <f>COUNTIFS(#REF!,B14,#REF!,"Бекдурдиев",#REF!,"02.06.2026")</f>
        <v>#REF!</v>
      </c>
      <c r="LL14" s="4" t="e">
        <f>COUNTIFS(#REF!,B14,#REF!,"алиев",#REF!,"03.06.2026")</f>
        <v>#REF!</v>
      </c>
      <c r="LM14" s="4" t="e">
        <f>COUNTIFS(#REF!,B14,#REF!,"Бекдурдиев",#REF!,"03.06.2026")</f>
        <v>#REF!</v>
      </c>
      <c r="LN14" s="4" t="e">
        <f>COUNTIFS(#REF!,B14,#REF!,"алиев",#REF!,"04.06.2026")</f>
        <v>#REF!</v>
      </c>
      <c r="LO14" s="4" t="e">
        <f>COUNTIFS(#REF!,B14,#REF!,"Бекдурдиев",#REF!,"04.06.2026")</f>
        <v>#REF!</v>
      </c>
      <c r="LP14" s="4" t="e">
        <f>COUNTIFS(#REF!,B14,#REF!,"алиев",#REF!,"05.06.2026")</f>
        <v>#REF!</v>
      </c>
      <c r="LQ14" s="4" t="e">
        <f>COUNTIFS(#REF!,B14,#REF!,"Бекдурдиев",#REF!,"05.06.2026")</f>
        <v>#REF!</v>
      </c>
      <c r="LR14" s="4" t="e">
        <f>COUNTIFS(#REF!,B14,#REF!,"алиев",#REF!,"06.06.2026")</f>
        <v>#REF!</v>
      </c>
      <c r="LS14" s="4" t="e">
        <f>COUNTIFS(#REF!,B14,#REF!,"Бекдурдиев",#REF!,"06.06.2026")</f>
        <v>#REF!</v>
      </c>
      <c r="LT14" s="4" t="e">
        <f>COUNTIFS(#REF!,B14,#REF!,"алиев",#REF!,"07.06.2026")</f>
        <v>#REF!</v>
      </c>
      <c r="LU14" s="4" t="e">
        <f>COUNTIFS(#REF!,B14,#REF!,"Бекдурдиев",#REF!,"07.06.2026")</f>
        <v>#REF!</v>
      </c>
      <c r="LV14" s="4" t="e">
        <f>COUNTIFS(#REF!,B14,#REF!,"алиев",#REF!,"08.06.2026")</f>
        <v>#REF!</v>
      </c>
      <c r="LW14" s="4" t="e">
        <f>COUNTIFS(#REF!,B14,#REF!,"Бекдурдиев",#REF!,"08.06.2026")</f>
        <v>#REF!</v>
      </c>
      <c r="LX14" s="4" t="e">
        <f>COUNTIFS(#REF!,B14,#REF!,"алиев",#REF!,"09.06.2026")</f>
        <v>#REF!</v>
      </c>
      <c r="LY14" s="4" t="e">
        <f>COUNTIFS(#REF!,B14,#REF!,"Бекдурдиев",#REF!,"09.06.2026")</f>
        <v>#REF!</v>
      </c>
      <c r="LZ14" s="4" t="e">
        <f>COUNTIFS(#REF!,B14,#REF!,"алиев",#REF!,"10.06.2026")</f>
        <v>#REF!</v>
      </c>
      <c r="MA14" s="4" t="e">
        <f>COUNTIFS(#REF!,B14,#REF!,"Бекдурдиев",#REF!,"10.06.2026")</f>
        <v>#REF!</v>
      </c>
      <c r="MB14" s="4" t="e">
        <f>COUNTIFS(#REF!,B14,#REF!,"алиев",#REF!,"11.06.2026")</f>
        <v>#REF!</v>
      </c>
      <c r="MC14" s="4" t="e">
        <f>COUNTIFS(#REF!,B14,#REF!,"Бекдурдиев",#REF!,"11.06.2026")</f>
        <v>#REF!</v>
      </c>
      <c r="MD14" s="4" t="e">
        <f>COUNTIFS(#REF!,B14,#REF!,"алиев",#REF!,"12.06.2026")</f>
        <v>#REF!</v>
      </c>
      <c r="ME14" s="4" t="e">
        <f>COUNTIFS(#REF!,B14,#REF!,"Бекдурдиев",#REF!,"12.06.2026")</f>
        <v>#REF!</v>
      </c>
      <c r="MF14" s="4" t="e">
        <f>COUNTIFS(#REF!,B14,#REF!,"алиев",#REF!,"13.06.2026")</f>
        <v>#REF!</v>
      </c>
      <c r="MG14" s="4" t="e">
        <f>COUNTIFS(#REF!,B14,#REF!,"Бекдурдиев",#REF!,"13.06.2026")</f>
        <v>#REF!</v>
      </c>
      <c r="MH14" s="4" t="e">
        <f>COUNTIFS(#REF!,B14,#REF!,"алиев",#REF!,"14.06.2026")</f>
        <v>#REF!</v>
      </c>
      <c r="MI14" s="4" t="e">
        <f>COUNTIFS(#REF!,B14,#REF!,"Бекдурдиев",#REF!,"14.06.2026")</f>
        <v>#REF!</v>
      </c>
      <c r="MJ14" s="4" t="e">
        <f>COUNTIFS(#REF!,B14,#REF!,"алиев",#REF!,"15.06.2026")</f>
        <v>#REF!</v>
      </c>
      <c r="MK14" s="4" t="e">
        <f>COUNTIFS(#REF!,B14,#REF!,"Бекдурдиев",#REF!,"15.06.2026")</f>
        <v>#REF!</v>
      </c>
      <c r="ML14" s="4" t="e">
        <f>COUNTIFS(#REF!,B14,#REF!,"алиев",#REF!,"16.06.2026")</f>
        <v>#REF!</v>
      </c>
      <c r="MM14" s="4" t="e">
        <f>COUNTIFS(#REF!,B14,#REF!,"Бекдурдиев",#REF!,"16.06.2026")</f>
        <v>#REF!</v>
      </c>
      <c r="MN14" s="4" t="e">
        <f>COUNTIFS(#REF!,B14,#REF!,"алиев",#REF!,"17.06.2026")</f>
        <v>#REF!</v>
      </c>
      <c r="MO14" s="4" t="e">
        <f>COUNTIFS(#REF!,B14,#REF!,"Бекдурдиев",#REF!,"17.06.2026")</f>
        <v>#REF!</v>
      </c>
      <c r="MP14" s="4" t="e">
        <f>COUNTIFS(#REF!,B14,#REF!,"алиев",#REF!,"18.06.2026")</f>
        <v>#REF!</v>
      </c>
      <c r="MQ14" s="4" t="e">
        <f>COUNTIFS(#REF!,B14,#REF!,"Бекдурдиев",#REF!,"18.06.2026")</f>
        <v>#REF!</v>
      </c>
      <c r="MR14" s="4" t="e">
        <f>COUNTIFS(#REF!,B14,#REF!,"алиев",#REF!,"19.06.2026")</f>
        <v>#REF!</v>
      </c>
      <c r="MS14" s="4" t="e">
        <f>COUNTIFS(#REF!,B14,#REF!,"Бекдурдиев",#REF!,"19.06.2026")</f>
        <v>#REF!</v>
      </c>
      <c r="MT14" s="4" t="e">
        <f>COUNTIFS(#REF!,B14,#REF!,"алиев",#REF!,"20.06.2026")</f>
        <v>#REF!</v>
      </c>
      <c r="MU14" s="4" t="e">
        <f>COUNTIFS(#REF!,B14,#REF!,"Бекдурдиев",#REF!,"20.06.2026")</f>
        <v>#REF!</v>
      </c>
      <c r="MV14" s="4" t="e">
        <f>COUNTIFS(#REF!,B14,#REF!,"алиев",#REF!,"21.06.2026")</f>
        <v>#REF!</v>
      </c>
      <c r="MW14" s="4" t="e">
        <f>COUNTIFS(#REF!,B14,#REF!,"Бекдурдиев",#REF!,"21.06.2026")</f>
        <v>#REF!</v>
      </c>
      <c r="MX14" s="4" t="e">
        <f>COUNTIFS(#REF!,B14,#REF!,"алиев",#REF!,"22.06.2026")</f>
        <v>#REF!</v>
      </c>
      <c r="MY14" s="4" t="e">
        <f>COUNTIFS(#REF!,B14,#REF!,"Бекдурдиев",#REF!,"22.06.2026")</f>
        <v>#REF!</v>
      </c>
      <c r="MZ14" s="4" t="e">
        <f>COUNTIFS(#REF!,B14,#REF!,"алиев",#REF!,"23.06.2026")</f>
        <v>#REF!</v>
      </c>
      <c r="NA14" s="4" t="e">
        <f>COUNTIFS(#REF!,B14,#REF!,"Бекдурдиев",#REF!,"23.06.2026")</f>
        <v>#REF!</v>
      </c>
      <c r="NB14" s="4" t="e">
        <f>COUNTIFS(#REF!,B14,#REF!,"алиев",#REF!,"24.06.2026")</f>
        <v>#REF!</v>
      </c>
      <c r="NC14" s="4" t="e">
        <f>COUNTIFS(#REF!,B14,#REF!,"Бекдурдиев",#REF!,"24.06.2026")</f>
        <v>#REF!</v>
      </c>
      <c r="ND14" s="4" t="e">
        <f>COUNTIFS(#REF!,B14,#REF!,"алиев",#REF!,"25.06.2026")</f>
        <v>#REF!</v>
      </c>
      <c r="NE14" s="4" t="e">
        <f>COUNTIFS(#REF!,B14,#REF!,"Бекдурдиев",#REF!,"25.06.2026")</f>
        <v>#REF!</v>
      </c>
      <c r="NF14" s="4" t="e">
        <f>COUNTIFS(#REF!,B14,#REF!,"алиев",#REF!,"26.06.2026")</f>
        <v>#REF!</v>
      </c>
      <c r="NG14" s="4" t="e">
        <f>COUNTIFS(#REF!,B14,#REF!,"Бекдурдиев",#REF!,"26.06.2026")</f>
        <v>#REF!</v>
      </c>
      <c r="NH14" s="4" t="e">
        <f>COUNTIFS(#REF!,B14,#REF!,"алиев",#REF!,"27.06.2026")</f>
        <v>#REF!</v>
      </c>
      <c r="NI14" s="4" t="e">
        <f>COUNTIFS(#REF!,B14,#REF!,"Бекдурдиев",#REF!,"27.06.2026")</f>
        <v>#REF!</v>
      </c>
      <c r="NJ14" s="4" t="e">
        <f>COUNTIFS(#REF!,B14,#REF!,"алиев",#REF!,"28.06.2026")</f>
        <v>#REF!</v>
      </c>
      <c r="NK14" s="4" t="e">
        <f>COUNTIFS(#REF!,B14,#REF!,"Бекдурдиев",#REF!,"28.06.2026")</f>
        <v>#REF!</v>
      </c>
      <c r="NL14" s="4" t="e">
        <f>COUNTIFS(#REF!,B14,#REF!,"алиев",#REF!,"29.06.2026")</f>
        <v>#REF!</v>
      </c>
      <c r="NM14" s="4" t="e">
        <f>COUNTIFS(#REF!,B14,#REF!,"Бекдурдиев",#REF!,"29.06.2026")</f>
        <v>#REF!</v>
      </c>
      <c r="NN14" s="4" t="e">
        <f>COUNTIFS(#REF!,B14,#REF!,"алиев",#REF!,"30.06.2026")</f>
        <v>#REF!</v>
      </c>
      <c r="NO14" s="4" t="e">
        <f>COUNTIFS(#REF!,B14,#REF!,"Бекдурдиев",#REF!,"30.06.2026")</f>
        <v>#REF!</v>
      </c>
      <c r="NP14" s="26" t="e">
        <f t="shared" si="30"/>
        <v>#REF!</v>
      </c>
      <c r="NQ14" s="26" t="e">
        <f t="shared" si="31"/>
        <v>#REF!</v>
      </c>
      <c r="NR14" s="4" t="e">
        <f>COUNTIFS(#REF!,B14,#REF!,"алиев",#REF!,"01.07.2026")</f>
        <v>#REF!</v>
      </c>
      <c r="NS14" s="4" t="e">
        <f>COUNTIFS(#REF!,B14,#REF!,"Бекдурдиев",#REF!,"01.07.2026")</f>
        <v>#REF!</v>
      </c>
      <c r="NT14" s="4" t="e">
        <f>COUNTIFS(#REF!,B14,#REF!,"алиев",#REF!,"02.07.2026")</f>
        <v>#REF!</v>
      </c>
      <c r="NU14" s="4" t="e">
        <f>COUNTIFS(#REF!,B14,#REF!,"Бекдурдиев",#REF!,"02.07.2026")</f>
        <v>#REF!</v>
      </c>
      <c r="NV14" s="4" t="e">
        <f>COUNTIFS(#REF!,B14,#REF!,"алиев",#REF!,"03.07.2026")</f>
        <v>#REF!</v>
      </c>
      <c r="NW14" s="4" t="e">
        <f>COUNTIFS(#REF!,B14,#REF!,"Бекдурдиев",#REF!,"03.07.2026")</f>
        <v>#REF!</v>
      </c>
      <c r="NX14" s="4" t="e">
        <f>COUNTIFS(#REF!,B14,#REF!,"алиев",#REF!,"04.07.2026")</f>
        <v>#REF!</v>
      </c>
      <c r="NY14" s="4" t="e">
        <f>COUNTIFS(#REF!,B14,#REF!,"Бекдурдиев",#REF!,"04.07.2026")</f>
        <v>#REF!</v>
      </c>
      <c r="NZ14" s="4" t="e">
        <f>COUNTIFS(#REF!,B14,#REF!,"алиев",#REF!,"05.07.2026")</f>
        <v>#REF!</v>
      </c>
      <c r="OA14" s="4" t="e">
        <f>COUNTIFS(#REF!,B14,#REF!,"Бекдурдиев",#REF!,"05.07.2026")</f>
        <v>#REF!</v>
      </c>
      <c r="OB14" s="4" t="e">
        <f>COUNTIFS(#REF!,B14,#REF!,"алиев",#REF!,"06.07.2026")</f>
        <v>#REF!</v>
      </c>
      <c r="OC14" s="4" t="e">
        <f>COUNTIFS(#REF!,B14,#REF!,"Бекдурдиев",#REF!,"06.07.2026")</f>
        <v>#REF!</v>
      </c>
      <c r="OD14" s="4" t="e">
        <f>COUNTIFS(#REF!,B14,#REF!,"алиев",#REF!,"07.07.2026")</f>
        <v>#REF!</v>
      </c>
      <c r="OE14" s="4" t="e">
        <f>COUNTIFS(#REF!,B14,#REF!,"Бекдурдиев",#REF!,"07.07.2026")</f>
        <v>#REF!</v>
      </c>
      <c r="OF14" s="4" t="e">
        <f>COUNTIFS(#REF!,B14,#REF!,"алиев",#REF!,"08.07.2026")</f>
        <v>#REF!</v>
      </c>
      <c r="OG14" s="4" t="e">
        <f>COUNTIFS(#REF!,B14,#REF!,"Бекдурдиев",#REF!,"08.07.2026")</f>
        <v>#REF!</v>
      </c>
      <c r="OH14" s="4" t="e">
        <f>COUNTIFS(#REF!,B14,#REF!,"алиев",#REF!,"09.07.2026")</f>
        <v>#REF!</v>
      </c>
      <c r="OI14" s="4" t="e">
        <f>COUNTIFS(#REF!,B14,#REF!,"Бекдурдиев",#REF!,"09.07.2026")</f>
        <v>#REF!</v>
      </c>
      <c r="OJ14" s="4" t="e">
        <f>COUNTIFS(#REF!,B14,#REF!,"алиев",#REF!,"10.07.2026")</f>
        <v>#REF!</v>
      </c>
      <c r="OK14" s="4" t="e">
        <f>COUNTIFS(#REF!,B14,#REF!,"Бекдурдиев",#REF!,"10.07.2026")</f>
        <v>#REF!</v>
      </c>
      <c r="OL14" s="4" t="e">
        <f>COUNTIFS(#REF!,B14,#REF!,"алиев",#REF!,"11.07.2026")</f>
        <v>#REF!</v>
      </c>
      <c r="OM14" s="4" t="e">
        <f>COUNTIFS(#REF!,B14,#REF!,"Бекдурдиев",#REF!,"11.07.2026")</f>
        <v>#REF!</v>
      </c>
      <c r="ON14" s="4" t="e">
        <f>COUNTIFS(#REF!,B14,#REF!,"алиев",#REF!,"12.07.2026")</f>
        <v>#REF!</v>
      </c>
      <c r="OO14" s="4" t="e">
        <f>COUNTIFS(#REF!,B14,#REF!,"Бекдурдиев",#REF!,"12.07.2026")</f>
        <v>#REF!</v>
      </c>
      <c r="OP14" s="4" t="e">
        <f>COUNTIFS(#REF!,B14,#REF!,"алиев",#REF!,"13.07.2026")</f>
        <v>#REF!</v>
      </c>
      <c r="OQ14" s="4" t="e">
        <f>COUNTIFS(#REF!,B14,#REF!,"Бекдурдиев",#REF!,"13.07.2026")</f>
        <v>#REF!</v>
      </c>
      <c r="OR14" s="4" t="e">
        <f>COUNTIFS(#REF!,B14,#REF!,"алиев",#REF!,"14.07.2026")</f>
        <v>#REF!</v>
      </c>
      <c r="OS14" s="4" t="e">
        <f>COUNTIFS(#REF!,B14,#REF!,"Бекдурдиев",#REF!,"14.07.2026")</f>
        <v>#REF!</v>
      </c>
      <c r="OT14" s="4" t="e">
        <f>COUNTIFS(#REF!,B14,#REF!,"алиев",#REF!,"15.07.2026")</f>
        <v>#REF!</v>
      </c>
      <c r="OU14" s="4" t="e">
        <f>COUNTIFS(#REF!,B14,#REF!,"Бекдурдиев",#REF!,"15.07.2026")</f>
        <v>#REF!</v>
      </c>
      <c r="OV14" s="4" t="e">
        <f>COUNTIFS(#REF!,B14,#REF!,"алиев",#REF!,"16.07.2026")</f>
        <v>#REF!</v>
      </c>
      <c r="OW14" s="4" t="e">
        <f>COUNTIFS(#REF!,B14,#REF!,"Бекдурдиев",#REF!,"16.07.2026")</f>
        <v>#REF!</v>
      </c>
      <c r="OX14" s="4" t="e">
        <f>COUNTIFS(#REF!,B14,#REF!,"алиев",#REF!,"17.07.2026")</f>
        <v>#REF!</v>
      </c>
      <c r="OY14" s="4" t="e">
        <f>COUNTIFS(#REF!,B14,#REF!,"Бекдурдиев",#REF!,"17.07.2026")</f>
        <v>#REF!</v>
      </c>
      <c r="OZ14" s="4" t="e">
        <f>COUNTIFS(#REF!,B14,#REF!,"алиев",#REF!,"18.07.2026")</f>
        <v>#REF!</v>
      </c>
      <c r="PA14" s="4" t="e">
        <f>COUNTIFS(#REF!,B14,#REF!,"Бекдурдиев",#REF!,"18.07.2026")</f>
        <v>#REF!</v>
      </c>
      <c r="PB14" s="4" t="e">
        <f>COUNTIFS(#REF!,B14,#REF!,"алиев",#REF!,"19.07.2026")</f>
        <v>#REF!</v>
      </c>
      <c r="PC14" s="4" t="e">
        <f>COUNTIFS(#REF!,B14,#REF!,"Бекдурдиев",#REF!,"19.07.2026")</f>
        <v>#REF!</v>
      </c>
      <c r="PD14" s="4" t="e">
        <f>COUNTIFS(#REF!,B14,#REF!,"алиев",#REF!,"20.07.2026")</f>
        <v>#REF!</v>
      </c>
      <c r="PE14" s="4" t="e">
        <f>COUNTIFS(#REF!,B14,#REF!,"Бекдурдиев",#REF!,"20.07.2026")</f>
        <v>#REF!</v>
      </c>
      <c r="PF14" s="4" t="e">
        <f>COUNTIFS(#REF!,B14,#REF!,"алиев",#REF!,"21.07.2026")</f>
        <v>#REF!</v>
      </c>
      <c r="PG14" s="4" t="e">
        <f>COUNTIFS(#REF!,B14,#REF!,"Бекдурдиев",#REF!,"21.07.2026")</f>
        <v>#REF!</v>
      </c>
      <c r="PH14" s="4" t="e">
        <f>COUNTIFS(#REF!,B14,#REF!,"алиев",#REF!,"22.07.2026")</f>
        <v>#REF!</v>
      </c>
      <c r="PI14" s="4" t="e">
        <f>COUNTIFS(#REF!,B14,#REF!,"Бекдурдиев",#REF!,"22.07.2026")</f>
        <v>#REF!</v>
      </c>
      <c r="PJ14" s="4" t="e">
        <f>COUNTIFS(#REF!,B14,#REF!,"алиев",#REF!,"23.07.2026")</f>
        <v>#REF!</v>
      </c>
      <c r="PK14" s="4" t="e">
        <f>COUNTIFS(#REF!,B14,#REF!,"Бекдурдиев",#REF!,"23.07.2026")</f>
        <v>#REF!</v>
      </c>
      <c r="PL14" s="4" t="e">
        <f>COUNTIFS(#REF!,B14,#REF!,"алиев",#REF!,"24.07.2026")</f>
        <v>#REF!</v>
      </c>
      <c r="PM14" s="4" t="e">
        <f>COUNTIFS(#REF!,B14,#REF!,"Бекдурдиев",#REF!,"24.07.2026")</f>
        <v>#REF!</v>
      </c>
      <c r="PN14" s="4" t="e">
        <f>COUNTIFS(#REF!,B14,#REF!,"алиев",#REF!,"25.07.2026")</f>
        <v>#REF!</v>
      </c>
      <c r="PO14" s="4" t="e">
        <f>COUNTIFS(#REF!,B14,#REF!,"Бекдурдиев",#REF!,"25.07.2026")</f>
        <v>#REF!</v>
      </c>
      <c r="PP14" s="4" t="e">
        <f>COUNTIFS(#REF!,B14,#REF!,"алиев",#REF!,"26.07.2026")</f>
        <v>#REF!</v>
      </c>
      <c r="PQ14" s="4" t="e">
        <f>COUNTIFS(#REF!,B14,#REF!,"Бекдурдиев",#REF!,"26.07.2026")</f>
        <v>#REF!</v>
      </c>
      <c r="PR14" s="4" t="e">
        <f>COUNTIFS(#REF!,B14,#REF!,"алиев",#REF!,"27.07.2026")</f>
        <v>#REF!</v>
      </c>
      <c r="PS14" s="4" t="e">
        <f>COUNTIFS(#REF!,B14,#REF!,"Бекдурдиев",#REF!,"27.07.2026")</f>
        <v>#REF!</v>
      </c>
      <c r="PT14" s="4" t="e">
        <f>COUNTIFS(#REF!,B14,#REF!,"алиев",#REF!,"28.07.2026")</f>
        <v>#REF!</v>
      </c>
      <c r="PU14" s="4" t="e">
        <f>COUNTIFS(#REF!,B14,#REF!,"Бекдурдиев",#REF!,"28.07.2026")</f>
        <v>#REF!</v>
      </c>
      <c r="PV14" s="4" t="e">
        <f>COUNTIFS(#REF!,B14,#REF!,"алиев",#REF!,"29.07.2026")</f>
        <v>#REF!</v>
      </c>
      <c r="PW14" s="4" t="e">
        <f>COUNTIFS(#REF!,B14,#REF!,"Бекдурдиев",#REF!,"29.07.2026")</f>
        <v>#REF!</v>
      </c>
      <c r="PX14" s="4" t="e">
        <f>COUNTIFS(#REF!,B14,#REF!,"алиев",#REF!,"30.07.2026")</f>
        <v>#REF!</v>
      </c>
      <c r="PY14" s="4" t="e">
        <f>COUNTIFS(#REF!,B14,#REF!,"Бекдурдиев",#REF!,"30.07.2026")</f>
        <v>#REF!</v>
      </c>
      <c r="PZ14" s="4" t="e">
        <f>COUNTIFS(#REF!,B14,#REF!,"алиев",#REF!,"31.07.2026")</f>
        <v>#REF!</v>
      </c>
      <c r="QA14" s="4" t="e">
        <f>COUNTIFS(#REF!,B14,#REF!,"Бекдурдиев",#REF!,"31.07.2026")</f>
        <v>#REF!</v>
      </c>
      <c r="QB14" s="20" t="e">
        <f t="shared" si="32"/>
        <v>#REF!</v>
      </c>
      <c r="QC14" s="20" t="e">
        <f t="shared" si="33"/>
        <v>#REF!</v>
      </c>
      <c r="QD14" s="4" t="e">
        <f>COUNTIFS(#REF!,B14,#REF!,"алиев",#REF!,"01.08.2026")</f>
        <v>#REF!</v>
      </c>
      <c r="QE14" s="4" t="e">
        <f>COUNTIFS(#REF!,B14,#REF!,"Бекдурдиев",#REF!,"02.08.2026")</f>
        <v>#REF!</v>
      </c>
      <c r="QF14" s="4" t="e">
        <f>COUNTIFS(#REF!,B14,#REF!,"алиев",#REF!,"02.08.2026")</f>
        <v>#REF!</v>
      </c>
      <c r="QG14" s="4" t="e">
        <f>COUNTIFS(#REF!,B14,#REF!,"Бекдурдиев",#REF!,"03.08.2026")</f>
        <v>#REF!</v>
      </c>
      <c r="QH14" s="4" t="e">
        <f>COUNTIFS(#REF!,B14,#REF!,"алиев",#REF!,"03.08.2026")</f>
        <v>#REF!</v>
      </c>
      <c r="QI14" s="4" t="e">
        <f>COUNTIFS(#REF!,B14,#REF!,"Бекдурдиев",#REF!,"03.08.2026")</f>
        <v>#REF!</v>
      </c>
      <c r="QJ14" s="4" t="e">
        <f>COUNTIFS(#REF!,B14,#REF!,"алиев",#REF!,"04.08.2026")</f>
        <v>#REF!</v>
      </c>
      <c r="QK14" s="4" t="e">
        <f>COUNTIFS(#REF!,B14,#REF!,"Бекдурдиев",#REF!,"04.08.2026")</f>
        <v>#REF!</v>
      </c>
      <c r="QL14" s="4" t="e">
        <f>COUNTIFS(#REF!,B14,#REF!,"алиев",#REF!,"05.08.2026")</f>
        <v>#REF!</v>
      </c>
      <c r="QM14" s="4" t="e">
        <f>COUNTIFS(#REF!,B14,#REF!,"Бекдурдиев",#REF!,"05.08.2026")</f>
        <v>#REF!</v>
      </c>
      <c r="QN14" s="4" t="e">
        <f>COUNTIFS(#REF!,B14,#REF!,"алиев",#REF!,"06.08.2026")</f>
        <v>#REF!</v>
      </c>
      <c r="QO14" s="4" t="e">
        <f>COUNTIFS(#REF!,B14,#REF!,"Бекдурдиев",#REF!,"06.08.2026")</f>
        <v>#REF!</v>
      </c>
      <c r="QP14" s="4" t="e">
        <f>COUNTIFS(#REF!,B14,#REF!,"алиев",#REF!,"07.08.2026")</f>
        <v>#REF!</v>
      </c>
      <c r="QQ14" s="4" t="e">
        <f>COUNTIFS(#REF!,B14,#REF!,"Бекдурдиев",#REF!,"07.08.2026")</f>
        <v>#REF!</v>
      </c>
      <c r="QR14" s="4" t="e">
        <f>COUNTIFS(#REF!,B14,#REF!,"алиев",#REF!,"08.08.2026")</f>
        <v>#REF!</v>
      </c>
      <c r="QS14" s="4" t="e">
        <f>COUNTIFS(#REF!,B14,#REF!,"Бекдурдиев",#REF!,"08.08.2026")</f>
        <v>#REF!</v>
      </c>
      <c r="QT14" s="4" t="e">
        <f>COUNTIFS(#REF!,B14,#REF!,"алиев",#REF!,"09.08.2026")</f>
        <v>#REF!</v>
      </c>
      <c r="QU14" s="4" t="e">
        <f>COUNTIFS(#REF!,B14,#REF!,"Бекдурдиев",#REF!,"09.08.2026")</f>
        <v>#REF!</v>
      </c>
      <c r="QV14" s="4" t="e">
        <f>COUNTIFS(#REF!,B14,#REF!,"алиев",#REF!,"10.08.2026")</f>
        <v>#REF!</v>
      </c>
      <c r="QW14" s="4" t="e">
        <f>COUNTIFS(#REF!,B14,#REF!,"Бекдурдиев",#REF!,"10.08.2026")</f>
        <v>#REF!</v>
      </c>
      <c r="QX14" s="4" t="e">
        <f>COUNTIFS(#REF!,B14,#REF!,"алиев",#REF!,"11.08.2026")</f>
        <v>#REF!</v>
      </c>
      <c r="QY14" s="4" t="e">
        <f>COUNTIFS(#REF!,B14,#REF!,"Бекдурдиев",#REF!,"11.08.2026")</f>
        <v>#REF!</v>
      </c>
      <c r="QZ14" s="4" t="e">
        <f>COUNTIFS(#REF!,B14,#REF!,"алиев",#REF!,"12.08.2026")</f>
        <v>#REF!</v>
      </c>
      <c r="RA14" s="4" t="e">
        <f>COUNTIFS(#REF!,B14,#REF!,"Бекдурдиев",#REF!,"12.08.2026")</f>
        <v>#REF!</v>
      </c>
      <c r="RB14" s="4" t="e">
        <f>COUNTIFS(#REF!,B14,#REF!,"алиев",#REF!,"13.08.2026")</f>
        <v>#REF!</v>
      </c>
      <c r="RC14" s="4" t="e">
        <f>COUNTIFS(#REF!,B14,#REF!,"Бекдурдиев",#REF!,"13.08.2026")</f>
        <v>#REF!</v>
      </c>
      <c r="RD14" s="4" t="e">
        <f>COUNTIFS(#REF!,B14,#REF!,"алиев",#REF!,"14.08.2026")</f>
        <v>#REF!</v>
      </c>
      <c r="RE14" s="4" t="e">
        <f>COUNTIFS(#REF!,B14,#REF!,"Бекдурдиев",#REF!,"14.08.2026")</f>
        <v>#REF!</v>
      </c>
      <c r="RF14" s="4" t="e">
        <f>COUNTIFS(#REF!,B14,#REF!,"алиев",#REF!,"15.08.2026")</f>
        <v>#REF!</v>
      </c>
      <c r="RG14" s="4" t="e">
        <f>COUNTIFS(#REF!,B14,#REF!,"Бекдурдиев",#REF!,"15.08.2026")</f>
        <v>#REF!</v>
      </c>
      <c r="RH14" s="4" t="e">
        <f>COUNTIFS(#REF!,B14,#REF!,"алиев",#REF!,"16.08.2026")</f>
        <v>#REF!</v>
      </c>
      <c r="RI14" s="4" t="e">
        <f>COUNTIFS(#REF!,B14,#REF!,"Бекдурдиев",#REF!,"16.08.2026")</f>
        <v>#REF!</v>
      </c>
      <c r="RJ14" s="4" t="e">
        <f>COUNTIFS(#REF!,B14,#REF!,"алиев",#REF!,"17.08.2026")</f>
        <v>#REF!</v>
      </c>
      <c r="RK14" s="4" t="e">
        <f>COUNTIFS(#REF!,B14,#REF!,"Бекдурдиев",#REF!,"17.08.2026")</f>
        <v>#REF!</v>
      </c>
      <c r="RL14" s="4" t="e">
        <f>COUNTIFS(#REF!,B14,#REF!,"алиев",#REF!,"18.08.2026")</f>
        <v>#REF!</v>
      </c>
      <c r="RM14" s="4" t="e">
        <f>COUNTIFS(#REF!,B14,#REF!,"Бекдурдиев",#REF!,"18.08.2026")</f>
        <v>#REF!</v>
      </c>
      <c r="RN14" s="4" t="e">
        <f>COUNTIFS(#REF!,B14,#REF!,"алиев",#REF!,"19.08.2026")</f>
        <v>#REF!</v>
      </c>
      <c r="RO14" s="4" t="e">
        <f>COUNTIFS(#REF!,B14,#REF!,"Бекдурдиев",#REF!,"19.08.2026")</f>
        <v>#REF!</v>
      </c>
      <c r="RP14" s="4" t="e">
        <f>COUNTIFS(#REF!,B14,#REF!,"алиев",#REF!,"20.08.2026")</f>
        <v>#REF!</v>
      </c>
      <c r="RQ14" s="4" t="e">
        <f>COUNTIFS(#REF!,B14,#REF!,"Бекдурдиев",#REF!,"20.08.2026")</f>
        <v>#REF!</v>
      </c>
      <c r="RR14" s="4" t="e">
        <f>COUNTIFS(#REF!,B14,#REF!,"алиев",#REF!,"21.08.2026")</f>
        <v>#REF!</v>
      </c>
      <c r="RS14" s="4" t="e">
        <f>COUNTIFS(#REF!,B14,#REF!,"Бекдурдиев",#REF!,"21.08.2026")</f>
        <v>#REF!</v>
      </c>
      <c r="RT14" s="4" t="e">
        <f>COUNTIFS(#REF!,B14,#REF!,"алиев",#REF!,"22.08.2026")</f>
        <v>#REF!</v>
      </c>
      <c r="RU14" s="4" t="e">
        <f>COUNTIFS(#REF!,B14,#REF!,"Бекдурдиев",#REF!,"22.08.2026")</f>
        <v>#REF!</v>
      </c>
      <c r="RV14" s="4" t="e">
        <f>COUNTIFS(#REF!,B14,#REF!,"алиев",#REF!,"23.08.2026")</f>
        <v>#REF!</v>
      </c>
      <c r="RW14" s="4" t="e">
        <f>COUNTIFS(#REF!,B14,#REF!,"Бекдурдиев",#REF!,"23.08.2026")</f>
        <v>#REF!</v>
      </c>
      <c r="RX14" s="4" t="e">
        <f>COUNTIFS(#REF!,B14,#REF!,"алиев",#REF!,"24.08.2026")</f>
        <v>#REF!</v>
      </c>
      <c r="RY14" s="4" t="e">
        <f>COUNTIFS(#REF!,B14,#REF!,"Бекдурдиев",#REF!,"24.08.2026")</f>
        <v>#REF!</v>
      </c>
      <c r="RZ14" s="4" t="e">
        <f>COUNTIFS(#REF!,B14,#REF!,"алиев",#REF!,"25.08.2026")</f>
        <v>#REF!</v>
      </c>
      <c r="SA14" s="4" t="e">
        <f>COUNTIFS(#REF!,B14,#REF!,"Бекдурдиев",#REF!,"25.08.2026")</f>
        <v>#REF!</v>
      </c>
      <c r="SB14" s="4" t="e">
        <f>COUNTIFS(#REF!,B14,#REF!,"алиев",#REF!,"26.08.2026")</f>
        <v>#REF!</v>
      </c>
      <c r="SC14" s="4" t="e">
        <f>COUNTIFS(#REF!,B14,#REF!,"Бекдурдиев",#REF!,"26.08.2026")</f>
        <v>#REF!</v>
      </c>
      <c r="SD14" s="4" t="e">
        <f>COUNTIFS(#REF!,B14,#REF!,"алиев",#REF!,"27.08.2026")</f>
        <v>#REF!</v>
      </c>
      <c r="SE14" s="4" t="e">
        <f>COUNTIFS(#REF!,B14,#REF!,"Бекдурдиев",#REF!,"27.08.2026")</f>
        <v>#REF!</v>
      </c>
      <c r="SF14" s="4" t="e">
        <f>COUNTIFS(#REF!,B14,#REF!,"алиев",#REF!,"28.08.2026")</f>
        <v>#REF!</v>
      </c>
      <c r="SG14" s="4" t="e">
        <f>COUNTIFS(#REF!,B14,#REF!,"Бекдурдиев",#REF!,"28.08.2026")</f>
        <v>#REF!</v>
      </c>
      <c r="SH14" s="4" t="e">
        <f>COUNTIFS(#REF!,B14,#REF!,"алиев",#REF!,"29.08.2026")</f>
        <v>#REF!</v>
      </c>
      <c r="SI14" s="4" t="e">
        <f>COUNTIFS(#REF!,B14,#REF!,"Бекдурдиев",#REF!,"29.08.2026")</f>
        <v>#REF!</v>
      </c>
      <c r="SJ14" s="4" t="e">
        <f>COUNTIFS(#REF!,B14,#REF!,"алиев",#REF!,"30.08.2026")</f>
        <v>#REF!</v>
      </c>
      <c r="SK14" s="4" t="e">
        <f>COUNTIFS(#REF!,B14,#REF!,"Бекдурдиев",#REF!,"30.08.2026")</f>
        <v>#REF!</v>
      </c>
      <c r="SL14" s="4" t="e">
        <f>COUNTIFS(#REF!,B14,#REF!,"алиев",#REF!,"31.08.2026")</f>
        <v>#REF!</v>
      </c>
      <c r="SM14" s="4" t="e">
        <f>COUNTIFS(#REF!,B14,#REF!,"Бекдурдиев",#REF!,"31.08.2026")</f>
        <v>#REF!</v>
      </c>
      <c r="SN14" s="24" t="e">
        <f t="shared" si="34"/>
        <v>#REF!</v>
      </c>
      <c r="SO14" s="24" t="e">
        <f t="shared" si="35"/>
        <v>#REF!</v>
      </c>
      <c r="SP14" s="3" t="e">
        <f>COUNTIFS(#REF!,B14,#REF!,"алиев",#REF!,"01.09.2026")</f>
        <v>#REF!</v>
      </c>
      <c r="SQ14" s="3" t="e">
        <f>COUNTIFS(#REF!,B14,#REF!,"Бекдурдиев",#REF!,"01.09.2026")</f>
        <v>#REF!</v>
      </c>
      <c r="SR14" s="3" t="e">
        <f>COUNTIFS(#REF!,B14,#REF!,"алиев",#REF!,"02.09.2026")</f>
        <v>#REF!</v>
      </c>
      <c r="SS14" s="3" t="e">
        <f>COUNTIFS(#REF!,B14,#REF!,"Бекдурдиев",#REF!,"02.09.2026")</f>
        <v>#REF!</v>
      </c>
      <c r="ST14" s="3" t="e">
        <f>COUNTIFS(#REF!,B14,#REF!,"алиев",#REF!,"03.09.2026")</f>
        <v>#REF!</v>
      </c>
      <c r="SU14" s="3" t="e">
        <f>COUNTIFS(#REF!,B14,#REF!,"Бекдурдиев",#REF!,"03.09.2026")</f>
        <v>#REF!</v>
      </c>
      <c r="SV14" s="3" t="e">
        <f>COUNTIFS(#REF!,B14,#REF!,"алиев",#REF!,"04.09.2026")</f>
        <v>#REF!</v>
      </c>
      <c r="SW14" s="3" t="e">
        <f>COUNTIFS(#REF!,B14,#REF!,"Бекдурдиев",#REF!,"04.09.2026")</f>
        <v>#REF!</v>
      </c>
      <c r="SX14" s="3" t="e">
        <f>COUNTIFS(#REF!,B14,#REF!,"алиев",#REF!,"05.09.2026")</f>
        <v>#REF!</v>
      </c>
      <c r="SY14" s="3" t="e">
        <f>COUNTIFS(#REF!,B14,#REF!,"Бекдурдиев",#REF!,"05.09.2026")</f>
        <v>#REF!</v>
      </c>
      <c r="SZ14" s="3" t="e">
        <f>COUNTIFS(#REF!,B14,#REF!,"алиев",#REF!,"06.09.2026")</f>
        <v>#REF!</v>
      </c>
      <c r="TA14" s="3" t="e">
        <f>COUNTIFS(#REF!,B14,#REF!,"Бекдурдиев",#REF!,"06.09.2026")</f>
        <v>#REF!</v>
      </c>
      <c r="TB14" s="3" t="e">
        <f>COUNTIFS(#REF!,B14,#REF!,"алиев",#REF!,"07.09.2026")</f>
        <v>#REF!</v>
      </c>
      <c r="TC14" s="3" t="e">
        <f>COUNTIFS(#REF!,B14,#REF!,"Бекдурдиев",#REF!,"07.09.2026")</f>
        <v>#REF!</v>
      </c>
      <c r="TD14" s="3" t="e">
        <f>COUNTIFS(#REF!,B14,#REF!,"алиев",#REF!,"08.09.2026")</f>
        <v>#REF!</v>
      </c>
      <c r="TE14" s="3" t="e">
        <f>COUNTIFS(#REF!,B14,#REF!,"Бекдурдиев",#REF!,"08.09.2026")</f>
        <v>#REF!</v>
      </c>
      <c r="TF14" s="3" t="e">
        <f>COUNTIFS(#REF!,B14,#REF!,"алиев",#REF!,"09.09.2026")</f>
        <v>#REF!</v>
      </c>
      <c r="TG14" s="3" t="e">
        <f>COUNTIFS(#REF!,B14,#REF!,"Бекдурдиев",#REF!,"08.09.2026")</f>
        <v>#REF!</v>
      </c>
      <c r="TH14" s="3" t="e">
        <f>COUNTIFS(#REF!,B14,#REF!,"алиев",#REF!,"10.09.2026")</f>
        <v>#REF!</v>
      </c>
      <c r="TI14" s="3" t="e">
        <f>COUNTIFS(#REF!,B14,#REF!,"Бекдурдиев",#REF!,"10.09.2026")</f>
        <v>#REF!</v>
      </c>
      <c r="TJ14" s="3" t="e">
        <f>COUNTIFS(#REF!,B14,#REF!,"алиев",#REF!,"11.09.2026")</f>
        <v>#REF!</v>
      </c>
      <c r="TK14" s="3" t="e">
        <f>COUNTIFS(#REF!,B14,#REF!,"Бекдурдиев",#REF!,"11.09.2026")</f>
        <v>#REF!</v>
      </c>
      <c r="TL14" s="3" t="e">
        <f>COUNTIFS(#REF!,B14,#REF!,"алиев",#REF!,"11.09.2026")</f>
        <v>#REF!</v>
      </c>
      <c r="TM14" s="3" t="e">
        <f>COUNTIFS(#REF!,B14,#REF!,"Бекдурдиев",#REF!,"12.09.2026")</f>
        <v>#REF!</v>
      </c>
      <c r="TN14" s="3" t="e">
        <f>COUNTIFS(#REF!,B14,#REF!,"алиев",#REF!,"13.09.2026")</f>
        <v>#REF!</v>
      </c>
      <c r="TO14" s="3" t="e">
        <f>COUNTIFS(#REF!,B14,#REF!,"Бекдурдиев",#REF!,"13.09.2026")</f>
        <v>#REF!</v>
      </c>
      <c r="TP14" s="3" t="e">
        <f>COUNTIFS(#REF!,B14,#REF!,"алиев",#REF!,"14.09.2026")</f>
        <v>#REF!</v>
      </c>
      <c r="TQ14" s="3" t="e">
        <f>COUNTIFS(#REF!,B14,#REF!,"Бекдурдиев",#REF!,"14.09.2026")</f>
        <v>#REF!</v>
      </c>
      <c r="TR14" s="3" t="e">
        <f>COUNTIFS(#REF!,B14,#REF!,"алиев",#REF!,"15.09.2026")</f>
        <v>#REF!</v>
      </c>
      <c r="TS14" s="3" t="e">
        <f>COUNTIFS(#REF!,B14,#REF!,"Бекдурдиев",#REF!,"15.09.2026")</f>
        <v>#REF!</v>
      </c>
      <c r="TT14" s="3" t="e">
        <f>COUNTIFS(#REF!,B14,#REF!,"алиев",#REF!,"16.09.2026")</f>
        <v>#REF!</v>
      </c>
      <c r="TU14" s="3" t="e">
        <f>COUNTIFS(#REF!,B14,#REF!,"Бекдурдиев",#REF!,"16.09.2026")</f>
        <v>#REF!</v>
      </c>
      <c r="TV14" s="3" t="e">
        <f>COUNTIFS(#REF!,B14,#REF!,"алиев",#REF!,"17.09.2026")</f>
        <v>#REF!</v>
      </c>
      <c r="TW14" s="3" t="e">
        <f>COUNTIFS(#REF!,B14,#REF!,"Бекдурдиев",#REF!,"17.09.2026")</f>
        <v>#REF!</v>
      </c>
      <c r="TX14" s="3" t="e">
        <f>COUNTIFS(#REF!,B14,#REF!,"алиев",#REF!,"18.09.2026")</f>
        <v>#REF!</v>
      </c>
      <c r="TY14" s="3" t="e">
        <f>COUNTIFS(#REF!,B14,#REF!,"Бекдурдиев",#REF!,"18.09.2026")</f>
        <v>#REF!</v>
      </c>
      <c r="TZ14" s="3" t="e">
        <f>COUNTIFS(#REF!,B14,#REF!,"алиев",#REF!,"19.09.2026")</f>
        <v>#REF!</v>
      </c>
      <c r="UA14" s="3" t="e">
        <f>COUNTIFS(#REF!,B14,#REF!,"Бекдурдиев",#REF!,"19.09.2026")</f>
        <v>#REF!</v>
      </c>
      <c r="UB14" s="3" t="e">
        <f>COUNTIFS(#REF!,B14,#REF!,"алиев",#REF!,"20.09.2026")</f>
        <v>#REF!</v>
      </c>
      <c r="UC14" s="3" t="e">
        <f>COUNTIFS(#REF!,B14,#REF!,"Бекдурдиев",#REF!,"20.09.2026")</f>
        <v>#REF!</v>
      </c>
      <c r="UD14" s="3" t="e">
        <f>COUNTIFS(#REF!,B14,#REF!,"алиев",#REF!,"21.09.2026")</f>
        <v>#REF!</v>
      </c>
      <c r="UE14" s="3" t="e">
        <f>COUNTIFS(#REF!,B14,#REF!,"Бекдурдиев",#REF!,"21.09.2026")</f>
        <v>#REF!</v>
      </c>
      <c r="UF14" s="3" t="e">
        <f>COUNTIFS(#REF!,B14,#REF!,"алиев",#REF!,"22.09.2026")</f>
        <v>#REF!</v>
      </c>
      <c r="UG14" s="3" t="e">
        <f>COUNTIFS(#REF!,B14,#REF!,"Бекдурдиев",#REF!,"22.09.2026")</f>
        <v>#REF!</v>
      </c>
      <c r="UH14" s="3" t="e">
        <f>COUNTIFS(#REF!,B14,#REF!,"алиев",#REF!,"23.09.2026")</f>
        <v>#REF!</v>
      </c>
      <c r="UI14" s="3" t="e">
        <f>COUNTIFS(#REF!,B14,#REF!,"Бекдурдиев",#REF!,"23.09.2026")</f>
        <v>#REF!</v>
      </c>
      <c r="UJ14" s="3" t="e">
        <f>COUNTIFS(#REF!,B14,#REF!,"алиев",#REF!,"24.09.2026")</f>
        <v>#REF!</v>
      </c>
      <c r="UK14" s="3" t="e">
        <f>COUNTIFS(#REF!,B14,#REF!,"Бекдурдиев",#REF!,"24.09.2026")</f>
        <v>#REF!</v>
      </c>
      <c r="UL14" s="3" t="e">
        <f>COUNTIFS(#REF!,B14,#REF!,"алиев",#REF!,"25.09.2026")</f>
        <v>#REF!</v>
      </c>
      <c r="UM14" s="3" t="e">
        <f>COUNTIFS(#REF!,B14,#REF!,"Бекдурдиев",#REF!,"25.09.2026")</f>
        <v>#REF!</v>
      </c>
      <c r="UN14" s="3" t="e">
        <f>COUNTIFS(#REF!,B14,#REF!,"алиев",#REF!,"26.09.2026")</f>
        <v>#REF!</v>
      </c>
      <c r="UO14" s="3" t="e">
        <f>COUNTIFS(#REF!,B14,#REF!,"Бекдурдиев",#REF!,"26.09.2026")</f>
        <v>#REF!</v>
      </c>
      <c r="UP14" s="3" t="e">
        <f>COUNTIFS(#REF!,B14,#REF!,"алиев",#REF!,"27.09.2026")</f>
        <v>#REF!</v>
      </c>
      <c r="UQ14" s="3" t="e">
        <f>COUNTIFS(#REF!,B14,#REF!,"Бекдурдиев",#REF!,"27.09.2026")</f>
        <v>#REF!</v>
      </c>
      <c r="UR14" s="3" t="e">
        <f>COUNTIFS(#REF!,B14,#REF!,"алиев",#REF!,"28.09.2026")</f>
        <v>#REF!</v>
      </c>
      <c r="US14" s="3" t="e">
        <f>COUNTIFS(#REF!,B14,#REF!,"Бекдурдиев",#REF!,"28.09.2026")</f>
        <v>#REF!</v>
      </c>
      <c r="UT14" s="3" t="e">
        <f>COUNTIFS(#REF!,B14,#REF!,"алиев",#REF!,"29.09.2026")</f>
        <v>#REF!</v>
      </c>
      <c r="UU14" s="3" t="e">
        <f>COUNTIFS(#REF!,B14,#REF!,"Бекдурдиев",#REF!,"29.09.2026")</f>
        <v>#REF!</v>
      </c>
      <c r="UV14" s="3" t="e">
        <f>COUNTIFS(#REF!,B14,#REF!,"алиев",#REF!,"30.09.2026")</f>
        <v>#REF!</v>
      </c>
      <c r="UW14" s="4" t="e">
        <f>COUNTIFS(#REF!,B14,#REF!,"Бекдурдиев",#REF!,"30.09.2026")</f>
        <v>#REF!</v>
      </c>
      <c r="UX14" s="19" t="e">
        <f t="shared" si="36"/>
        <v>#REF!</v>
      </c>
      <c r="UY14" s="19" t="e">
        <f t="shared" si="37"/>
        <v>#REF!</v>
      </c>
      <c r="UZ14" s="28" t="e">
        <f>COUNTIFS(#REF!,B14,#REF!,"алиев",#REF!,"01.10.2026")</f>
        <v>#REF!</v>
      </c>
      <c r="VA14" s="28" t="e">
        <f>COUNTIFS(#REF!,B14,#REF!,"Бекдурдиев",#REF!,"01.10.2026")</f>
        <v>#REF!</v>
      </c>
      <c r="VB14" s="28" t="e">
        <f>COUNTIFS(#REF!,B14,#REF!,"алиев",#REF!,"02.10.2026")</f>
        <v>#REF!</v>
      </c>
      <c r="VC14" s="28" t="e">
        <f>COUNTIFS(#REF!,B14,#REF!,"Бекдурдиев",#REF!,"02.10.2026")</f>
        <v>#REF!</v>
      </c>
      <c r="VD14" s="28" t="e">
        <f>COUNTIFS(#REF!,B14,#REF!,"алиев",#REF!,"03.10.2026")</f>
        <v>#REF!</v>
      </c>
      <c r="VE14" s="28" t="e">
        <f>COUNTIFS(#REF!,B14,#REF!,"Бекдурдиев",#REF!,"03.10.2026")</f>
        <v>#REF!</v>
      </c>
      <c r="VF14" s="28" t="e">
        <f>COUNTIFS(#REF!,B14,#REF!,"алиев",#REF!,"04.10.2026")</f>
        <v>#REF!</v>
      </c>
      <c r="VG14" s="28" t="e">
        <f>COUNTIFS(#REF!,B14,#REF!,"Бекдурдиев",#REF!,"04.10.2026")</f>
        <v>#REF!</v>
      </c>
      <c r="VH14" s="28" t="e">
        <f>COUNTIFS(#REF!,B14,#REF!,"алиев",#REF!,"05.10.2026")</f>
        <v>#REF!</v>
      </c>
      <c r="VI14" s="28" t="e">
        <f>COUNTIFS(#REF!,B14,#REF!,"Бекдурдиев",#REF!,"05.10.2026")</f>
        <v>#REF!</v>
      </c>
      <c r="VJ14" s="28" t="e">
        <f>COUNTIFS(#REF!,B14,#REF!,"алиев",#REF!,"06.10.2026")</f>
        <v>#REF!</v>
      </c>
      <c r="VK14" s="28" t="e">
        <f>COUNTIFS(#REF!,B14,#REF!,"Бекдурдиев",#REF!,"06.10.2026")</f>
        <v>#REF!</v>
      </c>
      <c r="VL14" s="28" t="e">
        <f>COUNTIFS(#REF!,B14,#REF!,"алиев",#REF!,"07.10.2026")</f>
        <v>#REF!</v>
      </c>
      <c r="VM14" s="28" t="e">
        <f>COUNTIFS(#REF!,B14,#REF!,"Бекдурдиев",#REF!,"07.10.2026")</f>
        <v>#REF!</v>
      </c>
      <c r="VN14" s="28" t="e">
        <f>COUNTIFS(#REF!,B14,#REF!,"алиев",#REF!,"08.10.2026")</f>
        <v>#REF!</v>
      </c>
      <c r="VO14" s="28" t="e">
        <f>COUNTIFS(#REF!,B14,#REF!,"Бекдурдиев",#REF!,"08.10.2026")</f>
        <v>#REF!</v>
      </c>
      <c r="VP14" s="28" t="e">
        <f>COUNTIFS(#REF!,B14,#REF!,"алиев",#REF!,"09.10.2026")</f>
        <v>#REF!</v>
      </c>
      <c r="VQ14" s="28" t="e">
        <f>COUNTIFS(#REF!,B14,#REF!,"Бекдурдиев",#REF!,"09.10.2026")</f>
        <v>#REF!</v>
      </c>
      <c r="VR14" s="28" t="e">
        <f>COUNTIFS(#REF!,B14,#REF!,"алиев",#REF!,"10.10.2026")</f>
        <v>#REF!</v>
      </c>
      <c r="VS14" s="28" t="e">
        <f>COUNTIFS(#REF!,B14,#REF!,"Бекдурдиев",#REF!,"10.10.2026")</f>
        <v>#REF!</v>
      </c>
      <c r="VT14" s="28" t="e">
        <f>COUNTIFS(#REF!,B14,#REF!,"алиев",#REF!,"11.10.2026")</f>
        <v>#REF!</v>
      </c>
      <c r="VU14" s="28" t="e">
        <f>COUNTIFS(#REF!,B14,#REF!,"Бекдурдиев",#REF!,"11.10.2026")</f>
        <v>#REF!</v>
      </c>
      <c r="VV14" s="28" t="e">
        <f>COUNTIFS(#REF!,B14,#REF!,"алиев",#REF!,"12.10.2026")</f>
        <v>#REF!</v>
      </c>
      <c r="VW14" s="28" t="e">
        <f>COUNTIFS(#REF!,B14,#REF!,"Бекдурдиев",#REF!,"12.10.2026")</f>
        <v>#REF!</v>
      </c>
      <c r="VX14" s="28" t="e">
        <f>COUNTIFS(#REF!,B14,#REF!,"алиев",#REF!,"13.10.2026")</f>
        <v>#REF!</v>
      </c>
      <c r="VY14" s="28" t="e">
        <f>COUNTIFS(#REF!,B14,#REF!,"Бекдурдиев",#REF!,"13.10.2026")</f>
        <v>#REF!</v>
      </c>
      <c r="VZ14" s="28" t="e">
        <f>COUNTIFS(#REF!,B14,#REF!,"алиев",#REF!,"14.10.2026")</f>
        <v>#REF!</v>
      </c>
      <c r="WA14" s="28" t="e">
        <f>COUNTIFS(#REF!,B14,#REF!,"Бекдурдиев",#REF!,"14.10.2026")</f>
        <v>#REF!</v>
      </c>
      <c r="WB14" s="28" t="e">
        <f>COUNTIFS(#REF!,B14,#REF!,"алиев",#REF!,"15.10.2026")</f>
        <v>#REF!</v>
      </c>
      <c r="WC14" s="28" t="e">
        <f>COUNTIFS(#REF!,B14,#REF!,"Бекдурдиев",#REF!,"15.10.2026")</f>
        <v>#REF!</v>
      </c>
      <c r="WD14" s="28" t="e">
        <f>COUNTIFS(#REF!,B14,#REF!,"алиев",#REF!,"16.10.2026")</f>
        <v>#REF!</v>
      </c>
      <c r="WE14" s="28" t="e">
        <f>COUNTIFS(#REF!,B14,#REF!,"Бекдурдиев",#REF!,"16.10.2026")</f>
        <v>#REF!</v>
      </c>
      <c r="WF14" s="28" t="e">
        <f>COUNTIFS(#REF!,B14,#REF!,"алиев",#REF!,"17.10.2026")</f>
        <v>#REF!</v>
      </c>
      <c r="WG14" s="28" t="e">
        <f>COUNTIFS(#REF!,B14,#REF!,"Бекдурдиев",#REF!,"17.10.2026")</f>
        <v>#REF!</v>
      </c>
      <c r="WH14" s="28" t="e">
        <f>COUNTIFS(#REF!,B14,#REF!,"алиев",#REF!,"18.10.2026")</f>
        <v>#REF!</v>
      </c>
      <c r="WI14" s="28" t="e">
        <f>COUNTIFS(#REF!,B14,#REF!,"Бекдурдиев",#REF!,"18.10.2026")</f>
        <v>#REF!</v>
      </c>
      <c r="WJ14" s="28" t="e">
        <f>COUNTIFS(#REF!,B14,#REF!,"алиев",#REF!,"19.10.2026")</f>
        <v>#REF!</v>
      </c>
      <c r="WK14" s="28" t="e">
        <f>COUNTIFS(#REF!,B14,#REF!,"Бекдурдиев",#REF!,"19.10.2026")</f>
        <v>#REF!</v>
      </c>
      <c r="WL14" s="28" t="e">
        <f>COUNTIFS(#REF!,B14,#REF!,"алиев",#REF!,"20.10.2026")</f>
        <v>#REF!</v>
      </c>
      <c r="WM14" s="28" t="e">
        <f>COUNTIFS(#REF!,B14,#REF!,"Бекдурдиев",#REF!,"20.10.2026")</f>
        <v>#REF!</v>
      </c>
      <c r="WN14" s="28" t="e">
        <f>COUNTIFS(#REF!,B14,#REF!,"алиев",#REF!,"21.10.2026")</f>
        <v>#REF!</v>
      </c>
      <c r="WO14" s="28" t="e">
        <f>COUNTIFS(#REF!,B14,#REF!,"Бекдурдиев",#REF!,"21.10.2026")</f>
        <v>#REF!</v>
      </c>
      <c r="WP14" s="28" t="e">
        <f>COUNTIFS(#REF!,B14,#REF!,"алиев",#REF!,"22.10.2026")</f>
        <v>#REF!</v>
      </c>
      <c r="WQ14" s="28" t="e">
        <f>COUNTIFS(#REF!,B14,#REF!,"Бекдурдиев",#REF!,"22.10.2026")</f>
        <v>#REF!</v>
      </c>
      <c r="WR14" s="28" t="e">
        <f>COUNTIFS(#REF!,B14,#REF!,"алиев",#REF!,"23.10.2026")</f>
        <v>#REF!</v>
      </c>
      <c r="WS14" s="28" t="e">
        <f>COUNTIFS(#REF!,B14,#REF!,"Бекдурдиев",#REF!,"23.10.2026")</f>
        <v>#REF!</v>
      </c>
      <c r="WT14" s="28" t="e">
        <f>COUNTIFS(#REF!,B14,#REF!,"алиев",#REF!,"24.10.2026")</f>
        <v>#REF!</v>
      </c>
      <c r="WU14" s="28" t="e">
        <f>COUNTIFS(#REF!,B14,#REF!,"Бекдурдиев",#REF!,"24.10.2026")</f>
        <v>#REF!</v>
      </c>
      <c r="WV14" s="28" t="e">
        <f>COUNTIFS(#REF!,B14,#REF!,"алиев",#REF!,"25.10.2026")</f>
        <v>#REF!</v>
      </c>
      <c r="WW14" s="28" t="e">
        <f>COUNTIFS(#REF!,B14,#REF!,"Бекдурдиев",#REF!,"25.10.2026")</f>
        <v>#REF!</v>
      </c>
      <c r="WX14" s="28" t="e">
        <f>COUNTIFS(#REF!,B14,#REF!,"алиев",#REF!,"26.10.2026")</f>
        <v>#REF!</v>
      </c>
      <c r="WY14" s="28" t="e">
        <f>COUNTIFS(#REF!,B14,#REF!,"Бекдурдиев",#REF!,"26.10.2026")</f>
        <v>#REF!</v>
      </c>
      <c r="WZ14" s="28" t="e">
        <f>COUNTIFS(#REF!,B14,#REF!,"алиев",#REF!,"27.10.2026")</f>
        <v>#REF!</v>
      </c>
      <c r="XA14" s="28" t="e">
        <f>COUNTIFS(#REF!,B14,#REF!,"Бекдурдиев",#REF!,"27.10.2026")</f>
        <v>#REF!</v>
      </c>
      <c r="XB14" s="28" t="e">
        <f>COUNTIFS(#REF!,B14,#REF!,"алиев",#REF!,"28.10.2026")</f>
        <v>#REF!</v>
      </c>
      <c r="XC14" s="28" t="e">
        <f>COUNTIFS(#REF!,B14,#REF!,"Бекдурдиев",#REF!,"28.10.2026")</f>
        <v>#REF!</v>
      </c>
      <c r="XD14" s="28" t="e">
        <f>COUNTIFS(#REF!,B14,#REF!,"алиев",#REF!,"29.10.2026")</f>
        <v>#REF!</v>
      </c>
      <c r="XE14" s="28" t="e">
        <f>COUNTIFS(#REF!,B14,#REF!,"Бекдурдиев",#REF!,"29.10.2026")</f>
        <v>#REF!</v>
      </c>
      <c r="XF14" s="28" t="e">
        <f>COUNTIFS(#REF!,B14,#REF!,"алиев",#REF!,"30.10.2026")</f>
        <v>#REF!</v>
      </c>
      <c r="XG14" s="28" t="e">
        <f>COUNTIFS(#REF!,B14,#REF!,"Бекдурдиев",#REF!,"30.10.2026")</f>
        <v>#REF!</v>
      </c>
      <c r="XH14" s="28" t="e">
        <f>COUNTIFS(#REF!,B14,#REF!,"алиев",#REF!,"31.10.2026")</f>
        <v>#REF!</v>
      </c>
      <c r="XI14" s="28" t="e">
        <f>COUNTIFS(#REF!,B14,#REF!,"Бекдурдиев",#REF!,"31.10.2026")</f>
        <v>#REF!</v>
      </c>
      <c r="XJ14" s="41" t="e">
        <f t="shared" si="38"/>
        <v>#REF!</v>
      </c>
      <c r="XK14" s="41" t="e">
        <f t="shared" si="39"/>
        <v>#REF!</v>
      </c>
      <c r="XL14" s="28" t="e">
        <f>COUNTIFS(#REF!,B14,#REF!,"алиев",#REF!,"01.11.2026")</f>
        <v>#REF!</v>
      </c>
      <c r="XM14" s="28" t="e">
        <f>COUNTIFS(#REF!,B14,#REF!,"Бекдурдиев",#REF!,"01.11.2026")</f>
        <v>#REF!</v>
      </c>
      <c r="XN14" s="28" t="e">
        <f>COUNTIFS(#REF!,B14,#REF!,"алиев",#REF!,"02.11.2026")</f>
        <v>#REF!</v>
      </c>
      <c r="XO14" s="28" t="e">
        <f>COUNTIFS(#REF!,B14,#REF!,"Бекдурдиев",#REF!,"02.11.2026")</f>
        <v>#REF!</v>
      </c>
      <c r="XP14" s="28" t="e">
        <f>COUNTIFS(#REF!,B14,#REF!,"алиев",#REF!,"03.11.2026")</f>
        <v>#REF!</v>
      </c>
      <c r="XQ14" s="28" t="e">
        <f>COUNTIFS(#REF!,B14,#REF!,"Бекдурдиев",#REF!,"03.11.2026")</f>
        <v>#REF!</v>
      </c>
      <c r="XR14" s="28" t="e">
        <f>COUNTIFS(#REF!,B14,#REF!,"алиев",#REF!,"04.11.2026")</f>
        <v>#REF!</v>
      </c>
      <c r="XS14" s="28" t="e">
        <f>COUNTIFS(#REF!,B14,#REF!,"Бекдурдиев",#REF!,"04.11.2026")</f>
        <v>#REF!</v>
      </c>
      <c r="XT14" s="28" t="e">
        <f>COUNTIFS(#REF!,B14,#REF!,"алиев",#REF!,"05.11.2026")</f>
        <v>#REF!</v>
      </c>
      <c r="XU14" s="28" t="e">
        <f>COUNTIFS(#REF!,B14,#REF!,"Бекдурдиев",#REF!,"05.11.2026")</f>
        <v>#REF!</v>
      </c>
      <c r="XV14" s="28" t="e">
        <f>COUNTIFS(#REF!,B14,#REF!,"алиев",#REF!,"06.11.2026")</f>
        <v>#REF!</v>
      </c>
      <c r="XW14" s="28" t="e">
        <f>COUNTIFS(#REF!,B14,#REF!,"Бекдурдиев",#REF!,"06.11.2026")</f>
        <v>#REF!</v>
      </c>
      <c r="XX14" s="28" t="e">
        <f>COUNTIFS(#REF!,B14,#REF!,"алиев",#REF!,"07.11.2026")</f>
        <v>#REF!</v>
      </c>
      <c r="XY14" s="28" t="e">
        <f>COUNTIFS(#REF!,B14,#REF!,"Бекдурдиев",#REF!,"07.11.2026")</f>
        <v>#REF!</v>
      </c>
      <c r="XZ14" s="42" t="e">
        <f>COUNTIFS(#REF!,B14,#REF!,"алиев",#REF!,"08.11.2026")</f>
        <v>#REF!</v>
      </c>
      <c r="YA14" s="42" t="e">
        <f>COUNTIFS(#REF!,B14,#REF!,"Бекдурдиев",#REF!,"08.11.2026")</f>
        <v>#REF!</v>
      </c>
      <c r="YB14" s="42" t="e">
        <f>COUNTIFS(#REF!,B14,#REF!,"алиев",#REF!,"09.11.2026")</f>
        <v>#REF!</v>
      </c>
      <c r="YC14" s="42" t="e">
        <f>COUNTIFS(#REF!,B14,#REF!,"Бекдурдиев",#REF!,"09.11.2026")</f>
        <v>#REF!</v>
      </c>
      <c r="YD14" s="42" t="e">
        <f>COUNTIFS(#REF!,B14,#REF!,"алиев",#REF!,"10.11.2026")</f>
        <v>#REF!</v>
      </c>
      <c r="YE14" s="42" t="e">
        <f>COUNTIFS(#REF!,B14,#REF!,"Бекдурдиев",#REF!,"10.11.2026")</f>
        <v>#REF!</v>
      </c>
      <c r="YF14" s="42" t="e">
        <f>COUNTIFS(#REF!,B14,#REF!,"алиев",#REF!,"11.11.2026")</f>
        <v>#REF!</v>
      </c>
      <c r="YG14" s="42" t="e">
        <f>COUNTIFS(#REF!,B14,#REF!,"Бекдурдиев",#REF!,"11.11.2026")</f>
        <v>#REF!</v>
      </c>
      <c r="YH14" s="42" t="e">
        <f>COUNTIFS(#REF!,B14,#REF!,"алиев",#REF!,"12.11.2026")</f>
        <v>#REF!</v>
      </c>
      <c r="YI14" s="42" t="e">
        <f>COUNTIFS(#REF!,B14,#REF!,"Бекдурдиев",#REF!,"12.11.2026")</f>
        <v>#REF!</v>
      </c>
      <c r="YJ14" s="42" t="e">
        <f>COUNTIFS(#REF!,B14,#REF!,"алиев",#REF!,"13.11.2026")</f>
        <v>#REF!</v>
      </c>
      <c r="YK14" s="42" t="e">
        <f>COUNTIFS(#REF!,B14,#REF!,"Бекдурдиев",#REF!,"13.11.2026")</f>
        <v>#REF!</v>
      </c>
      <c r="YL14" s="42" t="e">
        <f>COUNTIFS(#REF!,B14,#REF!,"алиев",#REF!,"14.11.2026")</f>
        <v>#REF!</v>
      </c>
      <c r="YM14" s="42" t="e">
        <f>COUNTIFS(#REF!,B14,#REF!,"Бекдурдиев",#REF!,"14.11.2026")</f>
        <v>#REF!</v>
      </c>
      <c r="YN14" s="42" t="e">
        <f>COUNTIFS(#REF!,B14,#REF!,"алиев",#REF!,"15.11.2026")</f>
        <v>#REF!</v>
      </c>
      <c r="YO14" s="42" t="e">
        <f>COUNTIFS(#REF!,B14,#REF!,"Бекдурдиев",#REF!,"15.11.2026")</f>
        <v>#REF!</v>
      </c>
      <c r="YP14" s="42" t="e">
        <f>COUNTIFS(#REF!,B14,#REF!,"алиев",#REF!,"16.11.2026")</f>
        <v>#REF!</v>
      </c>
      <c r="YQ14" s="42" t="e">
        <f>COUNTIFS(#REF!,B14,#REF!,"Бекдурдиев",#REF!,"16.11.2026")</f>
        <v>#REF!</v>
      </c>
      <c r="YR14" s="42" t="e">
        <f>COUNTIFS(#REF!,B14,#REF!,"алиев",#REF!,"17.11.2026")</f>
        <v>#REF!</v>
      </c>
      <c r="YS14" s="42" t="e">
        <f>COUNTIFS(#REF!,B14,#REF!,"Бекдурдиев",#REF!,"17.11.2026")</f>
        <v>#REF!</v>
      </c>
      <c r="YT14" s="42" t="e">
        <f>COUNTIFS(#REF!,B14,#REF!,"алиев",#REF!,"18.11.2026")</f>
        <v>#REF!</v>
      </c>
      <c r="YU14" s="42" t="e">
        <f>COUNTIFS(#REF!,B14,#REF!,"Бекдурдиев",#REF!,"18.11.2026")</f>
        <v>#REF!</v>
      </c>
      <c r="YV14" s="42" t="e">
        <f>COUNTIFS(#REF!,B14,#REF!,"алиев",#REF!,"19.11.2026")</f>
        <v>#REF!</v>
      </c>
      <c r="YW14" s="42" t="e">
        <f>COUNTIFS(#REF!,B14,#REF!,"Бекдурдиев",#REF!,"19.11.2026")</f>
        <v>#REF!</v>
      </c>
      <c r="YX14" s="42" t="e">
        <f>COUNTIFS(#REF!,B14,#REF!,"алиев",#REF!,"20.11.2026")</f>
        <v>#REF!</v>
      </c>
      <c r="YY14" s="42" t="e">
        <f>COUNTIFS(#REF!,B14,#REF!,"Бекдурдиев",#REF!,"20.11.2026")</f>
        <v>#REF!</v>
      </c>
      <c r="YZ14" s="42" t="e">
        <f>COUNTIFS(#REF!,B14,#REF!,"алиев",#REF!,"21.11.2026")</f>
        <v>#REF!</v>
      </c>
      <c r="ZA14" s="42" t="e">
        <f>COUNTIFS(#REF!,B14,#REF!,"Бекдурдиев",#REF!,"21.11.2026")</f>
        <v>#REF!</v>
      </c>
      <c r="ZB14" s="42" t="e">
        <f>COUNTIFS(#REF!,B14,#REF!,"алиев",#REF!,"22.11.2026")</f>
        <v>#REF!</v>
      </c>
      <c r="ZC14" s="42" t="e">
        <f>COUNTIFS(#REF!,B14,#REF!,"Бекдурдиев",#REF!,"22.11.2026")</f>
        <v>#REF!</v>
      </c>
      <c r="ZD14" s="42" t="e">
        <f>COUNTIFS(#REF!,B14,#REF!,"алиев",#REF!,"23.11.2026")</f>
        <v>#REF!</v>
      </c>
      <c r="ZE14" s="42" t="e">
        <f>COUNTIFS(#REF!,B14,#REF!,"Бекдурдиев",#REF!,"23.11.2026")</f>
        <v>#REF!</v>
      </c>
      <c r="ZF14" s="42" t="e">
        <f>COUNTIFS(#REF!,B14,#REF!,"алиев",#REF!,"24.11.2026")</f>
        <v>#REF!</v>
      </c>
      <c r="ZG14" s="42" t="e">
        <f>COUNTIFS(#REF!,B14,#REF!,"Бекдурдиев",#REF!,"24.11.2026")</f>
        <v>#REF!</v>
      </c>
      <c r="ZH14" s="42" t="e">
        <f>COUNTIFS(#REF!,B14,#REF!,"алиев",#REF!,"25.11.202")</f>
        <v>#REF!</v>
      </c>
      <c r="ZI14" s="42" t="e">
        <f>COUNTIFS(#REF!,B14,#REF!,"Бекдурдиев",#REF!,"25.11.2026")</f>
        <v>#REF!</v>
      </c>
      <c r="ZJ14" s="42" t="e">
        <f>COUNTIFS(#REF!,B14,#REF!,"алиев",#REF!,"26.11.2026")</f>
        <v>#REF!</v>
      </c>
      <c r="ZK14" s="42" t="e">
        <f>COUNTIFS(#REF!,B14,#REF!,"Бекдурдиев",#REF!,"26.11.2026")</f>
        <v>#REF!</v>
      </c>
      <c r="ZL14" s="42" t="e">
        <f>COUNTIFS(#REF!,B14,#REF!,"алиев",#REF!,"27.11.2026")</f>
        <v>#REF!</v>
      </c>
      <c r="ZM14" s="42" t="e">
        <f>COUNTIFS(#REF!,B14,#REF!,"Бекдурдиев",#REF!,"27.11.2026")</f>
        <v>#REF!</v>
      </c>
      <c r="ZN14" s="42" t="e">
        <f>COUNTIFS(#REF!,B14,#REF!,"алиев",#REF!,"28.11.2026")</f>
        <v>#REF!</v>
      </c>
      <c r="ZO14" s="42" t="e">
        <f>COUNTIFS(#REF!,B14,#REF!,"Бекдурдиев",#REF!,"28.11.2026")</f>
        <v>#REF!</v>
      </c>
      <c r="ZP14" s="42" t="e">
        <f>COUNTIFS(#REF!,B14,#REF!,"алиев",#REF!,"29.11.2026")</f>
        <v>#REF!</v>
      </c>
      <c r="ZQ14" s="42" t="e">
        <f>COUNTIFS(#REF!,B14,#REF!,"Бекдурдиев",#REF!,"29.11.2026")</f>
        <v>#REF!</v>
      </c>
      <c r="ZR14" s="42" t="e">
        <f>COUNTIFS(#REF!,B14,#REF!,"алиев",#REF!,"30.11.2026")</f>
        <v>#REF!</v>
      </c>
      <c r="ZS14" s="42" t="e">
        <f>COUNTIFS(#REF!,B14,#REF!,"Бекдурдиев",#REF!,"30.11.2026")</f>
        <v>#REF!</v>
      </c>
      <c r="ZT14" s="43" t="e">
        <f t="shared" si="40"/>
        <v>#REF!</v>
      </c>
      <c r="ZU14" s="43" t="e">
        <f t="shared" si="41"/>
        <v>#REF!</v>
      </c>
      <c r="ZV14" s="4" t="e">
        <f>COUNTIFS(#REF!,B14,#REF!,"алиев",#REF!,"01.12.2026")</f>
        <v>#REF!</v>
      </c>
      <c r="ZW14" s="4" t="e">
        <f>COUNTIFS(#REF!,B14,#REF!,"Бекдурдиев",#REF!,"01.12.2026")</f>
        <v>#REF!</v>
      </c>
      <c r="ZX14" s="4" t="e">
        <f>COUNTIFS(#REF!,B14,#REF!,"алиев",#REF!,"02.12.2026")</f>
        <v>#REF!</v>
      </c>
      <c r="ZY14" s="4" t="e">
        <f>COUNTIFS(#REF!,B14,#REF!,"Бекдурдиев",#REF!,"02.12.2026")</f>
        <v>#REF!</v>
      </c>
      <c r="ZZ14" s="4" t="e">
        <f>COUNTIFS(#REF!,B14,#REF!,"алиев",#REF!,"03.12.2026")</f>
        <v>#REF!</v>
      </c>
      <c r="AAA14" s="4" t="e">
        <f>COUNTIFS(#REF!,B14,#REF!,"Бекдурдиев",#REF!,"03.12.2026")</f>
        <v>#REF!</v>
      </c>
      <c r="AAB14" s="4" t="e">
        <f>COUNTIFS(#REF!,B14,#REF!,"алиев",#REF!,"04.12.2026")</f>
        <v>#REF!</v>
      </c>
      <c r="AAC14" s="4" t="e">
        <f>COUNTIFS(#REF!,B14,#REF!,"Бекдурдиев",#REF!,"04.12.2026")</f>
        <v>#REF!</v>
      </c>
      <c r="AAD14" s="4" t="e">
        <f>COUNTIFS(#REF!,B14,#REF!,"алиев",#REF!,"05.12.2026")</f>
        <v>#REF!</v>
      </c>
      <c r="AAE14" s="4" t="e">
        <f>COUNTIFS(#REF!,B14,#REF!,"Бекдурдиев",#REF!,"05.12.2026")</f>
        <v>#REF!</v>
      </c>
      <c r="AAF14" s="4" t="e">
        <f>COUNTIFS(#REF!,B14,#REF!,"алиев",#REF!,"06.12.2026")</f>
        <v>#REF!</v>
      </c>
      <c r="AAG14" s="4" t="e">
        <f>COUNTIFS(#REF!,B14,#REF!,"Бекдурдиев",#REF!,"06.12.2026")</f>
        <v>#REF!</v>
      </c>
      <c r="AAH14" s="4" t="e">
        <f>COUNTIFS(#REF!,B14,#REF!,"алиев",#REF!,"07.12.2026")</f>
        <v>#REF!</v>
      </c>
      <c r="AAI14" s="4" t="e">
        <f>COUNTIFS(#REF!,B14,#REF!,"Бекдурдиев",#REF!,"07.12.2026")</f>
        <v>#REF!</v>
      </c>
      <c r="AAJ14" s="1" t="e">
        <f>COUNTIFS(#REF!,B14,#REF!,"алиев",#REF!,"08.12.2026")</f>
        <v>#REF!</v>
      </c>
      <c r="AAK14" s="1" t="e">
        <f>COUNTIFS(#REF!,B14,#REF!,"Бекдурдиев",#REF!,"08.12.2026")</f>
        <v>#REF!</v>
      </c>
      <c r="AAL14" s="1" t="e">
        <f>COUNTIFS(#REF!,B14,#REF!,"алиев",#REF!,"09.12.2026")</f>
        <v>#REF!</v>
      </c>
      <c r="AAM14" s="1" t="e">
        <f>COUNTIFS(#REF!,B14,#REF!,"Бекдурдиев",#REF!,"09.12.2026")</f>
        <v>#REF!</v>
      </c>
      <c r="AAN14" s="1" t="e">
        <f>COUNTIFS(#REF!,B14,#REF!,"алиев",#REF!,"10.12.2026")</f>
        <v>#REF!</v>
      </c>
      <c r="AAO14" s="1" t="e">
        <f>COUNTIFS(#REF!,B14,#REF!,"Бекдурдиев",#REF!,"10.12.2026")</f>
        <v>#REF!</v>
      </c>
      <c r="AAP14" s="1" t="e">
        <f>COUNTIFS(#REF!,B14,#REF!,"алиев",#REF!,"11.12.2026")</f>
        <v>#REF!</v>
      </c>
      <c r="AAQ14" s="1" t="e">
        <f>COUNTIFS(#REF!,B14,#REF!,"Бекдурдиев",#REF!,"11.12.2026")</f>
        <v>#REF!</v>
      </c>
      <c r="AAR14" s="1" t="e">
        <f>COUNTIFS(#REF!,B14,#REF!,"алиев",#REF!,"12.12.2026")</f>
        <v>#REF!</v>
      </c>
      <c r="AAS14" s="1" t="e">
        <f>COUNTIFS(#REF!,B14,#REF!,"Бекдурдиев",#REF!,"12.12.2026")</f>
        <v>#REF!</v>
      </c>
      <c r="AAT14" s="1" t="e">
        <f>COUNTIFS(#REF!,B14,#REF!,"алиев",#REF!,"13.12.2026")</f>
        <v>#REF!</v>
      </c>
      <c r="AAU14" s="1" t="e">
        <f>COUNTIFS(#REF!,B14,#REF!,"Бекдурдиев",#REF!,"13.12.2026")</f>
        <v>#REF!</v>
      </c>
      <c r="AAV14" s="1" t="e">
        <f>COUNTIFS(#REF!,B14,#REF!,"алиев",#REF!,"14.12.2026")</f>
        <v>#REF!</v>
      </c>
      <c r="AAW14" s="1" t="e">
        <f>COUNTIFS(#REF!,B14,#REF!,"Бекдурдиев",#REF!,"14.12.2026")</f>
        <v>#REF!</v>
      </c>
      <c r="AAX14" s="1" t="e">
        <f>COUNTIFS(#REF!,B14,#REF!,"алиев",#REF!,"15.12.2026")</f>
        <v>#REF!</v>
      </c>
      <c r="AAY14" s="1" t="e">
        <f>COUNTIFS(#REF!,B14,#REF!,"Бекдурдиев",#REF!,"15.12.2026")</f>
        <v>#REF!</v>
      </c>
      <c r="AAZ14" s="1" t="e">
        <f>COUNTIFS(#REF!,B14,#REF!,"алиев",#REF!,"16.12.2026")</f>
        <v>#REF!</v>
      </c>
      <c r="ABA14" s="1" t="e">
        <f>COUNTIFS(#REF!,B14,#REF!,"Бекдурдиев",#REF!,"16.12.2026")</f>
        <v>#REF!</v>
      </c>
      <c r="ABB14" s="1" t="e">
        <f>COUNTIFS(#REF!,B14,#REF!,"алиев",#REF!,"17.12.2026")</f>
        <v>#REF!</v>
      </c>
      <c r="ABC14" s="1" t="e">
        <f>COUNTIFS(#REF!,B14,#REF!,"Бекдурдиев",#REF!,"17.12.2026")</f>
        <v>#REF!</v>
      </c>
      <c r="ABD14" s="1" t="e">
        <f>COUNTIFS(#REF!,B14,#REF!,"алиев",#REF!,"18.12.2026")</f>
        <v>#REF!</v>
      </c>
      <c r="ABE14" s="1" t="e">
        <f>COUNTIFS(#REF!,B14,#REF!,"Бекдурдиев",#REF!,"18.12.2026")</f>
        <v>#REF!</v>
      </c>
      <c r="ABF14" s="1" t="e">
        <f>COUNTIFS(#REF!,B14,#REF!,"алиев",#REF!,"19.12.2026")</f>
        <v>#REF!</v>
      </c>
      <c r="ABG14" s="1" t="e">
        <f>COUNTIFS(#REF!,B14,#REF!,"Бекдурдиев",#REF!,"19.12.2026")</f>
        <v>#REF!</v>
      </c>
      <c r="ABH14" s="1" t="e">
        <f>COUNTIFS(#REF!,B14,#REF!,"алиев",#REF!,"20.12.2026")</f>
        <v>#REF!</v>
      </c>
      <c r="ABI14" s="1" t="e">
        <f>COUNTIFS(#REF!,B14,#REF!,"Бекдурдиев",#REF!,"20.12.2026")</f>
        <v>#REF!</v>
      </c>
      <c r="ABJ14" s="1" t="e">
        <f>COUNTIFS(#REF!,B14,#REF!,"алиев",#REF!,"21.12.2026")</f>
        <v>#REF!</v>
      </c>
      <c r="ABK14" s="1" t="e">
        <f>COUNTIFS(#REF!,B14,#REF!,"Бекдурдиев",#REF!,"21.12.2026")</f>
        <v>#REF!</v>
      </c>
      <c r="ABL14" s="1" t="e">
        <f>COUNTIFS(#REF!,B14,#REF!,"алиев",#REF!,"22.12.2026")</f>
        <v>#REF!</v>
      </c>
      <c r="ABM14" s="1" t="e">
        <f>COUNTIFS(#REF!,B14,#REF!,"Бекдурдиев",#REF!,"22.12.2026")</f>
        <v>#REF!</v>
      </c>
      <c r="ABN14" s="1" t="e">
        <f>COUNTIFS(#REF!,B14,#REF!,"алиев",#REF!,"23.12.2026")</f>
        <v>#REF!</v>
      </c>
      <c r="ABO14" s="1" t="e">
        <f>COUNTIFS(#REF!,B14,#REF!,"Бекдурдиев",#REF!,"23.12.2026")</f>
        <v>#REF!</v>
      </c>
      <c r="ABP14" s="1" t="e">
        <f>COUNTIFS(#REF!,B14,#REF!,"алиев",#REF!,"24.12.2026")</f>
        <v>#REF!</v>
      </c>
      <c r="ABQ14" s="1" t="e">
        <f>COUNTIFS(#REF!,B14,#REF!,"Бекдурдиев",#REF!,"24.12.2026")</f>
        <v>#REF!</v>
      </c>
      <c r="ABR14" s="1" t="e">
        <f>COUNTIFS(#REF!,B14,#REF!,"алиев",#REF!,"25.12.2026")</f>
        <v>#REF!</v>
      </c>
      <c r="ABS14" s="1" t="e">
        <f>COUNTIFS(#REF!,B14,#REF!,"Бекдурдиев",#REF!,"25.12.2026")</f>
        <v>#REF!</v>
      </c>
      <c r="ABT14" s="1" t="e">
        <f>COUNTIFS(#REF!,B14,#REF!,"алиев",#REF!,"26.12.2026")</f>
        <v>#REF!</v>
      </c>
      <c r="ABU14" s="1" t="e">
        <f>COUNTIFS(#REF!,B14,#REF!,"Бекдурдиев",#REF!,"26.12.2026")</f>
        <v>#REF!</v>
      </c>
      <c r="ABV14" s="1" t="e">
        <f>COUNTIFS(#REF!,B14,#REF!,"алиев",#REF!,"27.12.2026")</f>
        <v>#REF!</v>
      </c>
      <c r="ABW14" s="1" t="e">
        <f>COUNTIFS(#REF!,B14,#REF!,"Бекдурдиев",#REF!,"27.12.2026")</f>
        <v>#REF!</v>
      </c>
      <c r="ABX14" s="1" t="e">
        <f>COUNTIFS(#REF!,B14,#REF!,"алиев",#REF!,"28.12.2026")</f>
        <v>#REF!</v>
      </c>
      <c r="ABY14" s="1" t="e">
        <f>COUNTIFS(#REF!,B14,#REF!,"Бекдурдиев",#REF!,"28.12.2026")</f>
        <v>#REF!</v>
      </c>
      <c r="ABZ14" s="1" t="e">
        <f>COUNTIFS(#REF!,B14,#REF!,"алиев",#REF!,"29.12.2026")</f>
        <v>#REF!</v>
      </c>
      <c r="ACA14" s="1" t="e">
        <f>COUNTIFS(#REF!,B14,#REF!,"Бекдурдиев",#REF!,"29.12.2026")</f>
        <v>#REF!</v>
      </c>
      <c r="ACB14" s="1" t="e">
        <f>COUNTIFS(#REF!,B14,#REF!,"алиев",#REF!,"30.12.2026")</f>
        <v>#REF!</v>
      </c>
      <c r="ACC14" s="1" t="e">
        <f>COUNTIFS(#REF!,B14,#REF!,"Бекдурдиев",#REF!,"30.12.2026")</f>
        <v>#REF!</v>
      </c>
      <c r="ACD14" s="1" t="e">
        <f>COUNTIFS(#REF!,B14,#REF!,"алиев",#REF!,"31.12.2026")</f>
        <v>#REF!</v>
      </c>
      <c r="ACE14" s="1" t="e">
        <f>COUNTIFS(#REF!,B14,#REF!,"Бекдурдиев",#REF!,"31.12.2026")</f>
        <v>#REF!</v>
      </c>
    </row>
    <row r="15" spans="1:759" ht="18" x14ac:dyDescent="0.25">
      <c r="A15" s="4">
        <v>8</v>
      </c>
      <c r="B15" s="6" t="s">
        <v>11</v>
      </c>
      <c r="C15" s="32" t="e">
        <f t="shared" si="15"/>
        <v>#REF!</v>
      </c>
      <c r="D15" s="31" t="e">
        <f t="shared" si="16"/>
        <v>#REF!</v>
      </c>
      <c r="E15" s="31" t="e">
        <f t="shared" si="17"/>
        <v>#REF!</v>
      </c>
      <c r="F15" s="10" t="e">
        <f t="shared" si="18"/>
        <v>#REF!</v>
      </c>
      <c r="G15" s="10" t="e">
        <f t="shared" si="19"/>
        <v>#REF!</v>
      </c>
      <c r="H15" s="2" t="e">
        <f>COUNTIFS(#REF!,B15,#REF!,"алиев",#REF!,"01.01.2026")</f>
        <v>#REF!</v>
      </c>
      <c r="I15" s="2" t="e">
        <f>COUNTIFS(#REF!,B15,#REF!,"Бекдурдиев",#REF!,"01.01.2026")</f>
        <v>#REF!</v>
      </c>
      <c r="J15" s="2" t="e">
        <f>COUNTIFS(#REF!,B15,#REF!,"алиев",#REF!,"02.01.2026")</f>
        <v>#REF!</v>
      </c>
      <c r="K15" s="2" t="e">
        <f>COUNTIFS(#REF!,B15,#REF!,"Бекдурдиев",#REF!,"02.01.2026")</f>
        <v>#REF!</v>
      </c>
      <c r="L15" s="2" t="e">
        <f>COUNTIFS(#REF!,B15,#REF!,"алиев",#REF!,"03.01.2026")</f>
        <v>#REF!</v>
      </c>
      <c r="M15" s="2" t="e">
        <f>COUNTIFS(#REF!,#REF!,#REF!,"Бекдурдиев",#REF!,"03.01.2026")</f>
        <v>#REF!</v>
      </c>
      <c r="N15" s="2" t="e">
        <f>COUNTIFS(#REF!,B15,#REF!,"алиев",#REF!,"04.01.2026")</f>
        <v>#REF!</v>
      </c>
      <c r="O15" s="2" t="e">
        <f>COUNTIFS(#REF!,B15,#REF!,"Бекдурдиев",#REF!,"04.01.2026")</f>
        <v>#REF!</v>
      </c>
      <c r="P15" s="2" t="e">
        <f>COUNTIFS(#REF!,B15,#REF!,"алиев",#REF!,"05.01.2026")</f>
        <v>#REF!</v>
      </c>
      <c r="Q15" s="2" t="e">
        <f>COUNTIFS(#REF!,B15,#REF!,"Бекдурдиев",#REF!,"05.01.2026")</f>
        <v>#REF!</v>
      </c>
      <c r="R15" s="2" t="e">
        <f>COUNTIFS(#REF!,B15,#REF!,"алиев",#REF!,"06.01.2026")</f>
        <v>#REF!</v>
      </c>
      <c r="S15" s="2" t="e">
        <f>COUNTIFS(#REF!,B15,#REF!,"Бекдурдиев",#REF!,"06.01.2026")</f>
        <v>#REF!</v>
      </c>
      <c r="T15" s="2" t="e">
        <f>COUNTIFS(#REF!,B15,#REF!,"алиев",#REF!,"07.01.2026")</f>
        <v>#REF!</v>
      </c>
      <c r="U15" s="2" t="e">
        <f>COUNTIFS(#REF!,B15,#REF!,"Бекдурдиев",#REF!,"07.01.2026")</f>
        <v>#REF!</v>
      </c>
      <c r="V15" s="2" t="e">
        <f>COUNTIFS(#REF!,B15,#REF!,"алиев",#REF!,"08.01.2026")</f>
        <v>#REF!</v>
      </c>
      <c r="W15" s="2" t="e">
        <f>COUNTIFS(#REF!,B15,#REF!,"Бекдурдиев",#REF!,"08.01.2026")</f>
        <v>#REF!</v>
      </c>
      <c r="X15" s="2" t="e">
        <f>COUNTIFS(#REF!,B15,#REF!,"алиев",#REF!,"09.01.2026")</f>
        <v>#REF!</v>
      </c>
      <c r="Y15" s="2" t="e">
        <f>COUNTIFS(#REF!,B15,#REF!,"Бекдурдиев",#REF!,"09.01.2026")</f>
        <v>#REF!</v>
      </c>
      <c r="Z15" s="2" t="e">
        <f>COUNTIFS(#REF!,B15,#REF!,"алиев",#REF!,"10.01.2026")</f>
        <v>#REF!</v>
      </c>
      <c r="AA15" s="2" t="e">
        <f>COUNTIFS(#REF!,B15,#REF!,"Бекдурдиев",#REF!,"10.01.2026")</f>
        <v>#REF!</v>
      </c>
      <c r="AB15" s="2" t="e">
        <f>COUNTIFS(#REF!,B15,#REF!,"алиев",#REF!,"11.01.2026")</f>
        <v>#REF!</v>
      </c>
      <c r="AC15" s="2" t="e">
        <f>COUNTIFS(#REF!,B15,#REF!,"Бекдурдиев",#REF!,"10.01.2026")</f>
        <v>#REF!</v>
      </c>
      <c r="AD15" s="2" t="e">
        <f>COUNTIFS(#REF!,B15,#REF!,"алиев",#REF!,"12.01.2026")</f>
        <v>#REF!</v>
      </c>
      <c r="AE15" s="2" t="e">
        <f>COUNTIFS(#REF!,B15,#REF!,"Бекдурдиев",#REF!,"12.01.2026")</f>
        <v>#REF!</v>
      </c>
      <c r="AF15" s="2" t="e">
        <f>COUNTIFS(#REF!,B15,#REF!,"алиев",#REF!,"13.01.2026")</f>
        <v>#REF!</v>
      </c>
      <c r="AG15" s="2" t="e">
        <f>COUNTIFS(#REF!,B15,#REF!,"Бекдурдиев",#REF!,"13.01.2026")</f>
        <v>#REF!</v>
      </c>
      <c r="AH15" s="2" t="e">
        <f>COUNTIFS(#REF!,B15,#REF!,"алиев",#REF!,"14.01.2026")</f>
        <v>#REF!</v>
      </c>
      <c r="AI15" s="2" t="e">
        <f>COUNTIFS(#REF!,B15,#REF!,"Бекдурдиев",#REF!,"14.01.2026")</f>
        <v>#REF!</v>
      </c>
      <c r="AJ15" s="2" t="e">
        <f>COUNTIFS(#REF!,B15,#REF!,"алиев",#REF!,"15.01.2026")</f>
        <v>#REF!</v>
      </c>
      <c r="AK15" s="2" t="e">
        <f>COUNTIFS(#REF!,B15,#REF!,"Бекдурдиев",#REF!,"15.01.2026")</f>
        <v>#REF!</v>
      </c>
      <c r="AL15" s="2" t="e">
        <f>COUNTIFS(#REF!,B15,#REF!,"алиев",#REF!,"16.01.2026")</f>
        <v>#REF!</v>
      </c>
      <c r="AM15" s="2" t="e">
        <f>COUNTIFS(#REF!,B15,#REF!,"Бекдурдиев",#REF!,"16.01.2026")</f>
        <v>#REF!</v>
      </c>
      <c r="AN15" s="2" t="e">
        <f>COUNTIFS(#REF!,B15,#REF!,"алиев",#REF!,"17.01.2026")</f>
        <v>#REF!</v>
      </c>
      <c r="AO15" s="2" t="e">
        <f>COUNTIFS(#REF!,B15,#REF!,"Бекдурдиев",#REF!,"17.01.2026")</f>
        <v>#REF!</v>
      </c>
      <c r="AP15" s="2" t="e">
        <f>COUNTIFS(#REF!,B15,#REF!,"алиев",#REF!,"18.01.2026")</f>
        <v>#REF!</v>
      </c>
      <c r="AQ15" s="2" t="e">
        <f>COUNTIFS(#REF!,B15,#REF!,"Бекдурдиев",#REF!,"18.01.2026")</f>
        <v>#REF!</v>
      </c>
      <c r="AR15" s="2" t="e">
        <f>COUNTIFS(#REF!,B15,#REF!,"алиев",#REF!,"19.01.2026")</f>
        <v>#REF!</v>
      </c>
      <c r="AS15" s="2" t="e">
        <f>COUNTIFS(#REF!,B15,#REF!,"Бекдурдиев",#REF!,"19.01.2026")</f>
        <v>#REF!</v>
      </c>
      <c r="AT15" s="2" t="e">
        <f>COUNTIFS(#REF!,B15,#REF!,"алиев",#REF!,"20.01.2026")</f>
        <v>#REF!</v>
      </c>
      <c r="AU15" s="2" t="e">
        <f>COUNTIFS(#REF!,B15,#REF!,"Бекдурдиев",#REF!,"20.01.2026")</f>
        <v>#REF!</v>
      </c>
      <c r="AV15" s="2" t="e">
        <f>COUNTIFS(#REF!,B15,#REF!,"алиев",#REF!,"21.01.2026")</f>
        <v>#REF!</v>
      </c>
      <c r="AW15" s="2" t="e">
        <f>COUNTIFS(#REF!,B15,#REF!,"Бекдурдиев",#REF!,"21.01.2026")</f>
        <v>#REF!</v>
      </c>
      <c r="AX15" s="2" t="e">
        <f>COUNTIFS(#REF!,B15,#REF!,"алиев",#REF!,"22.01.2026")</f>
        <v>#REF!</v>
      </c>
      <c r="AY15" s="2" t="e">
        <f>COUNTIFS(#REF!,B15,#REF!,"Бекдурдиев",#REF!,"22.01.2026")</f>
        <v>#REF!</v>
      </c>
      <c r="AZ15" s="2" t="e">
        <f>COUNTIFS(#REF!,B15,#REF!,"алиев",#REF!,"23.01.2026")</f>
        <v>#REF!</v>
      </c>
      <c r="BA15" s="2" t="e">
        <f>COUNTIFS(#REF!,B15,#REF!,"Бекдурдиев",#REF!,"23.01.2026")</f>
        <v>#REF!</v>
      </c>
      <c r="BB15" s="2" t="e">
        <f>COUNTIFS(#REF!,B15,#REF!,"алиев",#REF!,"24.01.2026")</f>
        <v>#REF!</v>
      </c>
      <c r="BC15" s="2" t="e">
        <f>COUNTIFS(#REF!,B15,#REF!,"Бекдурдиев",#REF!,"24.01.2026")</f>
        <v>#REF!</v>
      </c>
      <c r="BD15" s="2" t="e">
        <f>COUNTIFS(#REF!,B15,#REF!,"алиев",#REF!,"25.01.2026")</f>
        <v>#REF!</v>
      </c>
      <c r="BE15" s="2" t="e">
        <f>COUNTIFS(#REF!,B15,#REF!,"Бекдурдиев",#REF!,"25.01.2026")</f>
        <v>#REF!</v>
      </c>
      <c r="BF15" s="2" t="e">
        <f>COUNTIFS(#REF!,B15,#REF!,"алиев",#REF!,"26.01.2026")</f>
        <v>#REF!</v>
      </c>
      <c r="BG15" s="2" t="e">
        <f>COUNTIFS(#REF!,B15,#REF!,"Бекдурдиев",#REF!,"26.01.2026")</f>
        <v>#REF!</v>
      </c>
      <c r="BH15" s="2" t="e">
        <f>COUNTIFS(#REF!,B15,#REF!,"алиев",#REF!,"27.01.2026")</f>
        <v>#REF!</v>
      </c>
      <c r="BI15" s="2" t="e">
        <f>COUNTIFS(#REF!,B15,#REF!,"Бекдурдиев",#REF!,"27.01.2026")</f>
        <v>#REF!</v>
      </c>
      <c r="BJ15" s="2" t="e">
        <f>COUNTIFS(#REF!,B15,#REF!,"алиев",#REF!,"28.01.2026")</f>
        <v>#REF!</v>
      </c>
      <c r="BK15" s="2" t="e">
        <f>COUNTIFS(#REF!,B15,#REF!,"Бекдурдиев",#REF!,"28.01.2026")</f>
        <v>#REF!</v>
      </c>
      <c r="BL15" s="2" t="e">
        <f>COUNTIFS(#REF!,B15,#REF!,"алиев",#REF!,"29.01.2026")</f>
        <v>#REF!</v>
      </c>
      <c r="BM15" s="2" t="e">
        <f>COUNTIFS(#REF!,B15,#REF!,"Бекдурдиев",#REF!,"29.01.2026")</f>
        <v>#REF!</v>
      </c>
      <c r="BN15" s="2" t="e">
        <f>COUNTIFS(#REF!,B15,#REF!,"алиев",#REF!,"30.01.2026")</f>
        <v>#REF!</v>
      </c>
      <c r="BO15" s="2" t="e">
        <f>COUNTIFS(#REF!,B15,#REF!,"Бекдурдиев",#REF!,"30.01.2026")</f>
        <v>#REF!</v>
      </c>
      <c r="BP15" s="2" t="e">
        <f>COUNTIFS(#REF!,B15,#REF!,"алиев",#REF!,"31.01.2026")</f>
        <v>#REF!</v>
      </c>
      <c r="BQ15" s="2" t="e">
        <f>COUNTIFS(#REF!,B15,#REF!,"Бекдурдиев",#REF!,"31.01.2026")</f>
        <v>#REF!</v>
      </c>
      <c r="BR15" s="12" t="e">
        <f t="shared" si="20"/>
        <v>#REF!</v>
      </c>
      <c r="BS15" s="12" t="e">
        <f t="shared" si="21"/>
        <v>#REF!</v>
      </c>
      <c r="BT15" s="2" t="e">
        <f>COUNTIFS(#REF!,B15,#REF!,"алиев",#REF!,"01.02.2026")</f>
        <v>#REF!</v>
      </c>
      <c r="BU15" s="2" t="e">
        <f>COUNTIFS(#REF!,B15,#REF!,"Бекдурдиев",#REF!,"01.02.2026")</f>
        <v>#REF!</v>
      </c>
      <c r="BV15" s="2" t="e">
        <f>COUNTIFS(#REF!,B15,#REF!,"алиев",#REF!,"02.02.2026")</f>
        <v>#REF!</v>
      </c>
      <c r="BW15" s="2" t="e">
        <f>COUNTIFS(#REF!,B15,#REF!,"Бекдурдиев",#REF!,"02.02.2026")</f>
        <v>#REF!</v>
      </c>
      <c r="BX15" s="2" t="e">
        <f>COUNTIFS(#REF!,B15,#REF!,"алиев",#REF!,"03.02.2026")</f>
        <v>#REF!</v>
      </c>
      <c r="BY15" s="2" t="e">
        <f>COUNTIFS(#REF!,B15,#REF!,"Бекдурдиев",#REF!,"03.02.2026")</f>
        <v>#REF!</v>
      </c>
      <c r="BZ15" s="2" t="e">
        <f>COUNTIFS(#REF!,B15,#REF!,"алиев",#REF!,"04.02.2026")</f>
        <v>#REF!</v>
      </c>
      <c r="CA15" s="2" t="e">
        <f>COUNTIFS(#REF!,B15,#REF!,"Бекдурдиев",#REF!,"04.02.2026")</f>
        <v>#REF!</v>
      </c>
      <c r="CB15" s="2" t="e">
        <f>COUNTIFS(#REF!,B15,#REF!,"алиев",#REF!,"05.02.2026")</f>
        <v>#REF!</v>
      </c>
      <c r="CC15" s="2" t="e">
        <f>COUNTIFS(#REF!,B15,#REF!,"Бекдурдиев",#REF!,"05.02.2026")</f>
        <v>#REF!</v>
      </c>
      <c r="CD15" s="2" t="e">
        <f>COUNTIFS(#REF!,B15,#REF!,"алиев",#REF!,"06.02.2026")</f>
        <v>#REF!</v>
      </c>
      <c r="CE15" s="2" t="e">
        <f>COUNTIFS(#REF!,B15,#REF!,"Бекдурдиев",#REF!,"06.02.2026")</f>
        <v>#REF!</v>
      </c>
      <c r="CF15" s="2" t="e">
        <f>COUNTIFS(#REF!,B15,#REF!,"алиев",#REF!,"07.02.2026")</f>
        <v>#REF!</v>
      </c>
      <c r="CG15" s="2" t="e">
        <f>COUNTIFS(#REF!,B15,#REF!,"Бекдурдиев",#REF!,"07.02.2026")</f>
        <v>#REF!</v>
      </c>
      <c r="CH15" s="2" t="e">
        <f>COUNTIFS(#REF!,B15,#REF!,"Алиев",#REF!,"08.02.2026")</f>
        <v>#REF!</v>
      </c>
      <c r="CI15" s="2" t="e">
        <f>COUNTIFS(#REF!,B15,#REF!,"Бекдурдиев",#REF!,"08.02.2026")</f>
        <v>#REF!</v>
      </c>
      <c r="CJ15" s="2" t="e">
        <f>COUNTIFS(#REF!,B15,#REF!,"Алиев",#REF!,"09.02.2026")</f>
        <v>#REF!</v>
      </c>
      <c r="CK15" s="2" t="e">
        <f>COUNTIFS(#REF!,B15,#REF!,"Бекдурдиев",#REF!,"09.02.2026")</f>
        <v>#REF!</v>
      </c>
      <c r="CL15" s="2" t="e">
        <f>COUNTIFS(#REF!,B15,#REF!,"Алиев",#REF!,"10.02.2026")</f>
        <v>#REF!</v>
      </c>
      <c r="CM15" s="2" t="e">
        <f>COUNTIFS(#REF!,B15,#REF!,"Бекдурдиев",#REF!,"10.02.2026")</f>
        <v>#REF!</v>
      </c>
      <c r="CN15" s="2" t="e">
        <f>COUNTIFS(#REF!,B15,#REF!,"Алиев",#REF!,"11.02.2026")</f>
        <v>#REF!</v>
      </c>
      <c r="CO15" s="2" t="e">
        <f>COUNTIFS(#REF!,B15,#REF!,"Бекдурдиев",#REF!,"11.02.2026")</f>
        <v>#REF!</v>
      </c>
      <c r="CP15" s="2" t="e">
        <f>COUNTIFS(#REF!,B15,#REF!,"Алиев",#REF!,"12.02.2026")</f>
        <v>#REF!</v>
      </c>
      <c r="CQ15" s="2" t="e">
        <f>COUNTIFS(#REF!,B15,#REF!,"Бекдурдиев",#REF!,"12.02.2026")</f>
        <v>#REF!</v>
      </c>
      <c r="CR15" s="2" t="e">
        <f>COUNTIFS(#REF!,B15,#REF!,"Алиев",#REF!,"13.02.2026")</f>
        <v>#REF!</v>
      </c>
      <c r="CS15" s="2" t="e">
        <f>COUNTIFS(#REF!,B15,#REF!,"Бекдурдиев",#REF!,"13.02.2026")</f>
        <v>#REF!</v>
      </c>
      <c r="CT15" s="2" t="e">
        <f>COUNTIFS(#REF!,B15,#REF!,"Алиев",#REF!,"14.02.2026")</f>
        <v>#REF!</v>
      </c>
      <c r="CU15" s="2" t="e">
        <f>COUNTIFS(#REF!,B15,#REF!,"Бекдурдиев",#REF!,"14.02.2026")</f>
        <v>#REF!</v>
      </c>
      <c r="CV15" s="2" t="e">
        <f>COUNTIFS(#REF!,B15,#REF!,"Алиев",#REF!,"15.02.2026")</f>
        <v>#REF!</v>
      </c>
      <c r="CW15" s="2" t="e">
        <f>COUNTIFS(#REF!,B15,#REF!,"Бекдурдиев",#REF!,"15.02.2026")</f>
        <v>#REF!</v>
      </c>
      <c r="CX15" s="2" t="e">
        <f>COUNTIFS(#REF!,B15,#REF!,"Алиев",#REF!,"16.02.2026")</f>
        <v>#REF!</v>
      </c>
      <c r="CY15" s="2" t="e">
        <f>COUNTIFS(#REF!,B15,#REF!,"Бекдурдиев",#REF!,"16.02.2026")</f>
        <v>#REF!</v>
      </c>
      <c r="CZ15" s="2" t="e">
        <f>COUNTIFS(#REF!,B15,#REF!,"Алиев",#REF!,"17.02.2026")</f>
        <v>#REF!</v>
      </c>
      <c r="DA15" s="2" t="e">
        <f>COUNTIFS(#REF!,B15,#REF!,"Бекдурдиев",#REF!,"17.02.2026")</f>
        <v>#REF!</v>
      </c>
      <c r="DB15" s="2" t="e">
        <f>COUNTIFS(#REF!,B15,#REF!,"Алиев",#REF!,"18.02.2026")</f>
        <v>#REF!</v>
      </c>
      <c r="DC15" s="2" t="e">
        <f>COUNTIFS(#REF!,B15,#REF!,"Бекдурдиев",#REF!,"18.02.2026")</f>
        <v>#REF!</v>
      </c>
      <c r="DD15" s="2" t="e">
        <f>COUNTIFS(#REF!,B15,#REF!,"Алиев",#REF!,"19.02.2026")</f>
        <v>#REF!</v>
      </c>
      <c r="DE15" s="2" t="e">
        <f>COUNTIFS(#REF!,B15,#REF!,"Бекдурдиев",#REF!,"19.02.2026")</f>
        <v>#REF!</v>
      </c>
      <c r="DF15" s="2" t="e">
        <f>COUNTIFS(#REF!,B15,#REF!,"Алиев",#REF!,"20.02.2026")</f>
        <v>#REF!</v>
      </c>
      <c r="DG15" s="2" t="e">
        <f>COUNTIFS(#REF!,B15,#REF!,"Бекдурдиев",#REF!,"20.02.2026")</f>
        <v>#REF!</v>
      </c>
      <c r="DH15" s="2" t="e">
        <f>COUNTIFS(#REF!,B15,#REF!,"Алиев",#REF!,"21.02.2026")</f>
        <v>#REF!</v>
      </c>
      <c r="DI15" s="2" t="e">
        <f>COUNTIFS(#REF!,B15,#REF!,"Бекдурдиев",#REF!,"21.02.2026")</f>
        <v>#REF!</v>
      </c>
      <c r="DJ15" s="2" t="e">
        <f>COUNTIFS(#REF!,B15,#REF!,"Алиев",#REF!,"22.02.2026")</f>
        <v>#REF!</v>
      </c>
      <c r="DK15" s="2" t="e">
        <f>COUNTIFS(#REF!,B15,#REF!,"Бекдурдиев",#REF!,"22.02.2026")</f>
        <v>#REF!</v>
      </c>
      <c r="DL15" s="2" t="e">
        <f>COUNTIFS(#REF!,B15,#REF!,"Алиев",#REF!,"23.02.2026")</f>
        <v>#REF!</v>
      </c>
      <c r="DM15" s="2" t="e">
        <f>COUNTIFS(#REF!,B15,#REF!,"Бекдурдиев",#REF!,"23.02.2026")</f>
        <v>#REF!</v>
      </c>
      <c r="DN15" s="2" t="e">
        <f>COUNTIFS(#REF!,B15,#REF!,"Алиев",#REF!,"24.02.2026")</f>
        <v>#REF!</v>
      </c>
      <c r="DO15" s="2" t="e">
        <f>COUNTIFS(#REF!,B15,#REF!,"Бекдурдиев",#REF!,"24.02.2026")</f>
        <v>#REF!</v>
      </c>
      <c r="DP15" s="2" t="e">
        <f>COUNTIFS(#REF!,B15,#REF!,"Алиев",#REF!,"25.02.2026")</f>
        <v>#REF!</v>
      </c>
      <c r="DQ15" s="2" t="e">
        <f>COUNTIFS(#REF!,B15,#REF!,"Бекдурдиев",#REF!,"25.02.2026")</f>
        <v>#REF!</v>
      </c>
      <c r="DR15" s="2" t="e">
        <f>COUNTIFS(#REF!,B15,#REF!,"Алиев",#REF!,"26.02.2026")</f>
        <v>#REF!</v>
      </c>
      <c r="DS15" s="2" t="e">
        <f>COUNTIFS(#REF!,B15,#REF!,"Бекдурдиев",#REF!,"26.02.2026")</f>
        <v>#REF!</v>
      </c>
      <c r="DT15" s="2" t="e">
        <f>COUNTIFS(#REF!,B15,#REF!,"Алиев",#REF!,"27.02.2026")</f>
        <v>#REF!</v>
      </c>
      <c r="DU15" s="2" t="e">
        <f>COUNTIFS(#REF!,B15,#REF!,"Бекдурдиев",#REF!,"27.02.2026")</f>
        <v>#REF!</v>
      </c>
      <c r="DV15" s="2" t="e">
        <f>COUNTIFS(#REF!,B15,#REF!,"Алиев",#REF!,"28.02.2026")</f>
        <v>#REF!</v>
      </c>
      <c r="DW15" s="2" t="e">
        <f>COUNTIFS(#REF!,B15,#REF!,"Бекдурдиев",#REF!,"28.02.2026")</f>
        <v>#REF!</v>
      </c>
      <c r="DX15" s="14" t="e">
        <f t="shared" si="22"/>
        <v>#REF!</v>
      </c>
      <c r="DY15" s="14" t="e">
        <f t="shared" si="23"/>
        <v>#REF!</v>
      </c>
      <c r="DZ15" s="2" t="e">
        <f>COUNTIFS(#REF!,B15,#REF!,"алиев",#REF!,"01.03.2026")</f>
        <v>#REF!</v>
      </c>
      <c r="EA15" s="2" t="e">
        <f>COUNTIFS(#REF!,B15,#REF!,"Бекдурдиев",#REF!,"01.03.2026")</f>
        <v>#REF!</v>
      </c>
      <c r="EB15" s="2" t="e">
        <f>COUNTIFS(#REF!,B15,#REF!,"алиев",#REF!,"02.03.2026")</f>
        <v>#REF!</v>
      </c>
      <c r="EC15" s="2" t="e">
        <f>COUNTIFS(#REF!,B15,#REF!,"Бекдурдиев",#REF!,"02.03.2026")</f>
        <v>#REF!</v>
      </c>
      <c r="ED15" s="2" t="e">
        <f>COUNTIFS(#REF!,B15,#REF!,"алиев",#REF!,"03.03.2026")</f>
        <v>#REF!</v>
      </c>
      <c r="EE15" s="2" t="e">
        <f>COUNTIFS(#REF!,B15,#REF!,"Бекдурдиев",#REF!,"03.03.2026")</f>
        <v>#REF!</v>
      </c>
      <c r="EF15" s="2" t="e">
        <f>COUNTIFS(#REF!,B15,#REF!,"алиев",#REF!,"04.03.2026")</f>
        <v>#REF!</v>
      </c>
      <c r="EG15" s="2" t="e">
        <f>COUNTIFS(#REF!,B15,#REF!,"Бекдурдиев",#REF!,"04.03.2026")</f>
        <v>#REF!</v>
      </c>
      <c r="EH15" s="2" t="e">
        <f>COUNTIFS(#REF!,B15,#REF!,"алиев",#REF!,"05.03.2026")</f>
        <v>#REF!</v>
      </c>
      <c r="EI15" s="2" t="e">
        <f>COUNTIFS(#REF!,B15,#REF!,"Бекдурдиев",#REF!,"05.03.2026")</f>
        <v>#REF!</v>
      </c>
      <c r="EJ15" s="2" t="e">
        <f>COUNTIFS(#REF!,B15,#REF!,"алиев",#REF!,"06.03.2026")</f>
        <v>#REF!</v>
      </c>
      <c r="EK15" s="2" t="e">
        <f>COUNTIFS(#REF!,B15,#REF!,"Бекдурдиев",#REF!,"06.03.2026")</f>
        <v>#REF!</v>
      </c>
      <c r="EL15" s="2" t="e">
        <f>COUNTIFS(#REF!,B15,#REF!,"алиев",#REF!,"07.03.2026")</f>
        <v>#REF!</v>
      </c>
      <c r="EM15" s="2" t="e">
        <f>COUNTIFS(#REF!,B15,#REF!,"Бекдурдиев",#REF!,"07.03.2026")</f>
        <v>#REF!</v>
      </c>
      <c r="EN15" s="2" t="e">
        <f>COUNTIFS(#REF!,B15,#REF!,"алиев",#REF!,"08.03.2026")</f>
        <v>#REF!</v>
      </c>
      <c r="EO15" s="2" t="e">
        <f>COUNTIFS(#REF!,B15,#REF!,"Бекдурдиев",#REF!,"08.03.2026")</f>
        <v>#REF!</v>
      </c>
      <c r="EP15" s="2" t="e">
        <f>COUNTIFS(#REF!,B15,#REF!,"алиев",#REF!,"09.03.2026")</f>
        <v>#REF!</v>
      </c>
      <c r="EQ15" s="2" t="e">
        <f>COUNTIFS(#REF!,B15,#REF!,"Бекдурдиев",#REF!,"09.03.2026")</f>
        <v>#REF!</v>
      </c>
      <c r="ER15" s="2" t="e">
        <f>COUNTIFS(#REF!,B15,#REF!,"алиев",#REF!,"10.03.2026")</f>
        <v>#REF!</v>
      </c>
      <c r="ES15" s="2" t="e">
        <f>COUNTIFS(#REF!,B15,#REF!,"Бекдурдиев",#REF!,"10.03.2026")</f>
        <v>#REF!</v>
      </c>
      <c r="ET15" s="2" t="e">
        <f>COUNTIFS(#REF!,B15,#REF!,"алиев",#REF!,"11.03.2026")</f>
        <v>#REF!</v>
      </c>
      <c r="EU15" s="2" t="e">
        <f>COUNTIFS(#REF!,B15,#REF!,"Бекдурдиев",#REF!,"11.03.2026")</f>
        <v>#REF!</v>
      </c>
      <c r="EV15" s="2" t="e">
        <f>COUNTIFS(#REF!,B15,#REF!,"алиев",#REF!,"12.03.2026")</f>
        <v>#REF!</v>
      </c>
      <c r="EW15" s="2" t="e">
        <f>COUNTIFS(#REF!,B15,#REF!,"Бекдурдиев",#REF!,"12.03.2026")</f>
        <v>#REF!</v>
      </c>
      <c r="EX15" s="2" t="e">
        <f>COUNTIFS(#REF!,B15,#REF!,"алиев",#REF!,"13.03.2026")</f>
        <v>#REF!</v>
      </c>
      <c r="EY15" s="2" t="e">
        <f>COUNTIFS(#REF!,B15,#REF!,"Бекдурдиев",#REF!,"13.03.2026")</f>
        <v>#REF!</v>
      </c>
      <c r="EZ15" s="2" t="e">
        <f>COUNTIFS(#REF!,B15,#REF!,"алиев",#REF!,"14.03.2026")</f>
        <v>#REF!</v>
      </c>
      <c r="FA15" s="2" t="e">
        <f>COUNTIFS(#REF!,B15,#REF!,"Бекдурдиев",#REF!,"14.03.2026")</f>
        <v>#REF!</v>
      </c>
      <c r="FB15" s="2" t="e">
        <f>COUNTIFS(#REF!,B15,#REF!,"алиев",#REF!,"15.03.2026")</f>
        <v>#REF!</v>
      </c>
      <c r="FC15" s="2" t="e">
        <f>COUNTIFS(#REF!,B15,#REF!,"Бекдурдиев",#REF!,"15.03.2026")</f>
        <v>#REF!</v>
      </c>
      <c r="FD15" s="2" t="e">
        <f>COUNTIFS(#REF!,B15,#REF!,"алиев",#REF!,"16.03.2026")</f>
        <v>#REF!</v>
      </c>
      <c r="FE15" s="2" t="e">
        <f>COUNTIFS(#REF!,B15,#REF!,"Бекдурдиев",#REF!,"16.03.2026")</f>
        <v>#REF!</v>
      </c>
      <c r="FF15" s="2" t="e">
        <f>COUNTIFS(#REF!,B15,#REF!,"алиев",#REF!,"17.03.2026")</f>
        <v>#REF!</v>
      </c>
      <c r="FG15" s="2" t="e">
        <f>COUNTIFS(#REF!,B15,#REF!,"Бекдурдиев",#REF!,"17.03.2026")</f>
        <v>#REF!</v>
      </c>
      <c r="FH15" s="2" t="e">
        <f>COUNTIFS(#REF!,B15,#REF!,"алиев",#REF!,"18.03.2026")</f>
        <v>#REF!</v>
      </c>
      <c r="FI15" s="2" t="e">
        <f>COUNTIFS(#REF!,B15,#REF!,"Бекдурдиев",#REF!,"18.03.2026")</f>
        <v>#REF!</v>
      </c>
      <c r="FJ15" s="2" t="e">
        <f>COUNTIFS(#REF!,B15,#REF!,"алиев",#REF!,"19.03.2026")</f>
        <v>#REF!</v>
      </c>
      <c r="FK15" s="2" t="e">
        <f>COUNTIFS(#REF!,B15,#REF!,"Бекдурдиев",#REF!,"19.03.2026")</f>
        <v>#REF!</v>
      </c>
      <c r="FL15" s="2" t="e">
        <f>COUNTIFS(#REF!,B15,#REF!,"алиев",#REF!,"20.03.2026")</f>
        <v>#REF!</v>
      </c>
      <c r="FM15" s="2" t="e">
        <f>COUNTIFS(#REF!,B15,#REF!,"Бекдурдиев",#REF!,"20.03.2026")</f>
        <v>#REF!</v>
      </c>
      <c r="FN15" s="2" t="e">
        <f>COUNTIFS(#REF!,B15,#REF!,"алиев",#REF!,"21.03.2026")</f>
        <v>#REF!</v>
      </c>
      <c r="FO15" s="2" t="e">
        <f>COUNTIFS(#REF!,B15,#REF!,"Бекдурдиев",#REF!,"21.03.2026")</f>
        <v>#REF!</v>
      </c>
      <c r="FP15" s="2" t="e">
        <f>COUNTIFS(#REF!,B15,#REF!,"алиев",#REF!,"22.03.2026")</f>
        <v>#REF!</v>
      </c>
      <c r="FQ15" s="2" t="e">
        <f>COUNTIFS(#REF!,B15,#REF!,"Бекдурдиев",#REF!,"22.03.2026")</f>
        <v>#REF!</v>
      </c>
      <c r="FR15" s="2" t="e">
        <f>COUNTIFS(#REF!,B15,#REF!,"алиев",#REF!,"23.03.2026")</f>
        <v>#REF!</v>
      </c>
      <c r="FS15" s="2" t="e">
        <f>COUNTIFS(#REF!,B15,#REF!,"Бекдурдиев",#REF!,"23.03.2026")</f>
        <v>#REF!</v>
      </c>
      <c r="FT15" s="2" t="e">
        <f>COUNTIFS(#REF!,B15,#REF!,"алиев",#REF!,"24.03.2026")</f>
        <v>#REF!</v>
      </c>
      <c r="FU15" s="2" t="e">
        <f>COUNTIFS(#REF!,B15,#REF!,"Бекдурдиев",#REF!,"24.03.2026")</f>
        <v>#REF!</v>
      </c>
      <c r="FV15" s="2" t="e">
        <f>COUNTIFS(#REF!,B15,#REF!,"алиев",#REF!,"25.03.2026")</f>
        <v>#REF!</v>
      </c>
      <c r="FW15" s="2" t="e">
        <f>COUNTIFS(#REF!,B15,#REF!,"Бекдурдиев",#REF!,"25.03.2026")</f>
        <v>#REF!</v>
      </c>
      <c r="FX15" s="2" t="e">
        <f>COUNTIFS(#REF!,B15,#REF!,"алиев",#REF!,"26.03.2026")</f>
        <v>#REF!</v>
      </c>
      <c r="FY15" s="2" t="e">
        <f>COUNTIFS(#REF!,B15,#REF!,"Бекдурдиев",#REF!,"26.03.2026")</f>
        <v>#REF!</v>
      </c>
      <c r="FZ15" s="2" t="e">
        <f>COUNTIFS(#REF!,B15,#REF!,"алиев",#REF!,"27.03.2026")</f>
        <v>#REF!</v>
      </c>
      <c r="GA15" s="2" t="e">
        <f>COUNTIFS(#REF!,B15,#REF!,"Бекдурдиев",#REF!,"27.03.2026")</f>
        <v>#REF!</v>
      </c>
      <c r="GB15" s="2" t="e">
        <f>COUNTIFS(#REF!,B15,#REF!,"алиев",#REF!,"28.03.2026")</f>
        <v>#REF!</v>
      </c>
      <c r="GC15" s="2" t="e">
        <f>COUNTIFS(#REF!,B15,#REF!,"Бекдурдиев",#REF!,"28.03.2026")</f>
        <v>#REF!</v>
      </c>
      <c r="GD15" s="2" t="e">
        <f>COUNTIFS(#REF!,B15,#REF!,"алиев",#REF!,"29.03.2026")</f>
        <v>#REF!</v>
      </c>
      <c r="GE15" s="2" t="e">
        <f>COUNTIFS(#REF!,B15,#REF!,"Бекдурдиев",#REF!,"29.03.2026")</f>
        <v>#REF!</v>
      </c>
      <c r="GF15" s="2" t="e">
        <f>COUNTIFS(#REF!,B15,#REF!,"алиев",#REF!,"30.03.2026")</f>
        <v>#REF!</v>
      </c>
      <c r="GG15" s="2" t="e">
        <f>COUNTIFS(#REF!,B15,#REF!,"Бекдурдиев",#REF!,"30.03.2026")</f>
        <v>#REF!</v>
      </c>
      <c r="GH15" s="2" t="e">
        <f>COUNTIFS(#REF!,B15,#REF!,"алиев",#REF!,"31.03.2026")</f>
        <v>#REF!</v>
      </c>
      <c r="GI15" s="2" t="e">
        <f>COUNTIFS(#REF!,B15,#REF!,"Бекдурдиев",#REF!,"31.03.2026")</f>
        <v>#REF!</v>
      </c>
      <c r="GJ15" s="16" t="e">
        <f t="shared" si="24"/>
        <v>#REF!</v>
      </c>
      <c r="GK15" s="16" t="e">
        <f t="shared" si="25"/>
        <v>#REF!</v>
      </c>
      <c r="GL15" s="4" t="e">
        <f>COUNTIFS(#REF!,B15,#REF!,"алиев",#REF!,"01.04.2026")</f>
        <v>#REF!</v>
      </c>
      <c r="GM15" s="4" t="e">
        <f>COUNTIFS(#REF!,B15,#REF!,"Бекдурдиев",#REF!,"01.04.2026")</f>
        <v>#REF!</v>
      </c>
      <c r="GN15" s="4" t="e">
        <f>COUNTIFS(#REF!,B15,#REF!,"алиев",#REF!,"02.04.2026")</f>
        <v>#REF!</v>
      </c>
      <c r="GO15" s="4" t="e">
        <f>COUNTIFS(#REF!,B15,#REF!,"Бекдурдиев",#REF!,"02.04.2026")</f>
        <v>#REF!</v>
      </c>
      <c r="GP15" s="4" t="e">
        <f>COUNTIFS(#REF!,B15,#REF!,"алиев",#REF!,"03.04.2026")</f>
        <v>#REF!</v>
      </c>
      <c r="GQ15" s="4" t="e">
        <f>COUNTIFS(#REF!,B15,#REF!,"Бекдурдиев",#REF!,"03.04.2026")</f>
        <v>#REF!</v>
      </c>
      <c r="GR15" s="4" t="e">
        <f>COUNTIFS(#REF!,B15,#REF!,"алиев",#REF!,"04.04.2026")</f>
        <v>#REF!</v>
      </c>
      <c r="GS15" s="4" t="e">
        <f>COUNTIFS(#REF!,B15,#REF!,"Бекдурдиев",#REF!,"04.04.2026")</f>
        <v>#REF!</v>
      </c>
      <c r="GT15" s="4" t="e">
        <f>COUNTIFS(#REF!,B15,#REF!,"алиев",#REF!,"05.04.2026")</f>
        <v>#REF!</v>
      </c>
      <c r="GU15" s="4" t="e">
        <f>COUNTIFS(#REF!,B15,#REF!,"Бекдурдиев",#REF!,"05.04.2026")</f>
        <v>#REF!</v>
      </c>
      <c r="GV15" s="4" t="e">
        <f>COUNTIFS(#REF!,B15,#REF!,"алиев",#REF!,"06.04.2026")</f>
        <v>#REF!</v>
      </c>
      <c r="GW15" s="4" t="e">
        <f>COUNTIFS(#REF!,B15,#REF!,"Бекдурдиев",#REF!,"06.04.2026")</f>
        <v>#REF!</v>
      </c>
      <c r="GX15" s="4" t="e">
        <f>COUNTIFS(#REF!,B15,#REF!,"алиев",#REF!,"07.04.2026")</f>
        <v>#REF!</v>
      </c>
      <c r="GY15" s="4" t="e">
        <f>COUNTIFS(#REF!,B15,#REF!,"Бекдурдиев",#REF!,"07.04.2026")</f>
        <v>#REF!</v>
      </c>
      <c r="GZ15" s="4" t="e">
        <f>COUNTIFS(#REF!,B15,#REF!,"алиев",#REF!,"08.04.2026")</f>
        <v>#REF!</v>
      </c>
      <c r="HA15" s="4" t="e">
        <f>COUNTIFS(#REF!,B15,#REF!,"Бекдурдиев",#REF!,"08.04.2026")</f>
        <v>#REF!</v>
      </c>
      <c r="HB15" s="4" t="e">
        <f>COUNTIFS(#REF!,B15,#REF!,"алиев",#REF!,"09.04.2026")</f>
        <v>#REF!</v>
      </c>
      <c r="HC15" s="4" t="e">
        <f>COUNTIFS(#REF!,B15,#REF!,"Бекдурдиев",#REF!,"09.04.2026")</f>
        <v>#REF!</v>
      </c>
      <c r="HD15" s="4" t="e">
        <f>COUNTIFS(#REF!,B15,#REF!,"алиев",#REF!,"10.04.2026")</f>
        <v>#REF!</v>
      </c>
      <c r="HE15" s="4" t="e">
        <f>COUNTIFS(#REF!,B15,#REF!,"Бекдурдиев",#REF!,"10.04.2026")</f>
        <v>#REF!</v>
      </c>
      <c r="HF15" s="4" t="e">
        <f>COUNTIFS(#REF!,B15,#REF!,"алиев",#REF!,"11.04.2026")</f>
        <v>#REF!</v>
      </c>
      <c r="HG15" s="4" t="e">
        <f>COUNTIFS(#REF!,B15,#REF!,"Бекдурдиев",#REF!,"11.04.2026")</f>
        <v>#REF!</v>
      </c>
      <c r="HH15" s="4" t="e">
        <f>COUNTIFS(#REF!,B15,#REF!,"алиев",#REF!,"12.04.2026")</f>
        <v>#REF!</v>
      </c>
      <c r="HI15" s="4" t="e">
        <f>COUNTIFS(#REF!,B15,#REF!,"Бекдурдиев",#REF!,"12.04.2026")</f>
        <v>#REF!</v>
      </c>
      <c r="HJ15" s="4" t="e">
        <f>COUNTIFS(#REF!,B15,#REF!,"алиев",#REF!,"13.04.2026")</f>
        <v>#REF!</v>
      </c>
      <c r="HK15" s="4" t="e">
        <f>COUNTIFS(#REF!,B15,#REF!,"Бекдурдиев",#REF!,"13.04.2026")</f>
        <v>#REF!</v>
      </c>
      <c r="HL15" s="4" t="e">
        <f>COUNTIFS(#REF!,B15,#REF!,"алиев",#REF!,"14.04.2026")</f>
        <v>#REF!</v>
      </c>
      <c r="HM15" s="4" t="e">
        <f>COUNTIFS(#REF!,B15,#REF!,"Бекдурдиев",#REF!,"14.04.2026")</f>
        <v>#REF!</v>
      </c>
      <c r="HN15" s="4" t="e">
        <f>COUNTIFS(#REF!,B15,#REF!,"алиев",#REF!,"15.04.2026")</f>
        <v>#REF!</v>
      </c>
      <c r="HO15" s="4" t="e">
        <f>COUNTIFS(#REF!,B15,#REF!,"Бекдурдиев",#REF!,"15.04.2026")</f>
        <v>#REF!</v>
      </c>
      <c r="HP15" s="4" t="e">
        <f>COUNTIFS(#REF!,B15,#REF!,"алиев",#REF!,"16.04.2026")</f>
        <v>#REF!</v>
      </c>
      <c r="HQ15" s="4" t="e">
        <f>COUNTIFS(#REF!,B15,#REF!,"Бекдурдиев",#REF!,"16.04.2026")</f>
        <v>#REF!</v>
      </c>
      <c r="HR15" s="4" t="e">
        <f>COUNTIFS(#REF!,B15,#REF!,"алиев",#REF!,"17.04.2026")</f>
        <v>#REF!</v>
      </c>
      <c r="HS15" s="4" t="e">
        <f>COUNTIFS(#REF!,B15,#REF!,"Бекдурдиев",#REF!,"17.04.2026")</f>
        <v>#REF!</v>
      </c>
      <c r="HT15" s="4" t="e">
        <f>COUNTIFS(#REF!,B15,#REF!,"алиев",#REF!,"18.04.2026")</f>
        <v>#REF!</v>
      </c>
      <c r="HU15" s="4" t="e">
        <f>COUNTIFS(#REF!,B15,#REF!,"Бекдурдиев",#REF!,"18.04.2026")</f>
        <v>#REF!</v>
      </c>
      <c r="HV15" s="4" t="e">
        <f>COUNTIFS(#REF!,B15,#REF!,"алиев",#REF!,"19.04.2026")</f>
        <v>#REF!</v>
      </c>
      <c r="HW15" s="4" t="e">
        <f>COUNTIFS(#REF!,B15,#REF!,"Бекдурдиев",#REF!,"19.04.2026")</f>
        <v>#REF!</v>
      </c>
      <c r="HX15" s="4" t="e">
        <f>COUNTIFS(#REF!,B15,#REF!,"алиев",#REF!,"20.04.2026")</f>
        <v>#REF!</v>
      </c>
      <c r="HY15" s="4" t="e">
        <f>COUNTIFS(#REF!,B15,#REF!,"Бекдурдиев",#REF!,"20.04.2026")</f>
        <v>#REF!</v>
      </c>
      <c r="HZ15" s="4" t="e">
        <f>COUNTIFS(#REF!,B15,#REF!,"алиев",#REF!,"21.04.2026")</f>
        <v>#REF!</v>
      </c>
      <c r="IA15" s="4" t="e">
        <f>COUNTIFS(#REF!,B15,#REF!,"Бекдурдиев",#REF!,"21.04.2026")</f>
        <v>#REF!</v>
      </c>
      <c r="IB15" s="4" t="e">
        <f>COUNTIFS(#REF!,B15,#REF!,"алиев",#REF!,"22.04.2026")</f>
        <v>#REF!</v>
      </c>
      <c r="IC15" s="4" t="e">
        <f>COUNTIFS(#REF!,B15,#REF!,"Бекдурдиев",#REF!,"22.04.2026")</f>
        <v>#REF!</v>
      </c>
      <c r="ID15" s="4" t="e">
        <f>COUNTIFS(#REF!,B15,#REF!,"алиев",#REF!,"23.04.2026")</f>
        <v>#REF!</v>
      </c>
      <c r="IE15" s="4" t="e">
        <f>COUNTIFS(#REF!,B15,#REF!,"Бекдурдиев",#REF!,"23.04.2026")</f>
        <v>#REF!</v>
      </c>
      <c r="IF15" s="4" t="e">
        <f>COUNTIFS(#REF!,B15,#REF!,"алиев",#REF!,"24.04.2026")</f>
        <v>#REF!</v>
      </c>
      <c r="IG15" s="4" t="e">
        <f>COUNTIFS(#REF!,B15,#REF!,"Бекдурдиев",#REF!,"24.04.2026")</f>
        <v>#REF!</v>
      </c>
      <c r="IH15" s="4" t="e">
        <f>COUNTIFS(#REF!,B15,#REF!,"алиев",#REF!,"25.04.2026")</f>
        <v>#REF!</v>
      </c>
      <c r="II15" s="4" t="e">
        <f>COUNTIFS(#REF!,B15,#REF!,"Бекдурдиев",#REF!,"25.04.2026")</f>
        <v>#REF!</v>
      </c>
      <c r="IJ15" s="4" t="e">
        <f>COUNTIFS(#REF!,B15,#REF!,"алиев",#REF!,"26.04.2026")</f>
        <v>#REF!</v>
      </c>
      <c r="IK15" s="4" t="e">
        <f>COUNTIFS(#REF!,B15,#REF!,"Бекдурдиев",#REF!,"26.04.2026")</f>
        <v>#REF!</v>
      </c>
      <c r="IL15" s="4" t="e">
        <f>COUNTIFS(#REF!,B15,#REF!,"алиев",#REF!,"27.04.2026")</f>
        <v>#REF!</v>
      </c>
      <c r="IM15" s="4" t="e">
        <f>COUNTIFS(#REF!,B15,#REF!,"Бекдурдиев",#REF!,"27.04.2026")</f>
        <v>#REF!</v>
      </c>
      <c r="IN15" s="4" t="e">
        <f>COUNTIFS(#REF!,B15,#REF!,"алиев",#REF!,"28.04.2026")</f>
        <v>#REF!</v>
      </c>
      <c r="IO15" s="4" t="e">
        <f>COUNTIFS(#REF!,B15,#REF!,"Бекдурдиев",#REF!,"28.04.2026")</f>
        <v>#REF!</v>
      </c>
      <c r="IP15" s="4" t="e">
        <f>COUNTIFS(#REF!,B15,#REF!,"алиев",#REF!,"29.04.2026")</f>
        <v>#REF!</v>
      </c>
      <c r="IQ15" s="4" t="e">
        <f>COUNTIFS(#REF!,B15,#REF!,"Бекдурдиев",#REF!,"29.04.2026")</f>
        <v>#REF!</v>
      </c>
      <c r="IR15" s="4" t="e">
        <f>COUNTIFS(#REF!,B15,#REF!,"алиев",#REF!,"30.04.2026")</f>
        <v>#REF!</v>
      </c>
      <c r="IS15" s="4" t="e">
        <f>COUNTIFS(#REF!,B15,#REF!,"Бекдурдиев",#REF!,"30.04.2026")</f>
        <v>#REF!</v>
      </c>
      <c r="IT15" s="18" t="e">
        <f t="shared" si="26"/>
        <v>#REF!</v>
      </c>
      <c r="IU15" s="18" t="e">
        <f t="shared" si="27"/>
        <v>#REF!</v>
      </c>
      <c r="IV15" s="4" t="e">
        <f>COUNTIFS(#REF!,B15,#REF!,"алиев",#REF!,"01.05.2026")</f>
        <v>#REF!</v>
      </c>
      <c r="IW15" s="4" t="e">
        <f>COUNTIFS(#REF!,B15,#REF!,"Бекдурдиев",#REF!,"01.05.2026")</f>
        <v>#REF!</v>
      </c>
      <c r="IX15" s="4" t="e">
        <f>COUNTIFS(#REF!,B15,#REF!,"алиев",#REF!,"02.05.2026")</f>
        <v>#REF!</v>
      </c>
      <c r="IY15" s="4" t="e">
        <f>COUNTIFS(#REF!,B15,#REF!,"Бекдурдиев",#REF!,"02.05.2026")</f>
        <v>#REF!</v>
      </c>
      <c r="IZ15" s="4" t="e">
        <f>COUNTIFS(#REF!,B15,#REF!,"алиев",#REF!,"03.05.2026")</f>
        <v>#REF!</v>
      </c>
      <c r="JA15" s="4" t="e">
        <f>COUNTIFS(#REF!,B15,#REF!,"Бекдурдиев",#REF!,"03.05.2026")</f>
        <v>#REF!</v>
      </c>
      <c r="JB15" s="4" t="e">
        <f>COUNTIFS(#REF!,B15,#REF!,"алиев",#REF!,"04.05.2026")</f>
        <v>#REF!</v>
      </c>
      <c r="JC15" s="4" t="e">
        <f>COUNTIFS(#REF!,B15,#REF!,"Бекдурдиев",#REF!,"04.05.2026")</f>
        <v>#REF!</v>
      </c>
      <c r="JD15" s="4" t="e">
        <f>COUNTIFS(#REF!,B15,#REF!,"алиев",#REF!,"05.05.2026")</f>
        <v>#REF!</v>
      </c>
      <c r="JE15" s="4" t="e">
        <f>COUNTIFS(#REF!,B15,#REF!,"Бекдурдиев",#REF!,"05.05.2026")</f>
        <v>#REF!</v>
      </c>
      <c r="JF15" s="4" t="e">
        <f>COUNTIFS(#REF!,B15,#REF!,"алиев",#REF!,"06.05.2026")</f>
        <v>#REF!</v>
      </c>
      <c r="JG15" s="4" t="e">
        <f>COUNTIFS(#REF!,B15,#REF!,"Бекдурдиев",#REF!,"06.05.2026")</f>
        <v>#REF!</v>
      </c>
      <c r="JH15" s="4" t="e">
        <f>COUNTIFS(#REF!,B15,#REF!,"алиев",#REF!,"07.05.2026")</f>
        <v>#REF!</v>
      </c>
      <c r="JI15" s="4" t="e">
        <f>COUNTIFS(#REF!,B15,#REF!,"Бекдурдиев",#REF!,"07.05.2026")</f>
        <v>#REF!</v>
      </c>
      <c r="JJ15" s="4" t="e">
        <f>COUNTIFS(#REF!,B15,#REF!,"алиев",#REF!,"08.05.2026")</f>
        <v>#REF!</v>
      </c>
      <c r="JK15" s="4" t="e">
        <f>COUNTIFS(#REF!,B15,#REF!,"Бекдурдиев",#REF!,"08.05.2026")</f>
        <v>#REF!</v>
      </c>
      <c r="JL15" s="4" t="e">
        <f>COUNTIFS(#REF!,B15,#REF!,"алиев",#REF!,"09.05.2026")</f>
        <v>#REF!</v>
      </c>
      <c r="JM15" s="4" t="e">
        <f>COUNTIFS(#REF!,B15,#REF!,"Бекдурдиев",#REF!,"09.05.2026")</f>
        <v>#REF!</v>
      </c>
      <c r="JN15" s="4" t="e">
        <f>COUNTIFS(#REF!,B15,#REF!,"алиев",#REF!,"10.05.2026")</f>
        <v>#REF!</v>
      </c>
      <c r="JO15" s="4" t="e">
        <f>COUNTIFS(#REF!,B15,#REF!,"Бекдурдиев",#REF!,"10.05.2026")</f>
        <v>#REF!</v>
      </c>
      <c r="JP15" s="4" t="e">
        <f>COUNTIFS(#REF!,B15,#REF!,"алиев",#REF!,"11.05.2026")</f>
        <v>#REF!</v>
      </c>
      <c r="JQ15" s="4" t="e">
        <f>COUNTIFS(#REF!,B15,#REF!,"Бекдурдиев",#REF!,"11.05.2026")</f>
        <v>#REF!</v>
      </c>
      <c r="JR15" s="4" t="e">
        <f>COUNTIFS(#REF!,B15,#REF!,"алиев",#REF!,"12.05.2026")</f>
        <v>#REF!</v>
      </c>
      <c r="JS15" s="4" t="e">
        <f>COUNTIFS(#REF!,B15,#REF!,"Бекдурдиев",#REF!,"12.05.2026")</f>
        <v>#REF!</v>
      </c>
      <c r="JT15" s="4" t="e">
        <f>COUNTIFS(#REF!,B15,#REF!,"алиев",#REF!,"13.05.2026")</f>
        <v>#REF!</v>
      </c>
      <c r="JU15" s="4" t="e">
        <f>COUNTIFS(#REF!,B15,#REF!,"Бекдурдиев",#REF!,"13.05.2026")</f>
        <v>#REF!</v>
      </c>
      <c r="JV15" s="4" t="e">
        <f>COUNTIFS(#REF!,B15,#REF!,"алиев",#REF!,"14.05.2026")</f>
        <v>#REF!</v>
      </c>
      <c r="JW15" s="4" t="e">
        <f>COUNTIFS(#REF!,B15,#REF!,"Бекдурдиев",#REF!,"14.05.2026")</f>
        <v>#REF!</v>
      </c>
      <c r="JX15" s="4" t="e">
        <f>COUNTIFS(#REF!,B15,#REF!,"алиев",#REF!,"15.05.2026")</f>
        <v>#REF!</v>
      </c>
      <c r="JY15" s="4" t="e">
        <f>COUNTIFS(#REF!,B15,#REF!,"Бекдурдиев",#REF!,"15.05.2026")</f>
        <v>#REF!</v>
      </c>
      <c r="JZ15" s="4" t="e">
        <f>COUNTIFS(#REF!,B15,#REF!,"алиев",#REF!,"16.05.2026")</f>
        <v>#REF!</v>
      </c>
      <c r="KA15" s="4" t="e">
        <f>COUNTIFS(#REF!,B15,#REF!,"Бекдурдиев",#REF!,"16.05.2026")</f>
        <v>#REF!</v>
      </c>
      <c r="KB15" s="4" t="e">
        <f>COUNTIFS(#REF!,B15,#REF!,"алиев",#REF!,"17.05.2026")</f>
        <v>#REF!</v>
      </c>
      <c r="KC15" s="4" t="e">
        <f>COUNTIFS(#REF!,B15,#REF!,"Бекдурдиев",#REF!,"17.05.2026")</f>
        <v>#REF!</v>
      </c>
      <c r="KD15" s="4" t="e">
        <f>COUNTIFS(#REF!,B15,#REF!,"алиев",#REF!,"18.05.2026")</f>
        <v>#REF!</v>
      </c>
      <c r="KE15" s="4" t="e">
        <f>COUNTIFS(#REF!,B15,#REF!,"Бекдурдиев",#REF!,"18.05.2026")</f>
        <v>#REF!</v>
      </c>
      <c r="KF15" s="4" t="e">
        <f>COUNTIFS(#REF!,B15,#REF!,"алиев",#REF!,"19.05.2026")</f>
        <v>#REF!</v>
      </c>
      <c r="KG15" s="4" t="e">
        <f>COUNTIFS(#REF!,B15,#REF!,"Бекдурдиев",#REF!,"19.05.2026")</f>
        <v>#REF!</v>
      </c>
      <c r="KH15" s="4" t="e">
        <f>COUNTIFS(#REF!,B15,#REF!,"алиев",#REF!,"20.05.2026")</f>
        <v>#REF!</v>
      </c>
      <c r="KI15" s="4" t="e">
        <f>COUNTIFS(#REF!,B15,#REF!,"Бекдурдиев",#REF!,"20.05.2026")</f>
        <v>#REF!</v>
      </c>
      <c r="KJ15" s="4" t="e">
        <f>COUNTIFS(#REF!,B15,#REF!,"алиев",#REF!,"21.05.2026")</f>
        <v>#REF!</v>
      </c>
      <c r="KK15" s="4" t="e">
        <f>COUNTIFS(#REF!,B15,#REF!,"Бекдурдиев",#REF!,"21.05.2026")</f>
        <v>#REF!</v>
      </c>
      <c r="KL15" s="4" t="e">
        <f>COUNTIFS(#REF!,B15,#REF!,"алиев",#REF!,"22.05.2026")</f>
        <v>#REF!</v>
      </c>
      <c r="KM15" s="4" t="e">
        <f>COUNTIFS(#REF!,B15,#REF!,"Бекдурдиев",#REF!,"22.05.2026")</f>
        <v>#REF!</v>
      </c>
      <c r="KN15" s="4" t="e">
        <f>COUNTIFS(#REF!,B15,#REF!,"алиев",#REF!,"23.05.2026")</f>
        <v>#REF!</v>
      </c>
      <c r="KO15" s="4" t="e">
        <f>COUNTIFS(#REF!,B15,#REF!,"Бекдурдиев",#REF!,"23.05.2026")</f>
        <v>#REF!</v>
      </c>
      <c r="KP15" s="4" t="e">
        <f>COUNTIFS(#REF!,B15,#REF!,"алиев",#REF!,"24.05.2026")</f>
        <v>#REF!</v>
      </c>
      <c r="KQ15" s="4" t="e">
        <f>COUNTIFS(#REF!,B15,#REF!,"Бекдурдиев",#REF!,"24.05.2026")</f>
        <v>#REF!</v>
      </c>
      <c r="KR15" s="4" t="e">
        <f>COUNTIFS(#REF!,B15,#REF!,"алиев",#REF!,"25.05.2026")</f>
        <v>#REF!</v>
      </c>
      <c r="KS15" s="4" t="e">
        <f>COUNTIFS(#REF!,B15,#REF!,"Бекдурдиев",#REF!,"25.05.2026")</f>
        <v>#REF!</v>
      </c>
      <c r="KT15" s="4" t="e">
        <f>COUNTIFS(#REF!,B15,#REF!,"алиев",#REF!,"26.05.2026")</f>
        <v>#REF!</v>
      </c>
      <c r="KU15" s="4" t="e">
        <f>COUNTIFS(#REF!,B15,#REF!,"Бекдурдиев",#REF!,"26.05.2026")</f>
        <v>#REF!</v>
      </c>
      <c r="KV15" s="4" t="e">
        <f>COUNTIFS(#REF!,B15,#REF!,"алиев",#REF!,"27.05.2026")</f>
        <v>#REF!</v>
      </c>
      <c r="KW15" s="4" t="e">
        <f>COUNTIFS(#REF!,B15,#REF!,"Бекдурдиев",#REF!,"27.05.2026")</f>
        <v>#REF!</v>
      </c>
      <c r="KX15" s="4" t="e">
        <f>COUNTIFS(#REF!,B15,#REF!,"алиев",#REF!,"28.05.2026")</f>
        <v>#REF!</v>
      </c>
      <c r="KY15" s="4" t="e">
        <f>COUNTIFS(#REF!,B15,#REF!,"Бекдурдиев",#REF!,"28.05.2026")</f>
        <v>#REF!</v>
      </c>
      <c r="KZ15" s="4" t="e">
        <f>COUNTIFS(#REF!,B15,#REF!,"алиев",#REF!,"29.05.2026")</f>
        <v>#REF!</v>
      </c>
      <c r="LA15" s="4" t="e">
        <f>COUNTIFS(#REF!,B15,#REF!,"Бекдурдиев",#REF!,"29.05.2026")</f>
        <v>#REF!</v>
      </c>
      <c r="LB15" s="4" t="e">
        <f>COUNTIFS(#REF!,B15,#REF!,"алиев",#REF!,"30.05.2026")</f>
        <v>#REF!</v>
      </c>
      <c r="LC15" s="4" t="e">
        <f>COUNTIFS(#REF!,B15,#REF!,"Бекдурдиев",#REF!,"30.05.2026")</f>
        <v>#REF!</v>
      </c>
      <c r="LD15" s="4" t="e">
        <f>COUNTIFS(#REF!,B15,#REF!,"алиев",#REF!,"31.05.2026")</f>
        <v>#REF!</v>
      </c>
      <c r="LE15" s="4" t="e">
        <f>COUNTIFS(#REF!,B15,#REF!,"Бекдурдиев",#REF!,"31.05.2026")</f>
        <v>#REF!</v>
      </c>
      <c r="LF15" s="22" t="e">
        <f t="shared" si="28"/>
        <v>#REF!</v>
      </c>
      <c r="LG15" s="22" t="e">
        <f t="shared" si="29"/>
        <v>#REF!</v>
      </c>
      <c r="LH15" s="4" t="e">
        <f>COUNTIFS(#REF!,B15,#REF!,"алиев",#REF!,"01.06.2026")</f>
        <v>#REF!</v>
      </c>
      <c r="LI15" s="4" t="e">
        <f>COUNTIFS(#REF!,B15,#REF!,"Бекдурдиев",#REF!,"01.06.2026")</f>
        <v>#REF!</v>
      </c>
      <c r="LJ15" s="4" t="e">
        <f>COUNTIFS(#REF!,B15,#REF!,"алиев",#REF!,"02.06.2026")</f>
        <v>#REF!</v>
      </c>
      <c r="LK15" s="4" t="e">
        <f>COUNTIFS(#REF!,B15,#REF!,"Бекдурдиев",#REF!,"02.06.2026")</f>
        <v>#REF!</v>
      </c>
      <c r="LL15" s="4" t="e">
        <f>COUNTIFS(#REF!,B15,#REF!,"алиев",#REF!,"03.06.2026")</f>
        <v>#REF!</v>
      </c>
      <c r="LM15" s="4" t="e">
        <f>COUNTIFS(#REF!,B15,#REF!,"Бекдурдиев",#REF!,"03.06.2026")</f>
        <v>#REF!</v>
      </c>
      <c r="LN15" s="4" t="e">
        <f>COUNTIFS(#REF!,B15,#REF!,"алиев",#REF!,"04.06.2026")</f>
        <v>#REF!</v>
      </c>
      <c r="LO15" s="4" t="e">
        <f>COUNTIFS(#REF!,B15,#REF!,"Бекдурдиев",#REF!,"04.06.2026")</f>
        <v>#REF!</v>
      </c>
      <c r="LP15" s="4" t="e">
        <f>COUNTIFS(#REF!,B15,#REF!,"алиев",#REF!,"05.06.2026")</f>
        <v>#REF!</v>
      </c>
      <c r="LQ15" s="4" t="e">
        <f>COUNTIFS(#REF!,B15,#REF!,"Бекдурдиев",#REF!,"05.06.2026")</f>
        <v>#REF!</v>
      </c>
      <c r="LR15" s="4" t="e">
        <f>COUNTIFS(#REF!,B15,#REF!,"алиев",#REF!,"06.06.2026")</f>
        <v>#REF!</v>
      </c>
      <c r="LS15" s="4" t="e">
        <f>COUNTIFS(#REF!,B15,#REF!,"Бекдурдиев",#REF!,"06.06.2026")</f>
        <v>#REF!</v>
      </c>
      <c r="LT15" s="4" t="e">
        <f>COUNTIFS(#REF!,B15,#REF!,"алиев",#REF!,"07.06.2026")</f>
        <v>#REF!</v>
      </c>
      <c r="LU15" s="4" t="e">
        <f>COUNTIFS(#REF!,B15,#REF!,"Бекдурдиев",#REF!,"07.06.2026")</f>
        <v>#REF!</v>
      </c>
      <c r="LV15" s="4" t="e">
        <f>COUNTIFS(#REF!,B15,#REF!,"алиев",#REF!,"08.06.2026")</f>
        <v>#REF!</v>
      </c>
      <c r="LW15" s="4" t="e">
        <f>COUNTIFS(#REF!,B15,#REF!,"Бекдурдиев",#REF!,"08.06.2026")</f>
        <v>#REF!</v>
      </c>
      <c r="LX15" s="4" t="e">
        <f>COUNTIFS(#REF!,B15,#REF!,"алиев",#REF!,"09.06.2026")</f>
        <v>#REF!</v>
      </c>
      <c r="LY15" s="4" t="e">
        <f>COUNTIFS(#REF!,B15,#REF!,"Бекдурдиев",#REF!,"09.06.2026")</f>
        <v>#REF!</v>
      </c>
      <c r="LZ15" s="4" t="e">
        <f>COUNTIFS(#REF!,B15,#REF!,"алиев",#REF!,"10.06.2026")</f>
        <v>#REF!</v>
      </c>
      <c r="MA15" s="4" t="e">
        <f>COUNTIFS(#REF!,B15,#REF!,"Бекдурдиев",#REF!,"10.06.2026")</f>
        <v>#REF!</v>
      </c>
      <c r="MB15" s="4" t="e">
        <f>COUNTIFS(#REF!,B15,#REF!,"алиев",#REF!,"11.06.2026")</f>
        <v>#REF!</v>
      </c>
      <c r="MC15" s="4" t="e">
        <f>COUNTIFS(#REF!,B15,#REF!,"Бекдурдиев",#REF!,"11.06.2026")</f>
        <v>#REF!</v>
      </c>
      <c r="MD15" s="4" t="e">
        <f>COUNTIFS(#REF!,B15,#REF!,"алиев",#REF!,"12.06.2026")</f>
        <v>#REF!</v>
      </c>
      <c r="ME15" s="4" t="e">
        <f>COUNTIFS(#REF!,B15,#REF!,"Бекдурдиев",#REF!,"12.06.2026")</f>
        <v>#REF!</v>
      </c>
      <c r="MF15" s="4" t="e">
        <f>COUNTIFS(#REF!,B15,#REF!,"алиев",#REF!,"13.06.2026")</f>
        <v>#REF!</v>
      </c>
      <c r="MG15" s="4" t="e">
        <f>COUNTIFS(#REF!,B15,#REF!,"Бекдурдиев",#REF!,"13.06.2026")</f>
        <v>#REF!</v>
      </c>
      <c r="MH15" s="4" t="e">
        <f>COUNTIFS(#REF!,B15,#REF!,"алиев",#REF!,"14.06.2026")</f>
        <v>#REF!</v>
      </c>
      <c r="MI15" s="4" t="e">
        <f>COUNTIFS(#REF!,B15,#REF!,"Бекдурдиев",#REF!,"14.06.2026")</f>
        <v>#REF!</v>
      </c>
      <c r="MJ15" s="4" t="e">
        <f>COUNTIFS(#REF!,B15,#REF!,"алиев",#REF!,"15.06.2026")</f>
        <v>#REF!</v>
      </c>
      <c r="MK15" s="4" t="e">
        <f>COUNTIFS(#REF!,B15,#REF!,"Бекдурдиев",#REF!,"15.06.2026")</f>
        <v>#REF!</v>
      </c>
      <c r="ML15" s="4" t="e">
        <f>COUNTIFS(#REF!,B15,#REF!,"алиев",#REF!,"16.06.2026")</f>
        <v>#REF!</v>
      </c>
      <c r="MM15" s="4" t="e">
        <f>COUNTIFS(#REF!,B15,#REF!,"Бекдурдиев",#REF!,"16.06.2026")</f>
        <v>#REF!</v>
      </c>
      <c r="MN15" s="4" t="e">
        <f>COUNTIFS(#REF!,B15,#REF!,"алиев",#REF!,"17.06.2026")</f>
        <v>#REF!</v>
      </c>
      <c r="MO15" s="4" t="e">
        <f>COUNTIFS(#REF!,B15,#REF!,"Бекдурдиев",#REF!,"17.06.2026")</f>
        <v>#REF!</v>
      </c>
      <c r="MP15" s="4" t="e">
        <f>COUNTIFS(#REF!,B15,#REF!,"алиев",#REF!,"18.06.2026")</f>
        <v>#REF!</v>
      </c>
      <c r="MQ15" s="4" t="e">
        <f>COUNTIFS(#REF!,B15,#REF!,"Бекдурдиев",#REF!,"18.06.2026")</f>
        <v>#REF!</v>
      </c>
      <c r="MR15" s="4" t="e">
        <f>COUNTIFS(#REF!,B15,#REF!,"алиев",#REF!,"19.06.2026")</f>
        <v>#REF!</v>
      </c>
      <c r="MS15" s="4" t="e">
        <f>COUNTIFS(#REF!,B15,#REF!,"Бекдурдиев",#REF!,"19.06.2026")</f>
        <v>#REF!</v>
      </c>
      <c r="MT15" s="4" t="e">
        <f>COUNTIFS(#REF!,B15,#REF!,"алиев",#REF!,"20.06.2026")</f>
        <v>#REF!</v>
      </c>
      <c r="MU15" s="4" t="e">
        <f>COUNTIFS(#REF!,B15,#REF!,"Бекдурдиев",#REF!,"20.06.2026")</f>
        <v>#REF!</v>
      </c>
      <c r="MV15" s="4" t="e">
        <f>COUNTIFS(#REF!,B15,#REF!,"алиев",#REF!,"21.06.2026")</f>
        <v>#REF!</v>
      </c>
      <c r="MW15" s="4" t="e">
        <f>COUNTIFS(#REF!,B15,#REF!,"Бекдурдиев",#REF!,"21.06.2026")</f>
        <v>#REF!</v>
      </c>
      <c r="MX15" s="4" t="e">
        <f>COUNTIFS(#REF!,B15,#REF!,"алиев",#REF!,"22.06.2026")</f>
        <v>#REF!</v>
      </c>
      <c r="MY15" s="4" t="e">
        <f>COUNTIFS(#REF!,B15,#REF!,"Бекдурдиев",#REF!,"22.06.2026")</f>
        <v>#REF!</v>
      </c>
      <c r="MZ15" s="4" t="e">
        <f>COUNTIFS(#REF!,B15,#REF!,"алиев",#REF!,"23.06.2026")</f>
        <v>#REF!</v>
      </c>
      <c r="NA15" s="4" t="e">
        <f>COUNTIFS(#REF!,B15,#REF!,"Бекдурдиев",#REF!,"23.06.2026")</f>
        <v>#REF!</v>
      </c>
      <c r="NB15" s="4" t="e">
        <f>COUNTIFS(#REF!,B15,#REF!,"алиев",#REF!,"24.06.2026")</f>
        <v>#REF!</v>
      </c>
      <c r="NC15" s="4" t="e">
        <f>COUNTIFS(#REF!,B15,#REF!,"Бекдурдиев",#REF!,"24.06.2026")</f>
        <v>#REF!</v>
      </c>
      <c r="ND15" s="4" t="e">
        <f>COUNTIFS(#REF!,B15,#REF!,"алиев",#REF!,"25.06.2026")</f>
        <v>#REF!</v>
      </c>
      <c r="NE15" s="4" t="e">
        <f>COUNTIFS(#REF!,B15,#REF!,"Бекдурдиев",#REF!,"25.06.2026")</f>
        <v>#REF!</v>
      </c>
      <c r="NF15" s="4" t="e">
        <f>COUNTIFS(#REF!,B15,#REF!,"алиев",#REF!,"26.06.2026")</f>
        <v>#REF!</v>
      </c>
      <c r="NG15" s="4" t="e">
        <f>COUNTIFS(#REF!,B15,#REF!,"Бекдурдиев",#REF!,"26.06.2026")</f>
        <v>#REF!</v>
      </c>
      <c r="NH15" s="4" t="e">
        <f>COUNTIFS(#REF!,B15,#REF!,"алиев",#REF!,"27.06.2026")</f>
        <v>#REF!</v>
      </c>
      <c r="NI15" s="4" t="e">
        <f>COUNTIFS(#REF!,B15,#REF!,"Бекдурдиев",#REF!,"27.06.2026")</f>
        <v>#REF!</v>
      </c>
      <c r="NJ15" s="4" t="e">
        <f>COUNTIFS(#REF!,B15,#REF!,"алиев",#REF!,"28.06.2026")</f>
        <v>#REF!</v>
      </c>
      <c r="NK15" s="4" t="e">
        <f>COUNTIFS(#REF!,B15,#REF!,"Бекдурдиев",#REF!,"28.06.2026")</f>
        <v>#REF!</v>
      </c>
      <c r="NL15" s="4" t="e">
        <f>COUNTIFS(#REF!,B15,#REF!,"алиев",#REF!,"29.06.2026")</f>
        <v>#REF!</v>
      </c>
      <c r="NM15" s="4" t="e">
        <f>COUNTIFS(#REF!,B15,#REF!,"Бекдурдиев",#REF!,"29.06.2026")</f>
        <v>#REF!</v>
      </c>
      <c r="NN15" s="4" t="e">
        <f>COUNTIFS(#REF!,B15,#REF!,"алиев",#REF!,"30.06.2026")</f>
        <v>#REF!</v>
      </c>
      <c r="NO15" s="4" t="e">
        <f>COUNTIFS(#REF!,B15,#REF!,"Бекдурдиев",#REF!,"30.06.2026")</f>
        <v>#REF!</v>
      </c>
      <c r="NP15" s="26" t="e">
        <f t="shared" si="30"/>
        <v>#REF!</v>
      </c>
      <c r="NQ15" s="26" t="e">
        <f t="shared" si="31"/>
        <v>#REF!</v>
      </c>
      <c r="NR15" s="4" t="e">
        <f>COUNTIFS(#REF!,B15,#REF!,"алиев",#REF!,"01.07.2026")</f>
        <v>#REF!</v>
      </c>
      <c r="NS15" s="4" t="e">
        <f>COUNTIFS(#REF!,B15,#REF!,"Бекдурдиев",#REF!,"01.07.2026")</f>
        <v>#REF!</v>
      </c>
      <c r="NT15" s="4" t="e">
        <f>COUNTIFS(#REF!,B15,#REF!,"алиев",#REF!,"02.07.2026")</f>
        <v>#REF!</v>
      </c>
      <c r="NU15" s="4" t="e">
        <f>COUNTIFS(#REF!,B15,#REF!,"Бекдурдиев",#REF!,"02.07.2026")</f>
        <v>#REF!</v>
      </c>
      <c r="NV15" s="4" t="e">
        <f>COUNTIFS(#REF!,B15,#REF!,"алиев",#REF!,"03.07.2026")</f>
        <v>#REF!</v>
      </c>
      <c r="NW15" s="4" t="e">
        <f>COUNTIFS(#REF!,B15,#REF!,"Бекдурдиев",#REF!,"03.07.2026")</f>
        <v>#REF!</v>
      </c>
      <c r="NX15" s="4" t="e">
        <f>COUNTIFS(#REF!,B15,#REF!,"алиев",#REF!,"04.07.2026")</f>
        <v>#REF!</v>
      </c>
      <c r="NY15" s="4" t="e">
        <f>COUNTIFS(#REF!,B15,#REF!,"Бекдурдиев",#REF!,"04.07.2026")</f>
        <v>#REF!</v>
      </c>
      <c r="NZ15" s="4" t="e">
        <f>COUNTIFS(#REF!,B15,#REF!,"алиев",#REF!,"05.07.2026")</f>
        <v>#REF!</v>
      </c>
      <c r="OA15" s="4" t="e">
        <f>COUNTIFS(#REF!,B15,#REF!,"Бекдурдиев",#REF!,"05.07.2026")</f>
        <v>#REF!</v>
      </c>
      <c r="OB15" s="4" t="e">
        <f>COUNTIFS(#REF!,B15,#REF!,"алиев",#REF!,"06.07.2026")</f>
        <v>#REF!</v>
      </c>
      <c r="OC15" s="4" t="e">
        <f>COUNTIFS(#REF!,B15,#REF!,"Бекдурдиев",#REF!,"06.07.2026")</f>
        <v>#REF!</v>
      </c>
      <c r="OD15" s="4" t="e">
        <f>COUNTIFS(#REF!,B15,#REF!,"алиев",#REF!,"07.07.2026")</f>
        <v>#REF!</v>
      </c>
      <c r="OE15" s="4" t="e">
        <f>COUNTIFS(#REF!,B15,#REF!,"Бекдурдиев",#REF!,"07.07.2026")</f>
        <v>#REF!</v>
      </c>
      <c r="OF15" s="4" t="e">
        <f>COUNTIFS(#REF!,B15,#REF!,"алиев",#REF!,"08.07.2026")</f>
        <v>#REF!</v>
      </c>
      <c r="OG15" s="4" t="e">
        <f>COUNTIFS(#REF!,B15,#REF!,"Бекдурдиев",#REF!,"08.07.2026")</f>
        <v>#REF!</v>
      </c>
      <c r="OH15" s="4" t="e">
        <f>COUNTIFS(#REF!,B15,#REF!,"алиев",#REF!,"09.07.2026")</f>
        <v>#REF!</v>
      </c>
      <c r="OI15" s="4" t="e">
        <f>COUNTIFS(#REF!,B15,#REF!,"Бекдурдиев",#REF!,"09.07.2026")</f>
        <v>#REF!</v>
      </c>
      <c r="OJ15" s="4" t="e">
        <f>COUNTIFS(#REF!,B15,#REF!,"алиев",#REF!,"10.07.2026")</f>
        <v>#REF!</v>
      </c>
      <c r="OK15" s="4" t="e">
        <f>COUNTIFS(#REF!,B15,#REF!,"Бекдурдиев",#REF!,"10.07.2026")</f>
        <v>#REF!</v>
      </c>
      <c r="OL15" s="4" t="e">
        <f>COUNTIFS(#REF!,B15,#REF!,"алиев",#REF!,"11.07.2026")</f>
        <v>#REF!</v>
      </c>
      <c r="OM15" s="4" t="e">
        <f>COUNTIFS(#REF!,B15,#REF!,"Бекдурдиев",#REF!,"11.07.2026")</f>
        <v>#REF!</v>
      </c>
      <c r="ON15" s="4" t="e">
        <f>COUNTIFS(#REF!,B15,#REF!,"алиев",#REF!,"12.07.2026")</f>
        <v>#REF!</v>
      </c>
      <c r="OO15" s="4" t="e">
        <f>COUNTIFS(#REF!,B15,#REF!,"Бекдурдиев",#REF!,"12.07.2026")</f>
        <v>#REF!</v>
      </c>
      <c r="OP15" s="4" t="e">
        <f>COUNTIFS(#REF!,B15,#REF!,"алиев",#REF!,"13.07.2026")</f>
        <v>#REF!</v>
      </c>
      <c r="OQ15" s="4" t="e">
        <f>COUNTIFS(#REF!,B15,#REF!,"Бекдурдиев",#REF!,"13.07.2026")</f>
        <v>#REF!</v>
      </c>
      <c r="OR15" s="4" t="e">
        <f>COUNTIFS(#REF!,B15,#REF!,"алиев",#REF!,"14.07.2026")</f>
        <v>#REF!</v>
      </c>
      <c r="OS15" s="4" t="e">
        <f>COUNTIFS(#REF!,B15,#REF!,"Бекдурдиев",#REF!,"14.07.2026")</f>
        <v>#REF!</v>
      </c>
      <c r="OT15" s="4" t="e">
        <f>COUNTIFS(#REF!,B15,#REF!,"алиев",#REF!,"15.07.2026")</f>
        <v>#REF!</v>
      </c>
      <c r="OU15" s="4" t="e">
        <f>COUNTIFS(#REF!,B15,#REF!,"Бекдурдиев",#REF!,"15.07.2026")</f>
        <v>#REF!</v>
      </c>
      <c r="OV15" s="4" t="e">
        <f>COUNTIFS(#REF!,B15,#REF!,"алиев",#REF!,"16.07.2026")</f>
        <v>#REF!</v>
      </c>
      <c r="OW15" s="4" t="e">
        <f>COUNTIFS(#REF!,B15,#REF!,"Бекдурдиев",#REF!,"16.07.2026")</f>
        <v>#REF!</v>
      </c>
      <c r="OX15" s="4" t="e">
        <f>COUNTIFS(#REF!,B15,#REF!,"алиев",#REF!,"17.07.2026")</f>
        <v>#REF!</v>
      </c>
      <c r="OY15" s="4" t="e">
        <f>COUNTIFS(#REF!,B15,#REF!,"Бекдурдиев",#REF!,"17.07.2026")</f>
        <v>#REF!</v>
      </c>
      <c r="OZ15" s="4" t="e">
        <f>COUNTIFS(#REF!,B15,#REF!,"алиев",#REF!,"18.07.2026")</f>
        <v>#REF!</v>
      </c>
      <c r="PA15" s="4" t="e">
        <f>COUNTIFS(#REF!,B15,#REF!,"Бекдурдиев",#REF!,"18.07.2026")</f>
        <v>#REF!</v>
      </c>
      <c r="PB15" s="4" t="e">
        <f>COUNTIFS(#REF!,B15,#REF!,"алиев",#REF!,"19.07.2026")</f>
        <v>#REF!</v>
      </c>
      <c r="PC15" s="4" t="e">
        <f>COUNTIFS(#REF!,B15,#REF!,"Бекдурдиев",#REF!,"19.07.2026")</f>
        <v>#REF!</v>
      </c>
      <c r="PD15" s="4" t="e">
        <f>COUNTIFS(#REF!,B15,#REF!,"алиев",#REF!,"20.07.2026")</f>
        <v>#REF!</v>
      </c>
      <c r="PE15" s="4" t="e">
        <f>COUNTIFS(#REF!,B15,#REF!,"Бекдурдиев",#REF!,"20.07.2026")</f>
        <v>#REF!</v>
      </c>
      <c r="PF15" s="4" t="e">
        <f>COUNTIFS(#REF!,B15,#REF!,"алиев",#REF!,"21.07.2026")</f>
        <v>#REF!</v>
      </c>
      <c r="PG15" s="4" t="e">
        <f>COUNTIFS(#REF!,B15,#REF!,"Бекдурдиев",#REF!,"21.07.2026")</f>
        <v>#REF!</v>
      </c>
      <c r="PH15" s="4" t="e">
        <f>COUNTIFS(#REF!,B15,#REF!,"алиев",#REF!,"22.07.2026")</f>
        <v>#REF!</v>
      </c>
      <c r="PI15" s="4" t="e">
        <f>COUNTIFS(#REF!,B15,#REF!,"Бекдурдиев",#REF!,"22.07.2026")</f>
        <v>#REF!</v>
      </c>
      <c r="PJ15" s="4" t="e">
        <f>COUNTIFS(#REF!,B15,#REF!,"алиев",#REF!,"23.07.2026")</f>
        <v>#REF!</v>
      </c>
      <c r="PK15" s="4" t="e">
        <f>COUNTIFS(#REF!,B15,#REF!,"Бекдурдиев",#REF!,"23.07.2026")</f>
        <v>#REF!</v>
      </c>
      <c r="PL15" s="4" t="e">
        <f>COUNTIFS(#REF!,B15,#REF!,"алиев",#REF!,"24.07.2026")</f>
        <v>#REF!</v>
      </c>
      <c r="PM15" s="4" t="e">
        <f>COUNTIFS(#REF!,B15,#REF!,"Бекдурдиев",#REF!,"24.07.2026")</f>
        <v>#REF!</v>
      </c>
      <c r="PN15" s="4" t="e">
        <f>COUNTIFS(#REF!,B15,#REF!,"алиев",#REF!,"25.07.2026")</f>
        <v>#REF!</v>
      </c>
      <c r="PO15" s="4" t="e">
        <f>COUNTIFS(#REF!,B15,#REF!,"Бекдурдиев",#REF!,"25.07.2026")</f>
        <v>#REF!</v>
      </c>
      <c r="PP15" s="4" t="e">
        <f>COUNTIFS(#REF!,B15,#REF!,"алиев",#REF!,"26.07.2026")</f>
        <v>#REF!</v>
      </c>
      <c r="PQ15" s="4" t="e">
        <f>COUNTIFS(#REF!,B15,#REF!,"Бекдурдиев",#REF!,"26.07.2026")</f>
        <v>#REF!</v>
      </c>
      <c r="PR15" s="4" t="e">
        <f>COUNTIFS(#REF!,B15,#REF!,"алиев",#REF!,"27.07.2026")</f>
        <v>#REF!</v>
      </c>
      <c r="PS15" s="4" t="e">
        <f>COUNTIFS(#REF!,B15,#REF!,"Бекдурдиев",#REF!,"27.07.2026")</f>
        <v>#REF!</v>
      </c>
      <c r="PT15" s="4" t="e">
        <f>COUNTIFS(#REF!,B15,#REF!,"алиев",#REF!,"28.07.2026")</f>
        <v>#REF!</v>
      </c>
      <c r="PU15" s="4" t="e">
        <f>COUNTIFS(#REF!,B15,#REF!,"Бекдурдиев",#REF!,"28.07.2026")</f>
        <v>#REF!</v>
      </c>
      <c r="PV15" s="4" t="e">
        <f>COUNTIFS(#REF!,B15,#REF!,"алиев",#REF!,"29.07.2026")</f>
        <v>#REF!</v>
      </c>
      <c r="PW15" s="4" t="e">
        <f>COUNTIFS(#REF!,B15,#REF!,"Бекдурдиев",#REF!,"29.07.2026")</f>
        <v>#REF!</v>
      </c>
      <c r="PX15" s="4" t="e">
        <f>COUNTIFS(#REF!,B15,#REF!,"алиев",#REF!,"30.07.2026")</f>
        <v>#REF!</v>
      </c>
      <c r="PY15" s="4" t="e">
        <f>COUNTIFS(#REF!,B15,#REF!,"Бекдурдиев",#REF!,"30.07.2026")</f>
        <v>#REF!</v>
      </c>
      <c r="PZ15" s="4" t="e">
        <f>COUNTIFS(#REF!,B15,#REF!,"алиев",#REF!,"31.07.2026")</f>
        <v>#REF!</v>
      </c>
      <c r="QA15" s="4" t="e">
        <f>COUNTIFS(#REF!,B15,#REF!,"Бекдурдиев",#REF!,"31.07.2026")</f>
        <v>#REF!</v>
      </c>
      <c r="QB15" s="20" t="e">
        <f t="shared" si="32"/>
        <v>#REF!</v>
      </c>
      <c r="QC15" s="20" t="e">
        <f t="shared" si="33"/>
        <v>#REF!</v>
      </c>
      <c r="QD15" s="4" t="e">
        <f>COUNTIFS(#REF!,B15,#REF!,"алиев",#REF!,"01.08.2026")</f>
        <v>#REF!</v>
      </c>
      <c r="QE15" s="4" t="e">
        <f>COUNTIFS(#REF!,B15,#REF!,"Бекдурдиев",#REF!,"02.08.2026")</f>
        <v>#REF!</v>
      </c>
      <c r="QF15" s="4" t="e">
        <f>COUNTIFS(#REF!,B15,#REF!,"алиев",#REF!,"02.08.2026")</f>
        <v>#REF!</v>
      </c>
      <c r="QG15" s="4" t="e">
        <f>COUNTIFS(#REF!,B15,#REF!,"Бекдурдиев",#REF!,"03.08.2026")</f>
        <v>#REF!</v>
      </c>
      <c r="QH15" s="4" t="e">
        <f>COUNTIFS(#REF!,B15,#REF!,"алиев",#REF!,"03.08.2026")</f>
        <v>#REF!</v>
      </c>
      <c r="QI15" s="4" t="e">
        <f>COUNTIFS(#REF!,B15,#REF!,"Бекдурдиев",#REF!,"03.08.2026")</f>
        <v>#REF!</v>
      </c>
      <c r="QJ15" s="4" t="e">
        <f>COUNTIFS(#REF!,B15,#REF!,"алиев",#REF!,"04.08.2026")</f>
        <v>#REF!</v>
      </c>
      <c r="QK15" s="4" t="e">
        <f>COUNTIFS(#REF!,B15,#REF!,"Бекдурдиев",#REF!,"04.08.2026")</f>
        <v>#REF!</v>
      </c>
      <c r="QL15" s="4" t="e">
        <f>COUNTIFS(#REF!,B15,#REF!,"алиев",#REF!,"05.08.2026")</f>
        <v>#REF!</v>
      </c>
      <c r="QM15" s="4" t="e">
        <f>COUNTIFS(#REF!,B15,#REF!,"Бекдурдиев",#REF!,"05.08.2026")</f>
        <v>#REF!</v>
      </c>
      <c r="QN15" s="4" t="e">
        <f>COUNTIFS(#REF!,B15,#REF!,"алиев",#REF!,"06.08.2026")</f>
        <v>#REF!</v>
      </c>
      <c r="QO15" s="4" t="e">
        <f>COUNTIFS(#REF!,B15,#REF!,"Бекдурдиев",#REF!,"06.08.2026")</f>
        <v>#REF!</v>
      </c>
      <c r="QP15" s="4" t="e">
        <f>COUNTIFS(#REF!,B15,#REF!,"алиев",#REF!,"07.08.2026")</f>
        <v>#REF!</v>
      </c>
      <c r="QQ15" s="4" t="e">
        <f>COUNTIFS(#REF!,B15,#REF!,"Бекдурдиев",#REF!,"07.08.2026")</f>
        <v>#REF!</v>
      </c>
      <c r="QR15" s="4" t="e">
        <f>COUNTIFS(#REF!,B15,#REF!,"алиев",#REF!,"08.08.2026")</f>
        <v>#REF!</v>
      </c>
      <c r="QS15" s="4" t="e">
        <f>COUNTIFS(#REF!,B15,#REF!,"Бекдурдиев",#REF!,"08.08.2026")</f>
        <v>#REF!</v>
      </c>
      <c r="QT15" s="4" t="e">
        <f>COUNTIFS(#REF!,B15,#REF!,"алиев",#REF!,"09.08.2026")</f>
        <v>#REF!</v>
      </c>
      <c r="QU15" s="4" t="e">
        <f>COUNTIFS(#REF!,B15,#REF!,"Бекдурдиев",#REF!,"09.08.2026")</f>
        <v>#REF!</v>
      </c>
      <c r="QV15" s="4" t="e">
        <f>COUNTIFS(#REF!,B15,#REF!,"алиев",#REF!,"10.08.2026")</f>
        <v>#REF!</v>
      </c>
      <c r="QW15" s="4" t="e">
        <f>COUNTIFS(#REF!,B15,#REF!,"Бекдурдиев",#REF!,"10.08.2026")</f>
        <v>#REF!</v>
      </c>
      <c r="QX15" s="4" t="e">
        <f>COUNTIFS(#REF!,B15,#REF!,"алиев",#REF!,"11.08.2026")</f>
        <v>#REF!</v>
      </c>
      <c r="QY15" s="4" t="e">
        <f>COUNTIFS(#REF!,B15,#REF!,"Бекдурдиев",#REF!,"11.08.2026")</f>
        <v>#REF!</v>
      </c>
      <c r="QZ15" s="4" t="e">
        <f>COUNTIFS(#REF!,B15,#REF!,"алиев",#REF!,"12.08.2026")</f>
        <v>#REF!</v>
      </c>
      <c r="RA15" s="4" t="e">
        <f>COUNTIFS(#REF!,B15,#REF!,"Бекдурдиев",#REF!,"12.08.2026")</f>
        <v>#REF!</v>
      </c>
      <c r="RB15" s="4" t="e">
        <f>COUNTIFS(#REF!,B15,#REF!,"алиев",#REF!,"13.08.2026")</f>
        <v>#REF!</v>
      </c>
      <c r="RC15" s="4" t="e">
        <f>COUNTIFS(#REF!,B15,#REF!,"Бекдурдиев",#REF!,"13.08.2026")</f>
        <v>#REF!</v>
      </c>
      <c r="RD15" s="4" t="e">
        <f>COUNTIFS(#REF!,B15,#REF!,"алиев",#REF!,"14.08.2026")</f>
        <v>#REF!</v>
      </c>
      <c r="RE15" s="4" t="e">
        <f>COUNTIFS(#REF!,B15,#REF!,"Бекдурдиев",#REF!,"14.08.2026")</f>
        <v>#REF!</v>
      </c>
      <c r="RF15" s="4" t="e">
        <f>COUNTIFS(#REF!,B15,#REF!,"алиев",#REF!,"15.08.2026")</f>
        <v>#REF!</v>
      </c>
      <c r="RG15" s="4" t="e">
        <f>COUNTIFS(#REF!,B15,#REF!,"Бекдурдиев",#REF!,"15.08.2026")</f>
        <v>#REF!</v>
      </c>
      <c r="RH15" s="4" t="e">
        <f>COUNTIFS(#REF!,B15,#REF!,"алиев",#REF!,"16.08.2026")</f>
        <v>#REF!</v>
      </c>
      <c r="RI15" s="4" t="e">
        <f>COUNTIFS(#REF!,B15,#REF!,"Бекдурдиев",#REF!,"16.08.2026")</f>
        <v>#REF!</v>
      </c>
      <c r="RJ15" s="4" t="e">
        <f>COUNTIFS(#REF!,B15,#REF!,"алиев",#REF!,"17.08.2026")</f>
        <v>#REF!</v>
      </c>
      <c r="RK15" s="4" t="e">
        <f>COUNTIFS(#REF!,B15,#REF!,"Бекдурдиев",#REF!,"17.08.2026")</f>
        <v>#REF!</v>
      </c>
      <c r="RL15" s="4" t="e">
        <f>COUNTIFS(#REF!,B15,#REF!,"алиев",#REF!,"18.08.2026")</f>
        <v>#REF!</v>
      </c>
      <c r="RM15" s="4" t="e">
        <f>COUNTIFS(#REF!,B15,#REF!,"Бекдурдиев",#REF!,"18.08.2026")</f>
        <v>#REF!</v>
      </c>
      <c r="RN15" s="4" t="e">
        <f>COUNTIFS(#REF!,B15,#REF!,"алиев",#REF!,"19.08.2026")</f>
        <v>#REF!</v>
      </c>
      <c r="RO15" s="4" t="e">
        <f>COUNTIFS(#REF!,B15,#REF!,"Бекдурдиев",#REF!,"19.08.2026")</f>
        <v>#REF!</v>
      </c>
      <c r="RP15" s="4" t="e">
        <f>COUNTIFS(#REF!,B15,#REF!,"алиев",#REF!,"20.08.2026")</f>
        <v>#REF!</v>
      </c>
      <c r="RQ15" s="4" t="e">
        <f>COUNTIFS(#REF!,B15,#REF!,"Бекдурдиев",#REF!,"20.08.2026")</f>
        <v>#REF!</v>
      </c>
      <c r="RR15" s="4" t="e">
        <f>COUNTIFS(#REF!,B15,#REF!,"алиев",#REF!,"21.08.2026")</f>
        <v>#REF!</v>
      </c>
      <c r="RS15" s="4" t="e">
        <f>COUNTIFS(#REF!,B15,#REF!,"Бекдурдиев",#REF!,"21.08.2026")</f>
        <v>#REF!</v>
      </c>
      <c r="RT15" s="4" t="e">
        <f>COUNTIFS(#REF!,B15,#REF!,"алиев",#REF!,"22.08.2026")</f>
        <v>#REF!</v>
      </c>
      <c r="RU15" s="4" t="e">
        <f>COUNTIFS(#REF!,B15,#REF!,"Бекдурдиев",#REF!,"22.08.2026")</f>
        <v>#REF!</v>
      </c>
      <c r="RV15" s="4" t="e">
        <f>COUNTIFS(#REF!,B15,#REF!,"алиев",#REF!,"23.08.2026")</f>
        <v>#REF!</v>
      </c>
      <c r="RW15" s="4" t="e">
        <f>COUNTIFS(#REF!,B15,#REF!,"Бекдурдиев",#REF!,"23.08.2026")</f>
        <v>#REF!</v>
      </c>
      <c r="RX15" s="4" t="e">
        <f>COUNTIFS(#REF!,B15,#REF!,"алиев",#REF!,"24.08.2026")</f>
        <v>#REF!</v>
      </c>
      <c r="RY15" s="4" t="e">
        <f>COUNTIFS(#REF!,B15,#REF!,"Бекдурдиев",#REF!,"24.08.2026")</f>
        <v>#REF!</v>
      </c>
      <c r="RZ15" s="4" t="e">
        <f>COUNTIFS(#REF!,B15,#REF!,"алиев",#REF!,"25.08.2026")</f>
        <v>#REF!</v>
      </c>
      <c r="SA15" s="4" t="e">
        <f>COUNTIFS(#REF!,B15,#REF!,"Бекдурдиев",#REF!,"25.08.2026")</f>
        <v>#REF!</v>
      </c>
      <c r="SB15" s="4" t="e">
        <f>COUNTIFS(#REF!,B15,#REF!,"алиев",#REF!,"26.08.2026")</f>
        <v>#REF!</v>
      </c>
      <c r="SC15" s="4" t="e">
        <f>COUNTIFS(#REF!,B15,#REF!,"Бекдурдиев",#REF!,"26.08.2026")</f>
        <v>#REF!</v>
      </c>
      <c r="SD15" s="4" t="e">
        <f>COUNTIFS(#REF!,B15,#REF!,"алиев",#REF!,"27.08.2026")</f>
        <v>#REF!</v>
      </c>
      <c r="SE15" s="4" t="e">
        <f>COUNTIFS(#REF!,B15,#REF!,"Бекдурдиев",#REF!,"27.08.2026")</f>
        <v>#REF!</v>
      </c>
      <c r="SF15" s="4" t="e">
        <f>COUNTIFS(#REF!,B15,#REF!,"алиев",#REF!,"28.08.2026")</f>
        <v>#REF!</v>
      </c>
      <c r="SG15" s="4" t="e">
        <f>COUNTIFS(#REF!,B15,#REF!,"Бекдурдиев",#REF!,"28.08.2026")</f>
        <v>#REF!</v>
      </c>
      <c r="SH15" s="4" t="e">
        <f>COUNTIFS(#REF!,B15,#REF!,"алиев",#REF!,"29.08.2026")</f>
        <v>#REF!</v>
      </c>
      <c r="SI15" s="4" t="e">
        <f>COUNTIFS(#REF!,B15,#REF!,"Бекдурдиев",#REF!,"29.08.2026")</f>
        <v>#REF!</v>
      </c>
      <c r="SJ15" s="4" t="e">
        <f>COUNTIFS(#REF!,B15,#REF!,"алиев",#REF!,"30.08.2026")</f>
        <v>#REF!</v>
      </c>
      <c r="SK15" s="4" t="e">
        <f>COUNTIFS(#REF!,B15,#REF!,"Бекдурдиев",#REF!,"30.08.2026")</f>
        <v>#REF!</v>
      </c>
      <c r="SL15" s="4" t="e">
        <f>COUNTIFS(#REF!,B15,#REF!,"алиев",#REF!,"31.08.2026")</f>
        <v>#REF!</v>
      </c>
      <c r="SM15" s="4" t="e">
        <f>COUNTIFS(#REF!,B15,#REF!,"Бекдурдиев",#REF!,"31.08.2026")</f>
        <v>#REF!</v>
      </c>
      <c r="SN15" s="24" t="e">
        <f t="shared" si="34"/>
        <v>#REF!</v>
      </c>
      <c r="SO15" s="24" t="e">
        <f t="shared" si="35"/>
        <v>#REF!</v>
      </c>
      <c r="SP15" s="3" t="e">
        <f>COUNTIFS(#REF!,B15,#REF!,"алиев",#REF!,"01.09.2026")</f>
        <v>#REF!</v>
      </c>
      <c r="SQ15" s="3" t="e">
        <f>COUNTIFS(#REF!,B15,#REF!,"Бекдурдиев",#REF!,"01.09.2026")</f>
        <v>#REF!</v>
      </c>
      <c r="SR15" s="3" t="e">
        <f>COUNTIFS(#REF!,B15,#REF!,"алиев",#REF!,"02.09.2026")</f>
        <v>#REF!</v>
      </c>
      <c r="SS15" s="3" t="e">
        <f>COUNTIFS(#REF!,B15,#REF!,"Бекдурдиев",#REF!,"02.09.2026")</f>
        <v>#REF!</v>
      </c>
      <c r="ST15" s="3" t="e">
        <f>COUNTIFS(#REF!,B15,#REF!,"алиев",#REF!,"03.09.2026")</f>
        <v>#REF!</v>
      </c>
      <c r="SU15" s="3" t="e">
        <f>COUNTIFS(#REF!,B15,#REF!,"Бекдурдиев",#REF!,"03.09.2026")</f>
        <v>#REF!</v>
      </c>
      <c r="SV15" s="3" t="e">
        <f>COUNTIFS(#REF!,B15,#REF!,"алиев",#REF!,"04.09.2026")</f>
        <v>#REF!</v>
      </c>
      <c r="SW15" s="3" t="e">
        <f>COUNTIFS(#REF!,B15,#REF!,"Бекдурдиев",#REF!,"04.09.2026")</f>
        <v>#REF!</v>
      </c>
      <c r="SX15" s="3" t="e">
        <f>COUNTIFS(#REF!,B15,#REF!,"алиев",#REF!,"05.09.2026")</f>
        <v>#REF!</v>
      </c>
      <c r="SY15" s="3" t="e">
        <f>COUNTIFS(#REF!,B15,#REF!,"Бекдурдиев",#REF!,"05.09.2026")</f>
        <v>#REF!</v>
      </c>
      <c r="SZ15" s="3" t="e">
        <f>COUNTIFS(#REF!,B15,#REF!,"алиев",#REF!,"06.09.2026")</f>
        <v>#REF!</v>
      </c>
      <c r="TA15" s="3" t="e">
        <f>COUNTIFS(#REF!,B15,#REF!,"Бекдурдиев",#REF!,"06.09.2026")</f>
        <v>#REF!</v>
      </c>
      <c r="TB15" s="3" t="e">
        <f>COUNTIFS(#REF!,B15,#REF!,"алиев",#REF!,"07.09.2026")</f>
        <v>#REF!</v>
      </c>
      <c r="TC15" s="3" t="e">
        <f>COUNTIFS(#REF!,B15,#REF!,"Бекдурдиев",#REF!,"07.09.2026")</f>
        <v>#REF!</v>
      </c>
      <c r="TD15" s="3" t="e">
        <f>COUNTIFS(#REF!,B15,#REF!,"алиев",#REF!,"08.09.2026")</f>
        <v>#REF!</v>
      </c>
      <c r="TE15" s="3" t="e">
        <f>COUNTIFS(#REF!,B15,#REF!,"Бекдурдиев",#REF!,"08.09.2026")</f>
        <v>#REF!</v>
      </c>
      <c r="TF15" s="3" t="e">
        <f>COUNTIFS(#REF!,B15,#REF!,"алиев",#REF!,"09.09.2026")</f>
        <v>#REF!</v>
      </c>
      <c r="TG15" s="3" t="e">
        <f>COUNTIFS(#REF!,B15,#REF!,"Бекдурдиев",#REF!,"08.09.2026")</f>
        <v>#REF!</v>
      </c>
      <c r="TH15" s="3" t="e">
        <f>COUNTIFS(#REF!,B15,#REF!,"алиев",#REF!,"10.09.2026")</f>
        <v>#REF!</v>
      </c>
      <c r="TI15" s="3" t="e">
        <f>COUNTIFS(#REF!,B15,#REF!,"Бекдурдиев",#REF!,"10.09.2026")</f>
        <v>#REF!</v>
      </c>
      <c r="TJ15" s="3" t="e">
        <f>COUNTIFS(#REF!,B15,#REF!,"алиев",#REF!,"11.09.2026")</f>
        <v>#REF!</v>
      </c>
      <c r="TK15" s="3" t="e">
        <f>COUNTIFS(#REF!,B15,#REF!,"Бекдурдиев",#REF!,"11.09.2026")</f>
        <v>#REF!</v>
      </c>
      <c r="TL15" s="3" t="e">
        <f>COUNTIFS(#REF!,B15,#REF!,"алиев",#REF!,"11.09.2026")</f>
        <v>#REF!</v>
      </c>
      <c r="TM15" s="3" t="e">
        <f>COUNTIFS(#REF!,B15,#REF!,"Бекдурдиев",#REF!,"12.09.2026")</f>
        <v>#REF!</v>
      </c>
      <c r="TN15" s="3" t="e">
        <f>COUNTIFS(#REF!,B15,#REF!,"алиев",#REF!,"13.09.2026")</f>
        <v>#REF!</v>
      </c>
      <c r="TO15" s="3" t="e">
        <f>COUNTIFS(#REF!,B15,#REF!,"Бекдурдиев",#REF!,"13.09.2026")</f>
        <v>#REF!</v>
      </c>
      <c r="TP15" s="3" t="e">
        <f>COUNTIFS(#REF!,B15,#REF!,"алиев",#REF!,"14.09.2026")</f>
        <v>#REF!</v>
      </c>
      <c r="TQ15" s="3" t="e">
        <f>COUNTIFS(#REF!,B15,#REF!,"Бекдурдиев",#REF!,"14.09.2026")</f>
        <v>#REF!</v>
      </c>
      <c r="TR15" s="3" t="e">
        <f>COUNTIFS(#REF!,B15,#REF!,"алиев",#REF!,"15.09.2026")</f>
        <v>#REF!</v>
      </c>
      <c r="TS15" s="3" t="e">
        <f>COUNTIFS(#REF!,B15,#REF!,"Бекдурдиев",#REF!,"15.09.2026")</f>
        <v>#REF!</v>
      </c>
      <c r="TT15" s="3" t="e">
        <f>COUNTIFS(#REF!,B15,#REF!,"алиев",#REF!,"16.09.2026")</f>
        <v>#REF!</v>
      </c>
      <c r="TU15" s="3" t="e">
        <f>COUNTIFS(#REF!,B15,#REF!,"Бекдурдиев",#REF!,"16.09.2026")</f>
        <v>#REF!</v>
      </c>
      <c r="TV15" s="3" t="e">
        <f>COUNTIFS(#REF!,B15,#REF!,"алиев",#REF!,"17.09.2026")</f>
        <v>#REF!</v>
      </c>
      <c r="TW15" s="3" t="e">
        <f>COUNTIFS(#REF!,B15,#REF!,"Бекдурдиев",#REF!,"17.09.2026")</f>
        <v>#REF!</v>
      </c>
      <c r="TX15" s="3" t="e">
        <f>COUNTIFS(#REF!,B15,#REF!,"алиев",#REF!,"18.09.2026")</f>
        <v>#REF!</v>
      </c>
      <c r="TY15" s="3" t="e">
        <f>COUNTIFS(#REF!,B15,#REF!,"Бекдурдиев",#REF!,"18.09.2026")</f>
        <v>#REF!</v>
      </c>
      <c r="TZ15" s="3" t="e">
        <f>COUNTIFS(#REF!,B15,#REF!,"алиев",#REF!,"19.09.2026")</f>
        <v>#REF!</v>
      </c>
      <c r="UA15" s="3" t="e">
        <f>COUNTIFS(#REF!,B15,#REF!,"Бекдурдиев",#REF!,"19.09.2026")</f>
        <v>#REF!</v>
      </c>
      <c r="UB15" s="3" t="e">
        <f>COUNTIFS(#REF!,B15,#REF!,"алиев",#REF!,"20.09.2026")</f>
        <v>#REF!</v>
      </c>
      <c r="UC15" s="3" t="e">
        <f>COUNTIFS(#REF!,B15,#REF!,"Бекдурдиев",#REF!,"20.09.2026")</f>
        <v>#REF!</v>
      </c>
      <c r="UD15" s="3" t="e">
        <f>COUNTIFS(#REF!,B15,#REF!,"алиев",#REF!,"21.09.2026")</f>
        <v>#REF!</v>
      </c>
      <c r="UE15" s="3" t="e">
        <f>COUNTIFS(#REF!,B15,#REF!,"Бекдурдиев",#REF!,"21.09.2026")</f>
        <v>#REF!</v>
      </c>
      <c r="UF15" s="3" t="e">
        <f>COUNTIFS(#REF!,B15,#REF!,"алиев",#REF!,"22.09.2026")</f>
        <v>#REF!</v>
      </c>
      <c r="UG15" s="3" t="e">
        <f>COUNTIFS(#REF!,B15,#REF!,"Бекдурдиев",#REF!,"22.09.2026")</f>
        <v>#REF!</v>
      </c>
      <c r="UH15" s="3" t="e">
        <f>COUNTIFS(#REF!,B15,#REF!,"алиев",#REF!,"23.09.2026")</f>
        <v>#REF!</v>
      </c>
      <c r="UI15" s="3" t="e">
        <f>COUNTIFS(#REF!,B15,#REF!,"Бекдурдиев",#REF!,"23.09.2026")</f>
        <v>#REF!</v>
      </c>
      <c r="UJ15" s="3" t="e">
        <f>COUNTIFS(#REF!,B15,#REF!,"алиев",#REF!,"24.09.2026")</f>
        <v>#REF!</v>
      </c>
      <c r="UK15" s="3" t="e">
        <f>COUNTIFS(#REF!,B15,#REF!,"Бекдурдиев",#REF!,"24.09.2026")</f>
        <v>#REF!</v>
      </c>
      <c r="UL15" s="3" t="e">
        <f>COUNTIFS(#REF!,B15,#REF!,"алиев",#REF!,"25.09.2026")</f>
        <v>#REF!</v>
      </c>
      <c r="UM15" s="3" t="e">
        <f>COUNTIFS(#REF!,B15,#REF!,"Бекдурдиев",#REF!,"25.09.2026")</f>
        <v>#REF!</v>
      </c>
      <c r="UN15" s="3" t="e">
        <f>COUNTIFS(#REF!,B15,#REF!,"алиев",#REF!,"26.09.2026")</f>
        <v>#REF!</v>
      </c>
      <c r="UO15" s="3" t="e">
        <f>COUNTIFS(#REF!,B15,#REF!,"Бекдурдиев",#REF!,"26.09.2026")</f>
        <v>#REF!</v>
      </c>
      <c r="UP15" s="3" t="e">
        <f>COUNTIFS(#REF!,B15,#REF!,"алиев",#REF!,"27.09.2026")</f>
        <v>#REF!</v>
      </c>
      <c r="UQ15" s="3" t="e">
        <f>COUNTIFS(#REF!,B15,#REF!,"Бекдурдиев",#REF!,"27.09.2026")</f>
        <v>#REF!</v>
      </c>
      <c r="UR15" s="3" t="e">
        <f>COUNTIFS(#REF!,B15,#REF!,"алиев",#REF!,"28.09.2026")</f>
        <v>#REF!</v>
      </c>
      <c r="US15" s="3" t="e">
        <f>COUNTIFS(#REF!,B15,#REF!,"Бекдурдиев",#REF!,"28.09.2026")</f>
        <v>#REF!</v>
      </c>
      <c r="UT15" s="3" t="e">
        <f>COUNTIFS(#REF!,B15,#REF!,"алиев",#REF!,"29.09.2026")</f>
        <v>#REF!</v>
      </c>
      <c r="UU15" s="3" t="e">
        <f>COUNTIFS(#REF!,B15,#REF!,"Бекдурдиев",#REF!,"29.09.2026")</f>
        <v>#REF!</v>
      </c>
      <c r="UV15" s="3" t="e">
        <f>COUNTIFS(#REF!,B15,#REF!,"алиев",#REF!,"30.09.2026")</f>
        <v>#REF!</v>
      </c>
      <c r="UW15" s="4" t="e">
        <f>COUNTIFS(#REF!,B15,#REF!,"Бекдурдиев",#REF!,"30.09.2026")</f>
        <v>#REF!</v>
      </c>
      <c r="UX15" s="19" t="e">
        <f t="shared" si="36"/>
        <v>#REF!</v>
      </c>
      <c r="UY15" s="19" t="e">
        <f t="shared" si="37"/>
        <v>#REF!</v>
      </c>
      <c r="UZ15" s="28" t="e">
        <f>COUNTIFS(#REF!,B15,#REF!,"алиев",#REF!,"01.10.2026")</f>
        <v>#REF!</v>
      </c>
      <c r="VA15" s="28" t="e">
        <f>COUNTIFS(#REF!,B15,#REF!,"Бекдурдиев",#REF!,"01.10.2026")</f>
        <v>#REF!</v>
      </c>
      <c r="VB15" s="28" t="e">
        <f>COUNTIFS(#REF!,B15,#REF!,"алиев",#REF!,"02.10.2026")</f>
        <v>#REF!</v>
      </c>
      <c r="VC15" s="28" t="e">
        <f>COUNTIFS(#REF!,B15,#REF!,"Бекдурдиев",#REF!,"02.10.2026")</f>
        <v>#REF!</v>
      </c>
      <c r="VD15" s="28" t="e">
        <f>COUNTIFS(#REF!,B15,#REF!,"алиев",#REF!,"03.10.2026")</f>
        <v>#REF!</v>
      </c>
      <c r="VE15" s="28" t="e">
        <f>COUNTIFS(#REF!,B15,#REF!,"Бекдурдиев",#REF!,"03.10.2026")</f>
        <v>#REF!</v>
      </c>
      <c r="VF15" s="28" t="e">
        <f>COUNTIFS(#REF!,B15,#REF!,"алиев",#REF!,"04.10.2026")</f>
        <v>#REF!</v>
      </c>
      <c r="VG15" s="28" t="e">
        <f>COUNTIFS(#REF!,B15,#REF!,"Бекдурдиев",#REF!,"04.10.2026")</f>
        <v>#REF!</v>
      </c>
      <c r="VH15" s="28" t="e">
        <f>COUNTIFS(#REF!,B15,#REF!,"алиев",#REF!,"05.10.2026")</f>
        <v>#REF!</v>
      </c>
      <c r="VI15" s="28" t="e">
        <f>COUNTIFS(#REF!,B15,#REF!,"Бекдурдиев",#REF!,"05.10.2026")</f>
        <v>#REF!</v>
      </c>
      <c r="VJ15" s="28" t="e">
        <f>COUNTIFS(#REF!,B15,#REF!,"алиев",#REF!,"06.10.2026")</f>
        <v>#REF!</v>
      </c>
      <c r="VK15" s="28" t="e">
        <f>COUNTIFS(#REF!,B15,#REF!,"Бекдурдиев",#REF!,"06.10.2026")</f>
        <v>#REF!</v>
      </c>
      <c r="VL15" s="28" t="e">
        <f>COUNTIFS(#REF!,B15,#REF!,"алиев",#REF!,"07.10.2026")</f>
        <v>#REF!</v>
      </c>
      <c r="VM15" s="28" t="e">
        <f>COUNTIFS(#REF!,B15,#REF!,"Бекдурдиев",#REF!,"07.10.2026")</f>
        <v>#REF!</v>
      </c>
      <c r="VN15" s="28" t="e">
        <f>COUNTIFS(#REF!,B15,#REF!,"алиев",#REF!,"08.10.2026")</f>
        <v>#REF!</v>
      </c>
      <c r="VO15" s="28" t="e">
        <f>COUNTIFS(#REF!,B15,#REF!,"Бекдурдиев",#REF!,"08.10.2026")</f>
        <v>#REF!</v>
      </c>
      <c r="VP15" s="28" t="e">
        <f>COUNTIFS(#REF!,B15,#REF!,"алиев",#REF!,"09.10.2026")</f>
        <v>#REF!</v>
      </c>
      <c r="VQ15" s="28" t="e">
        <f>COUNTIFS(#REF!,B15,#REF!,"Бекдурдиев",#REF!,"09.10.2026")</f>
        <v>#REF!</v>
      </c>
      <c r="VR15" s="28" t="e">
        <f>COUNTIFS(#REF!,B15,#REF!,"алиев",#REF!,"10.10.2026")</f>
        <v>#REF!</v>
      </c>
      <c r="VS15" s="28" t="e">
        <f>COUNTIFS(#REF!,B15,#REF!,"Бекдурдиев",#REF!,"10.10.2026")</f>
        <v>#REF!</v>
      </c>
      <c r="VT15" s="28" t="e">
        <f>COUNTIFS(#REF!,B15,#REF!,"алиев",#REF!,"11.10.2026")</f>
        <v>#REF!</v>
      </c>
      <c r="VU15" s="28" t="e">
        <f>COUNTIFS(#REF!,B15,#REF!,"Бекдурдиев",#REF!,"11.10.2026")</f>
        <v>#REF!</v>
      </c>
      <c r="VV15" s="28" t="e">
        <f>COUNTIFS(#REF!,B15,#REF!,"алиев",#REF!,"12.10.2026")</f>
        <v>#REF!</v>
      </c>
      <c r="VW15" s="28" t="e">
        <f>COUNTIFS(#REF!,B15,#REF!,"Бекдурдиев",#REF!,"12.10.2026")</f>
        <v>#REF!</v>
      </c>
      <c r="VX15" s="28" t="e">
        <f>COUNTIFS(#REF!,B15,#REF!,"алиев",#REF!,"13.10.2026")</f>
        <v>#REF!</v>
      </c>
      <c r="VY15" s="28" t="e">
        <f>COUNTIFS(#REF!,B15,#REF!,"Бекдурдиев",#REF!,"13.10.2026")</f>
        <v>#REF!</v>
      </c>
      <c r="VZ15" s="28" t="e">
        <f>COUNTIFS(#REF!,B15,#REF!,"алиев",#REF!,"14.10.2026")</f>
        <v>#REF!</v>
      </c>
      <c r="WA15" s="28" t="e">
        <f>COUNTIFS(#REF!,B15,#REF!,"Бекдурдиев",#REF!,"14.10.2026")</f>
        <v>#REF!</v>
      </c>
      <c r="WB15" s="28" t="e">
        <f>COUNTIFS(#REF!,B15,#REF!,"алиев",#REF!,"15.10.2026")</f>
        <v>#REF!</v>
      </c>
      <c r="WC15" s="28" t="e">
        <f>COUNTIFS(#REF!,B15,#REF!,"Бекдурдиев",#REF!,"15.10.2026")</f>
        <v>#REF!</v>
      </c>
      <c r="WD15" s="28" t="e">
        <f>COUNTIFS(#REF!,B15,#REF!,"алиев",#REF!,"16.10.2026")</f>
        <v>#REF!</v>
      </c>
      <c r="WE15" s="28" t="e">
        <f>COUNTIFS(#REF!,B15,#REF!,"Бекдурдиев",#REF!,"16.10.2026")</f>
        <v>#REF!</v>
      </c>
      <c r="WF15" s="28" t="e">
        <f>COUNTIFS(#REF!,B15,#REF!,"алиев",#REF!,"17.10.2026")</f>
        <v>#REF!</v>
      </c>
      <c r="WG15" s="28" t="e">
        <f>COUNTIFS(#REF!,B15,#REF!,"Бекдурдиев",#REF!,"17.10.2026")</f>
        <v>#REF!</v>
      </c>
      <c r="WH15" s="28" t="e">
        <f>COUNTIFS(#REF!,B15,#REF!,"алиев",#REF!,"18.10.2026")</f>
        <v>#REF!</v>
      </c>
      <c r="WI15" s="28" t="e">
        <f>COUNTIFS(#REF!,B15,#REF!,"Бекдурдиев",#REF!,"18.10.2026")</f>
        <v>#REF!</v>
      </c>
      <c r="WJ15" s="28" t="e">
        <f>COUNTIFS(#REF!,B15,#REF!,"алиев",#REF!,"19.10.2026")</f>
        <v>#REF!</v>
      </c>
      <c r="WK15" s="28" t="e">
        <f>COUNTIFS(#REF!,B15,#REF!,"Бекдурдиев",#REF!,"19.10.2026")</f>
        <v>#REF!</v>
      </c>
      <c r="WL15" s="28" t="e">
        <f>COUNTIFS(#REF!,B15,#REF!,"алиев",#REF!,"20.10.2026")</f>
        <v>#REF!</v>
      </c>
      <c r="WM15" s="28" t="e">
        <f>COUNTIFS(#REF!,B15,#REF!,"Бекдурдиев",#REF!,"20.10.2026")</f>
        <v>#REF!</v>
      </c>
      <c r="WN15" s="28" t="e">
        <f>COUNTIFS(#REF!,B15,#REF!,"алиев",#REF!,"21.10.2026")</f>
        <v>#REF!</v>
      </c>
      <c r="WO15" s="28" t="e">
        <f>COUNTIFS(#REF!,B15,#REF!,"Бекдурдиев",#REF!,"21.10.2026")</f>
        <v>#REF!</v>
      </c>
      <c r="WP15" s="28" t="e">
        <f>COUNTIFS(#REF!,B15,#REF!,"алиев",#REF!,"22.10.2026")</f>
        <v>#REF!</v>
      </c>
      <c r="WQ15" s="28" t="e">
        <f>COUNTIFS(#REF!,B15,#REF!,"Бекдурдиев",#REF!,"22.10.2026")</f>
        <v>#REF!</v>
      </c>
      <c r="WR15" s="28" t="e">
        <f>COUNTIFS(#REF!,B15,#REF!,"алиев",#REF!,"23.10.2026")</f>
        <v>#REF!</v>
      </c>
      <c r="WS15" s="28" t="e">
        <f>COUNTIFS(#REF!,B15,#REF!,"Бекдурдиев",#REF!,"23.10.2026")</f>
        <v>#REF!</v>
      </c>
      <c r="WT15" s="28" t="e">
        <f>COUNTIFS(#REF!,B15,#REF!,"алиев",#REF!,"24.10.2026")</f>
        <v>#REF!</v>
      </c>
      <c r="WU15" s="28" t="e">
        <f>COUNTIFS(#REF!,B15,#REF!,"Бекдурдиев",#REF!,"24.10.2026")</f>
        <v>#REF!</v>
      </c>
      <c r="WV15" s="28" t="e">
        <f>COUNTIFS(#REF!,B15,#REF!,"алиев",#REF!,"25.10.2026")</f>
        <v>#REF!</v>
      </c>
      <c r="WW15" s="28" t="e">
        <f>COUNTIFS(#REF!,B15,#REF!,"Бекдурдиев",#REF!,"25.10.2026")</f>
        <v>#REF!</v>
      </c>
      <c r="WX15" s="28" t="e">
        <f>COUNTIFS(#REF!,B15,#REF!,"алиев",#REF!,"26.10.2026")</f>
        <v>#REF!</v>
      </c>
      <c r="WY15" s="28" t="e">
        <f>COUNTIFS(#REF!,B15,#REF!,"Бекдурдиев",#REF!,"26.10.2026")</f>
        <v>#REF!</v>
      </c>
      <c r="WZ15" s="28" t="e">
        <f>COUNTIFS(#REF!,B15,#REF!,"алиев",#REF!,"27.10.2026")</f>
        <v>#REF!</v>
      </c>
      <c r="XA15" s="28" t="e">
        <f>COUNTIFS(#REF!,B15,#REF!,"Бекдурдиев",#REF!,"27.10.2026")</f>
        <v>#REF!</v>
      </c>
      <c r="XB15" s="28" t="e">
        <f>COUNTIFS(#REF!,B15,#REF!,"алиев",#REF!,"28.10.2026")</f>
        <v>#REF!</v>
      </c>
      <c r="XC15" s="28" t="e">
        <f>COUNTIFS(#REF!,B15,#REF!,"Бекдурдиев",#REF!,"28.10.2026")</f>
        <v>#REF!</v>
      </c>
      <c r="XD15" s="28" t="e">
        <f>COUNTIFS(#REF!,B15,#REF!,"алиев",#REF!,"29.10.2026")</f>
        <v>#REF!</v>
      </c>
      <c r="XE15" s="28" t="e">
        <f>COUNTIFS(#REF!,B15,#REF!,"Бекдурдиев",#REF!,"29.10.2026")</f>
        <v>#REF!</v>
      </c>
      <c r="XF15" s="28" t="e">
        <f>COUNTIFS(#REF!,B15,#REF!,"алиев",#REF!,"30.10.2026")</f>
        <v>#REF!</v>
      </c>
      <c r="XG15" s="28" t="e">
        <f>COUNTIFS(#REF!,B15,#REF!,"Бекдурдиев",#REF!,"30.10.2026")</f>
        <v>#REF!</v>
      </c>
      <c r="XH15" s="28" t="e">
        <f>COUNTIFS(#REF!,B15,#REF!,"алиев",#REF!,"31.10.2026")</f>
        <v>#REF!</v>
      </c>
      <c r="XI15" s="28" t="e">
        <f>COUNTIFS(#REF!,B15,#REF!,"Бекдурдиев",#REF!,"31.10.2026")</f>
        <v>#REF!</v>
      </c>
      <c r="XJ15" s="41" t="e">
        <f t="shared" si="38"/>
        <v>#REF!</v>
      </c>
      <c r="XK15" s="41" t="e">
        <f t="shared" si="39"/>
        <v>#REF!</v>
      </c>
      <c r="XL15" s="28" t="e">
        <f>COUNTIFS(#REF!,B15,#REF!,"алиев",#REF!,"01.11.2026")</f>
        <v>#REF!</v>
      </c>
      <c r="XM15" s="28" t="e">
        <f>COUNTIFS(#REF!,B15,#REF!,"Бекдурдиев",#REF!,"01.11.2026")</f>
        <v>#REF!</v>
      </c>
      <c r="XN15" s="28" t="e">
        <f>COUNTIFS(#REF!,B15,#REF!,"алиев",#REF!,"02.11.2026")</f>
        <v>#REF!</v>
      </c>
      <c r="XO15" s="28" t="e">
        <f>COUNTIFS(#REF!,B15,#REF!,"Бекдурдиев",#REF!,"02.11.2026")</f>
        <v>#REF!</v>
      </c>
      <c r="XP15" s="28" t="e">
        <f>COUNTIFS(#REF!,B15,#REF!,"алиев",#REF!,"03.11.2026")</f>
        <v>#REF!</v>
      </c>
      <c r="XQ15" s="28" t="e">
        <f>COUNTIFS(#REF!,B15,#REF!,"Бекдурдиев",#REF!,"03.11.2026")</f>
        <v>#REF!</v>
      </c>
      <c r="XR15" s="28" t="e">
        <f>COUNTIFS(#REF!,B15,#REF!,"алиев",#REF!,"04.11.2026")</f>
        <v>#REF!</v>
      </c>
      <c r="XS15" s="28" t="e">
        <f>COUNTIFS(#REF!,B15,#REF!,"Бекдурдиев",#REF!,"04.11.2026")</f>
        <v>#REF!</v>
      </c>
      <c r="XT15" s="28" t="e">
        <f>COUNTIFS(#REF!,B15,#REF!,"алиев",#REF!,"05.11.2026")</f>
        <v>#REF!</v>
      </c>
      <c r="XU15" s="28" t="e">
        <f>COUNTIFS(#REF!,B15,#REF!,"Бекдурдиев",#REF!,"05.11.2026")</f>
        <v>#REF!</v>
      </c>
      <c r="XV15" s="28" t="e">
        <f>COUNTIFS(#REF!,B15,#REF!,"алиев",#REF!,"06.11.2026")</f>
        <v>#REF!</v>
      </c>
      <c r="XW15" s="28" t="e">
        <f>COUNTIFS(#REF!,B15,#REF!,"Бекдурдиев",#REF!,"06.11.2026")</f>
        <v>#REF!</v>
      </c>
      <c r="XX15" s="28" t="e">
        <f>COUNTIFS(#REF!,B15,#REF!,"алиев",#REF!,"07.11.2026")</f>
        <v>#REF!</v>
      </c>
      <c r="XY15" s="28" t="e">
        <f>COUNTIFS(#REF!,B15,#REF!,"Бекдурдиев",#REF!,"07.11.2026")</f>
        <v>#REF!</v>
      </c>
      <c r="XZ15" s="42" t="e">
        <f>COUNTIFS(#REF!,B15,#REF!,"алиев",#REF!,"08.11.2026")</f>
        <v>#REF!</v>
      </c>
      <c r="YA15" s="42" t="e">
        <f>COUNTIFS(#REF!,B15,#REF!,"Бекдурдиев",#REF!,"08.11.2026")</f>
        <v>#REF!</v>
      </c>
      <c r="YB15" s="42" t="e">
        <f>COUNTIFS(#REF!,B15,#REF!,"алиев",#REF!,"09.11.2026")</f>
        <v>#REF!</v>
      </c>
      <c r="YC15" s="42" t="e">
        <f>COUNTIFS(#REF!,B15,#REF!,"Бекдурдиев",#REF!,"09.11.2026")</f>
        <v>#REF!</v>
      </c>
      <c r="YD15" s="42" t="e">
        <f>COUNTIFS(#REF!,B15,#REF!,"алиев",#REF!,"10.11.2026")</f>
        <v>#REF!</v>
      </c>
      <c r="YE15" s="42" t="e">
        <f>COUNTIFS(#REF!,B15,#REF!,"Бекдурдиев",#REF!,"10.11.2026")</f>
        <v>#REF!</v>
      </c>
      <c r="YF15" s="42" t="e">
        <f>COUNTIFS(#REF!,B15,#REF!,"алиев",#REF!,"11.11.2026")</f>
        <v>#REF!</v>
      </c>
      <c r="YG15" s="42" t="e">
        <f>COUNTIFS(#REF!,B15,#REF!,"Бекдурдиев",#REF!,"11.11.2026")</f>
        <v>#REF!</v>
      </c>
      <c r="YH15" s="42" t="e">
        <f>COUNTIFS(#REF!,B15,#REF!,"алиев",#REF!,"12.11.2026")</f>
        <v>#REF!</v>
      </c>
      <c r="YI15" s="42" t="e">
        <f>COUNTIFS(#REF!,B15,#REF!,"Бекдурдиев",#REF!,"12.11.2026")</f>
        <v>#REF!</v>
      </c>
      <c r="YJ15" s="42" t="e">
        <f>COUNTIFS(#REF!,B15,#REF!,"алиев",#REF!,"13.11.2026")</f>
        <v>#REF!</v>
      </c>
      <c r="YK15" s="42" t="e">
        <f>COUNTIFS(#REF!,B15,#REF!,"Бекдурдиев",#REF!,"13.11.2026")</f>
        <v>#REF!</v>
      </c>
      <c r="YL15" s="42" t="e">
        <f>COUNTIFS(#REF!,B15,#REF!,"алиев",#REF!,"14.11.2026")</f>
        <v>#REF!</v>
      </c>
      <c r="YM15" s="42" t="e">
        <f>COUNTIFS(#REF!,B15,#REF!,"Бекдурдиев",#REF!,"14.11.2026")</f>
        <v>#REF!</v>
      </c>
      <c r="YN15" s="42" t="e">
        <f>COUNTIFS(#REF!,B15,#REF!,"алиев",#REF!,"15.11.2026")</f>
        <v>#REF!</v>
      </c>
      <c r="YO15" s="42" t="e">
        <f>COUNTIFS(#REF!,B15,#REF!,"Бекдурдиев",#REF!,"15.11.2026")</f>
        <v>#REF!</v>
      </c>
      <c r="YP15" s="42" t="e">
        <f>COUNTIFS(#REF!,B15,#REF!,"алиев",#REF!,"16.11.2026")</f>
        <v>#REF!</v>
      </c>
      <c r="YQ15" s="42" t="e">
        <f>COUNTIFS(#REF!,B15,#REF!,"Бекдурдиев",#REF!,"16.11.2026")</f>
        <v>#REF!</v>
      </c>
      <c r="YR15" s="42" t="e">
        <f>COUNTIFS(#REF!,B15,#REF!,"алиев",#REF!,"17.11.2026")</f>
        <v>#REF!</v>
      </c>
      <c r="YS15" s="42" t="e">
        <f>COUNTIFS(#REF!,B15,#REF!,"Бекдурдиев",#REF!,"17.11.2026")</f>
        <v>#REF!</v>
      </c>
      <c r="YT15" s="42" t="e">
        <f>COUNTIFS(#REF!,B15,#REF!,"алиев",#REF!,"18.11.2026")</f>
        <v>#REF!</v>
      </c>
      <c r="YU15" s="42" t="e">
        <f>COUNTIFS(#REF!,B15,#REF!,"Бекдурдиев",#REF!,"18.11.2026")</f>
        <v>#REF!</v>
      </c>
      <c r="YV15" s="42" t="e">
        <f>COUNTIFS(#REF!,B15,#REF!,"алиев",#REF!,"19.11.2026")</f>
        <v>#REF!</v>
      </c>
      <c r="YW15" s="42" t="e">
        <f>COUNTIFS(#REF!,B15,#REF!,"Бекдурдиев",#REF!,"19.11.2026")</f>
        <v>#REF!</v>
      </c>
      <c r="YX15" s="42" t="e">
        <f>COUNTIFS(#REF!,B15,#REF!,"алиев",#REF!,"20.11.2026")</f>
        <v>#REF!</v>
      </c>
      <c r="YY15" s="42" t="e">
        <f>COUNTIFS(#REF!,B15,#REF!,"Бекдурдиев",#REF!,"20.11.2026")</f>
        <v>#REF!</v>
      </c>
      <c r="YZ15" s="42" t="e">
        <f>COUNTIFS(#REF!,B15,#REF!,"алиев",#REF!,"21.11.2026")</f>
        <v>#REF!</v>
      </c>
      <c r="ZA15" s="42" t="e">
        <f>COUNTIFS(#REF!,B15,#REF!,"Бекдурдиев",#REF!,"21.11.2026")</f>
        <v>#REF!</v>
      </c>
      <c r="ZB15" s="42" t="e">
        <f>COUNTIFS(#REF!,B15,#REF!,"алиев",#REF!,"22.11.2026")</f>
        <v>#REF!</v>
      </c>
      <c r="ZC15" s="42" t="e">
        <f>COUNTIFS(#REF!,B15,#REF!,"Бекдурдиев",#REF!,"22.11.2026")</f>
        <v>#REF!</v>
      </c>
      <c r="ZD15" s="42" t="e">
        <f>COUNTIFS(#REF!,B15,#REF!,"алиев",#REF!,"23.11.2026")</f>
        <v>#REF!</v>
      </c>
      <c r="ZE15" s="42" t="e">
        <f>COUNTIFS(#REF!,B15,#REF!,"Бекдурдиев",#REF!,"23.11.2026")</f>
        <v>#REF!</v>
      </c>
      <c r="ZF15" s="42" t="e">
        <f>COUNTIFS(#REF!,B15,#REF!,"алиев",#REF!,"24.11.2026")</f>
        <v>#REF!</v>
      </c>
      <c r="ZG15" s="42" t="e">
        <f>COUNTIFS(#REF!,B15,#REF!,"Бекдурдиев",#REF!,"24.11.2026")</f>
        <v>#REF!</v>
      </c>
      <c r="ZH15" s="42" t="e">
        <f>COUNTIFS(#REF!,B15,#REF!,"алиев",#REF!,"25.11.202")</f>
        <v>#REF!</v>
      </c>
      <c r="ZI15" s="42" t="e">
        <f>COUNTIFS(#REF!,B15,#REF!,"Бекдурдиев",#REF!,"25.11.2026")</f>
        <v>#REF!</v>
      </c>
      <c r="ZJ15" s="42" t="e">
        <f>COUNTIFS(#REF!,B15,#REF!,"алиев",#REF!,"26.11.2026")</f>
        <v>#REF!</v>
      </c>
      <c r="ZK15" s="42" t="e">
        <f>COUNTIFS(#REF!,B15,#REF!,"Бекдурдиев",#REF!,"26.11.2026")</f>
        <v>#REF!</v>
      </c>
      <c r="ZL15" s="42" t="e">
        <f>COUNTIFS(#REF!,B15,#REF!,"алиев",#REF!,"27.11.2026")</f>
        <v>#REF!</v>
      </c>
      <c r="ZM15" s="42" t="e">
        <f>COUNTIFS(#REF!,B15,#REF!,"Бекдурдиев",#REF!,"27.11.2026")</f>
        <v>#REF!</v>
      </c>
      <c r="ZN15" s="42" t="e">
        <f>COUNTIFS(#REF!,B15,#REF!,"алиев",#REF!,"28.11.2026")</f>
        <v>#REF!</v>
      </c>
      <c r="ZO15" s="42" t="e">
        <f>COUNTIFS(#REF!,B15,#REF!,"Бекдурдиев",#REF!,"28.11.2026")</f>
        <v>#REF!</v>
      </c>
      <c r="ZP15" s="42" t="e">
        <f>COUNTIFS(#REF!,B15,#REF!,"алиев",#REF!,"29.11.2026")</f>
        <v>#REF!</v>
      </c>
      <c r="ZQ15" s="42" t="e">
        <f>COUNTIFS(#REF!,B15,#REF!,"Бекдурдиев",#REF!,"29.11.2026")</f>
        <v>#REF!</v>
      </c>
      <c r="ZR15" s="42" t="e">
        <f>COUNTIFS(#REF!,B15,#REF!,"алиев",#REF!,"30.11.2026")</f>
        <v>#REF!</v>
      </c>
      <c r="ZS15" s="42" t="e">
        <f>COUNTIFS(#REF!,B15,#REF!,"Бекдурдиев",#REF!,"30.11.2026")</f>
        <v>#REF!</v>
      </c>
      <c r="ZT15" s="43" t="e">
        <f t="shared" si="40"/>
        <v>#REF!</v>
      </c>
      <c r="ZU15" s="43" t="e">
        <f t="shared" si="41"/>
        <v>#REF!</v>
      </c>
      <c r="ZV15" s="4" t="e">
        <f>COUNTIFS(#REF!,B15,#REF!,"алиев",#REF!,"01.12.2026")</f>
        <v>#REF!</v>
      </c>
      <c r="ZW15" s="4" t="e">
        <f>COUNTIFS(#REF!,B15,#REF!,"Бекдурдиев",#REF!,"01.12.2026")</f>
        <v>#REF!</v>
      </c>
      <c r="ZX15" s="4" t="e">
        <f>COUNTIFS(#REF!,B15,#REF!,"алиев",#REF!,"02.12.2026")</f>
        <v>#REF!</v>
      </c>
      <c r="ZY15" s="4" t="e">
        <f>COUNTIFS(#REF!,B15,#REF!,"Бекдурдиев",#REF!,"02.12.2026")</f>
        <v>#REF!</v>
      </c>
      <c r="ZZ15" s="4" t="e">
        <f>COUNTIFS(#REF!,B15,#REF!,"алиев",#REF!,"03.12.2026")</f>
        <v>#REF!</v>
      </c>
      <c r="AAA15" s="4" t="e">
        <f>COUNTIFS(#REF!,B15,#REF!,"Бекдурдиев",#REF!,"03.12.2026")</f>
        <v>#REF!</v>
      </c>
      <c r="AAB15" s="4" t="e">
        <f>COUNTIFS(#REF!,B15,#REF!,"алиев",#REF!,"04.12.2026")</f>
        <v>#REF!</v>
      </c>
      <c r="AAC15" s="4" t="e">
        <f>COUNTIFS(#REF!,B15,#REF!,"Бекдурдиев",#REF!,"04.12.2026")</f>
        <v>#REF!</v>
      </c>
      <c r="AAD15" s="4" t="e">
        <f>COUNTIFS(#REF!,B15,#REF!,"алиев",#REF!,"05.12.2026")</f>
        <v>#REF!</v>
      </c>
      <c r="AAE15" s="4" t="e">
        <f>COUNTIFS(#REF!,B15,#REF!,"Бекдурдиев",#REF!,"05.12.2026")</f>
        <v>#REF!</v>
      </c>
      <c r="AAF15" s="4" t="e">
        <f>COUNTIFS(#REF!,B15,#REF!,"алиев",#REF!,"06.12.2026")</f>
        <v>#REF!</v>
      </c>
      <c r="AAG15" s="4" t="e">
        <f>COUNTIFS(#REF!,B15,#REF!,"Бекдурдиев",#REF!,"06.12.2026")</f>
        <v>#REF!</v>
      </c>
      <c r="AAH15" s="4" t="e">
        <f>COUNTIFS(#REF!,B15,#REF!,"алиев",#REF!,"07.12.2026")</f>
        <v>#REF!</v>
      </c>
      <c r="AAI15" s="4" t="e">
        <f>COUNTIFS(#REF!,B15,#REF!,"Бекдурдиев",#REF!,"07.12.2026")</f>
        <v>#REF!</v>
      </c>
      <c r="AAJ15" s="1" t="e">
        <f>COUNTIFS(#REF!,B15,#REF!,"алиев",#REF!,"08.12.2026")</f>
        <v>#REF!</v>
      </c>
      <c r="AAK15" s="1" t="e">
        <f>COUNTIFS(#REF!,B15,#REF!,"Бекдурдиев",#REF!,"08.12.2026")</f>
        <v>#REF!</v>
      </c>
      <c r="AAL15" s="1" t="e">
        <f>COUNTIFS(#REF!,B15,#REF!,"алиев",#REF!,"09.12.2026")</f>
        <v>#REF!</v>
      </c>
      <c r="AAM15" s="1" t="e">
        <f>COUNTIFS(#REF!,B15,#REF!,"Бекдурдиев",#REF!,"09.12.2026")</f>
        <v>#REF!</v>
      </c>
      <c r="AAN15" s="1" t="e">
        <f>COUNTIFS(#REF!,B15,#REF!,"алиев",#REF!,"10.12.2026")</f>
        <v>#REF!</v>
      </c>
      <c r="AAO15" s="1" t="e">
        <f>COUNTIFS(#REF!,B15,#REF!,"Бекдурдиев",#REF!,"10.12.2026")</f>
        <v>#REF!</v>
      </c>
      <c r="AAP15" s="1" t="e">
        <f>COUNTIFS(#REF!,B15,#REF!,"алиев",#REF!,"11.12.2026")</f>
        <v>#REF!</v>
      </c>
      <c r="AAQ15" s="1" t="e">
        <f>COUNTIFS(#REF!,B15,#REF!,"Бекдурдиев",#REF!,"11.12.2026")</f>
        <v>#REF!</v>
      </c>
      <c r="AAR15" s="1" t="e">
        <f>COUNTIFS(#REF!,B15,#REF!,"алиев",#REF!,"12.12.2026")</f>
        <v>#REF!</v>
      </c>
      <c r="AAS15" s="1" t="e">
        <f>COUNTIFS(#REF!,B15,#REF!,"Бекдурдиев",#REF!,"12.12.2026")</f>
        <v>#REF!</v>
      </c>
      <c r="AAT15" s="1" t="e">
        <f>COUNTIFS(#REF!,B15,#REF!,"алиев",#REF!,"13.12.2026")</f>
        <v>#REF!</v>
      </c>
      <c r="AAU15" s="1" t="e">
        <f>COUNTIFS(#REF!,B15,#REF!,"Бекдурдиев",#REF!,"13.12.2026")</f>
        <v>#REF!</v>
      </c>
      <c r="AAV15" s="1" t="e">
        <f>COUNTIFS(#REF!,B15,#REF!,"алиев",#REF!,"14.12.2026")</f>
        <v>#REF!</v>
      </c>
      <c r="AAW15" s="1" t="e">
        <f>COUNTIFS(#REF!,B15,#REF!,"Бекдурдиев",#REF!,"14.12.2026")</f>
        <v>#REF!</v>
      </c>
      <c r="AAX15" s="1" t="e">
        <f>COUNTIFS(#REF!,B15,#REF!,"алиев",#REF!,"15.12.2026")</f>
        <v>#REF!</v>
      </c>
      <c r="AAY15" s="1" t="e">
        <f>COUNTIFS(#REF!,B15,#REF!,"Бекдурдиев",#REF!,"15.12.2026")</f>
        <v>#REF!</v>
      </c>
      <c r="AAZ15" s="1" t="e">
        <f>COUNTIFS(#REF!,B15,#REF!,"алиев",#REF!,"16.12.2026")</f>
        <v>#REF!</v>
      </c>
      <c r="ABA15" s="1" t="e">
        <f>COUNTIFS(#REF!,B15,#REF!,"Бекдурдиев",#REF!,"16.12.2026")</f>
        <v>#REF!</v>
      </c>
      <c r="ABB15" s="1" t="e">
        <f>COUNTIFS(#REF!,B15,#REF!,"алиев",#REF!,"17.12.2026")</f>
        <v>#REF!</v>
      </c>
      <c r="ABC15" s="1" t="e">
        <f>COUNTIFS(#REF!,B15,#REF!,"Бекдурдиев",#REF!,"17.12.2026")</f>
        <v>#REF!</v>
      </c>
      <c r="ABD15" s="1" t="e">
        <f>COUNTIFS(#REF!,B15,#REF!,"алиев",#REF!,"18.12.2026")</f>
        <v>#REF!</v>
      </c>
      <c r="ABE15" s="1" t="e">
        <f>COUNTIFS(#REF!,B15,#REF!,"Бекдурдиев",#REF!,"18.12.2026")</f>
        <v>#REF!</v>
      </c>
      <c r="ABF15" s="1" t="e">
        <f>COUNTIFS(#REF!,B15,#REF!,"алиев",#REF!,"19.12.2026")</f>
        <v>#REF!</v>
      </c>
      <c r="ABG15" s="1" t="e">
        <f>COUNTIFS(#REF!,B15,#REF!,"Бекдурдиев",#REF!,"19.12.2026")</f>
        <v>#REF!</v>
      </c>
      <c r="ABH15" s="1" t="e">
        <f>COUNTIFS(#REF!,B15,#REF!,"алиев",#REF!,"20.12.2026")</f>
        <v>#REF!</v>
      </c>
      <c r="ABI15" s="1" t="e">
        <f>COUNTIFS(#REF!,B15,#REF!,"Бекдурдиев",#REF!,"20.12.2026")</f>
        <v>#REF!</v>
      </c>
      <c r="ABJ15" s="1" t="e">
        <f>COUNTIFS(#REF!,B15,#REF!,"алиев",#REF!,"21.12.2026")</f>
        <v>#REF!</v>
      </c>
      <c r="ABK15" s="1" t="e">
        <f>COUNTIFS(#REF!,B15,#REF!,"Бекдурдиев",#REF!,"21.12.2026")</f>
        <v>#REF!</v>
      </c>
      <c r="ABL15" s="1" t="e">
        <f>COUNTIFS(#REF!,B15,#REF!,"алиев",#REF!,"22.12.2026")</f>
        <v>#REF!</v>
      </c>
      <c r="ABM15" s="1" t="e">
        <f>COUNTIFS(#REF!,B15,#REF!,"Бекдурдиев",#REF!,"22.12.2026")</f>
        <v>#REF!</v>
      </c>
      <c r="ABN15" s="1" t="e">
        <f>COUNTIFS(#REF!,B15,#REF!,"алиев",#REF!,"23.12.2026")</f>
        <v>#REF!</v>
      </c>
      <c r="ABO15" s="1" t="e">
        <f>COUNTIFS(#REF!,B15,#REF!,"Бекдурдиев",#REF!,"23.12.2026")</f>
        <v>#REF!</v>
      </c>
      <c r="ABP15" s="1" t="e">
        <f>COUNTIFS(#REF!,B15,#REF!,"алиев",#REF!,"24.12.2026")</f>
        <v>#REF!</v>
      </c>
      <c r="ABQ15" s="1" t="e">
        <f>COUNTIFS(#REF!,B15,#REF!,"Бекдурдиев",#REF!,"24.12.2026")</f>
        <v>#REF!</v>
      </c>
      <c r="ABR15" s="1" t="e">
        <f>COUNTIFS(#REF!,B15,#REF!,"алиев",#REF!,"25.12.2026")</f>
        <v>#REF!</v>
      </c>
      <c r="ABS15" s="1" t="e">
        <f>COUNTIFS(#REF!,B15,#REF!,"Бекдурдиев",#REF!,"25.12.2026")</f>
        <v>#REF!</v>
      </c>
      <c r="ABT15" s="1" t="e">
        <f>COUNTIFS(#REF!,B15,#REF!,"алиев",#REF!,"26.12.2026")</f>
        <v>#REF!</v>
      </c>
      <c r="ABU15" s="1" t="e">
        <f>COUNTIFS(#REF!,B15,#REF!,"Бекдурдиев",#REF!,"26.12.2026")</f>
        <v>#REF!</v>
      </c>
      <c r="ABV15" s="1" t="e">
        <f>COUNTIFS(#REF!,B15,#REF!,"алиев",#REF!,"27.12.2026")</f>
        <v>#REF!</v>
      </c>
      <c r="ABW15" s="1" t="e">
        <f>COUNTIFS(#REF!,B15,#REF!,"Бекдурдиев",#REF!,"27.12.2026")</f>
        <v>#REF!</v>
      </c>
      <c r="ABX15" s="1" t="e">
        <f>COUNTIFS(#REF!,B15,#REF!,"алиев",#REF!,"28.12.2026")</f>
        <v>#REF!</v>
      </c>
      <c r="ABY15" s="1" t="e">
        <f>COUNTIFS(#REF!,B15,#REF!,"Бекдурдиев",#REF!,"28.12.2026")</f>
        <v>#REF!</v>
      </c>
      <c r="ABZ15" s="1" t="e">
        <f>COUNTIFS(#REF!,B15,#REF!,"алиев",#REF!,"29.12.2026")</f>
        <v>#REF!</v>
      </c>
      <c r="ACA15" s="1" t="e">
        <f>COUNTIFS(#REF!,B15,#REF!,"Бекдурдиев",#REF!,"29.12.2026")</f>
        <v>#REF!</v>
      </c>
      <c r="ACB15" s="1" t="e">
        <f>COUNTIFS(#REF!,B15,#REF!,"алиев",#REF!,"30.12.2026")</f>
        <v>#REF!</v>
      </c>
      <c r="ACC15" s="1" t="e">
        <f>COUNTIFS(#REF!,B15,#REF!,"Бекдурдиев",#REF!,"30.12.2026")</f>
        <v>#REF!</v>
      </c>
      <c r="ACD15" s="1" t="e">
        <f>COUNTIFS(#REF!,B15,#REF!,"алиев",#REF!,"31.12.2026")</f>
        <v>#REF!</v>
      </c>
      <c r="ACE15" s="1" t="e">
        <f>COUNTIFS(#REF!,B15,#REF!,"Бекдурдиев",#REF!,"31.12.2026")</f>
        <v>#REF!</v>
      </c>
    </row>
    <row r="16" spans="1:759" ht="18" x14ac:dyDescent="0.25">
      <c r="A16" s="4">
        <v>9</v>
      </c>
      <c r="B16" s="6" t="s">
        <v>28</v>
      </c>
      <c r="C16" s="32" t="e">
        <f t="shared" si="15"/>
        <v>#REF!</v>
      </c>
      <c r="D16" s="31" t="e">
        <f t="shared" si="16"/>
        <v>#REF!</v>
      </c>
      <c r="E16" s="31" t="e">
        <f t="shared" si="17"/>
        <v>#REF!</v>
      </c>
      <c r="F16" s="10" t="e">
        <f t="shared" si="18"/>
        <v>#REF!</v>
      </c>
      <c r="G16" s="10" t="e">
        <f t="shared" si="19"/>
        <v>#REF!</v>
      </c>
      <c r="H16" s="2" t="e">
        <f>COUNTIFS(#REF!,B16,#REF!,"алиев",#REF!,"01.01.2026")</f>
        <v>#REF!</v>
      </c>
      <c r="I16" s="2" t="e">
        <f>COUNTIFS(#REF!,B16,#REF!,"Бекдурдиев",#REF!,"01.01.2026")</f>
        <v>#REF!</v>
      </c>
      <c r="J16" s="2" t="e">
        <f>COUNTIFS(#REF!,B16,#REF!,"алиев",#REF!,"02.01.2026")</f>
        <v>#REF!</v>
      </c>
      <c r="K16" s="2" t="e">
        <f>COUNTIFS(#REF!,B16,#REF!,"Бекдурдиев",#REF!,"02.01.2026")</f>
        <v>#REF!</v>
      </c>
      <c r="L16" s="2" t="e">
        <f>COUNTIFS(#REF!,B16,#REF!,"алиев",#REF!,"03.01.2026")</f>
        <v>#REF!</v>
      </c>
      <c r="M16" s="2" t="e">
        <f>COUNTIFS(#REF!,#REF!,#REF!,"Бекдурдиев",#REF!,"03.01.2026")</f>
        <v>#REF!</v>
      </c>
      <c r="N16" s="2" t="e">
        <f>COUNTIFS(#REF!,B16,#REF!,"алиев",#REF!,"04.01.2026")</f>
        <v>#REF!</v>
      </c>
      <c r="O16" s="2" t="e">
        <f>COUNTIFS(#REF!,B16,#REF!,"Бекдурдиев",#REF!,"04.01.2026")</f>
        <v>#REF!</v>
      </c>
      <c r="P16" s="2" t="e">
        <f>COUNTIFS(#REF!,B16,#REF!,"алиев",#REF!,"05.01.2026")</f>
        <v>#REF!</v>
      </c>
      <c r="Q16" s="2" t="e">
        <f>COUNTIFS(#REF!,B16,#REF!,"Бекдурдиев",#REF!,"05.01.2026")</f>
        <v>#REF!</v>
      </c>
      <c r="R16" s="2" t="e">
        <f>COUNTIFS(#REF!,B16,#REF!,"алиев",#REF!,"06.01.2026")</f>
        <v>#REF!</v>
      </c>
      <c r="S16" s="2" t="e">
        <f>COUNTIFS(#REF!,B16,#REF!,"Бекдурдиев",#REF!,"06.01.2026")</f>
        <v>#REF!</v>
      </c>
      <c r="T16" s="2" t="e">
        <f>COUNTIFS(#REF!,B16,#REF!,"алиев",#REF!,"07.01.2026")</f>
        <v>#REF!</v>
      </c>
      <c r="U16" s="2" t="e">
        <f>COUNTIFS(#REF!,B16,#REF!,"Бекдурдиев",#REF!,"07.01.2026")</f>
        <v>#REF!</v>
      </c>
      <c r="V16" s="2" t="e">
        <f>COUNTIFS(#REF!,B16,#REF!,"алиев",#REF!,"08.01.2026")</f>
        <v>#REF!</v>
      </c>
      <c r="W16" s="2" t="e">
        <f>COUNTIFS(#REF!,B16,#REF!,"Бекдурдиев",#REF!,"08.01.2026")</f>
        <v>#REF!</v>
      </c>
      <c r="X16" s="2" t="e">
        <f>COUNTIFS(#REF!,B16,#REF!,"алиев",#REF!,"09.01.2026")</f>
        <v>#REF!</v>
      </c>
      <c r="Y16" s="2" t="e">
        <f>COUNTIFS(#REF!,B16,#REF!,"Бекдурдиев",#REF!,"09.01.2026")</f>
        <v>#REF!</v>
      </c>
      <c r="Z16" s="2" t="e">
        <f>COUNTIFS(#REF!,B16,#REF!,"алиев",#REF!,"10.01.2026")</f>
        <v>#REF!</v>
      </c>
      <c r="AA16" s="2" t="e">
        <f>COUNTIFS(#REF!,B16,#REF!,"Бекдурдиев",#REF!,"10.01.2026")</f>
        <v>#REF!</v>
      </c>
      <c r="AB16" s="2" t="e">
        <f>COUNTIFS(#REF!,B16,#REF!,"алиев",#REF!,"11.01.2026")</f>
        <v>#REF!</v>
      </c>
      <c r="AC16" s="2" t="e">
        <f>COUNTIFS(#REF!,B16,#REF!,"Бекдурдиев",#REF!,"10.01.2026")</f>
        <v>#REF!</v>
      </c>
      <c r="AD16" s="2" t="e">
        <f>COUNTIFS(#REF!,B16,#REF!,"алиев",#REF!,"12.01.2026")</f>
        <v>#REF!</v>
      </c>
      <c r="AE16" s="2" t="e">
        <f>COUNTIFS(#REF!,B16,#REF!,"Бекдурдиев",#REF!,"12.01.2026")</f>
        <v>#REF!</v>
      </c>
      <c r="AF16" s="2" t="e">
        <f>COUNTIFS(#REF!,B16,#REF!,"алиев",#REF!,"13.01.2026")</f>
        <v>#REF!</v>
      </c>
      <c r="AG16" s="2" t="e">
        <f>COUNTIFS(#REF!,B16,#REF!,"Бекдурдиев",#REF!,"13.01.2026")</f>
        <v>#REF!</v>
      </c>
      <c r="AH16" s="2" t="e">
        <f>COUNTIFS(#REF!,B16,#REF!,"алиев",#REF!,"14.01.2026")</f>
        <v>#REF!</v>
      </c>
      <c r="AI16" s="2" t="e">
        <f>COUNTIFS(#REF!,B16,#REF!,"Бекдурдиев",#REF!,"14.01.2026")</f>
        <v>#REF!</v>
      </c>
      <c r="AJ16" s="2" t="e">
        <f>COUNTIFS(#REF!,B16,#REF!,"алиев",#REF!,"15.01.2026")</f>
        <v>#REF!</v>
      </c>
      <c r="AK16" s="2" t="e">
        <f>COUNTIFS(#REF!,B16,#REF!,"Бекдурдиев",#REF!,"15.01.2026")</f>
        <v>#REF!</v>
      </c>
      <c r="AL16" s="2" t="e">
        <f>COUNTIFS(#REF!,B16,#REF!,"алиев",#REF!,"16.01.2026")</f>
        <v>#REF!</v>
      </c>
      <c r="AM16" s="2" t="e">
        <f>COUNTIFS(#REF!,B16,#REF!,"Бекдурдиев",#REF!,"16.01.2026")</f>
        <v>#REF!</v>
      </c>
      <c r="AN16" s="2" t="e">
        <f>COUNTIFS(#REF!,B16,#REF!,"алиев",#REF!,"17.01.2026")</f>
        <v>#REF!</v>
      </c>
      <c r="AO16" s="2" t="e">
        <f>COUNTIFS(#REF!,B16,#REF!,"Бекдурдиев",#REF!,"17.01.2026")</f>
        <v>#REF!</v>
      </c>
      <c r="AP16" s="2" t="e">
        <f>COUNTIFS(#REF!,B16,#REF!,"алиев",#REF!,"18.01.2026")</f>
        <v>#REF!</v>
      </c>
      <c r="AQ16" s="2" t="e">
        <f>COUNTIFS(#REF!,B16,#REF!,"Бекдурдиев",#REF!,"18.01.2026")</f>
        <v>#REF!</v>
      </c>
      <c r="AR16" s="2" t="e">
        <f>COUNTIFS(#REF!,B16,#REF!,"алиев",#REF!,"19.01.2026")</f>
        <v>#REF!</v>
      </c>
      <c r="AS16" s="2" t="e">
        <f>COUNTIFS(#REF!,B16,#REF!,"Бекдурдиев",#REF!,"19.01.2026")</f>
        <v>#REF!</v>
      </c>
      <c r="AT16" s="2" t="e">
        <f>COUNTIFS(#REF!,B16,#REF!,"алиев",#REF!,"20.01.2026")</f>
        <v>#REF!</v>
      </c>
      <c r="AU16" s="2" t="e">
        <f>COUNTIFS(#REF!,B16,#REF!,"Бекдурдиев",#REF!,"20.01.2026")</f>
        <v>#REF!</v>
      </c>
      <c r="AV16" s="2" t="e">
        <f>COUNTIFS(#REF!,B16,#REF!,"алиев",#REF!,"21.01.2026")</f>
        <v>#REF!</v>
      </c>
      <c r="AW16" s="2" t="e">
        <f>COUNTIFS(#REF!,B16,#REF!,"Бекдурдиев",#REF!,"21.01.2026")</f>
        <v>#REF!</v>
      </c>
      <c r="AX16" s="2" t="e">
        <f>COUNTIFS(#REF!,B16,#REF!,"алиев",#REF!,"22.01.2026")</f>
        <v>#REF!</v>
      </c>
      <c r="AY16" s="2" t="e">
        <f>COUNTIFS(#REF!,B16,#REF!,"Бекдурдиев",#REF!,"22.01.2026")</f>
        <v>#REF!</v>
      </c>
      <c r="AZ16" s="2" t="e">
        <f>COUNTIFS(#REF!,B16,#REF!,"алиев",#REF!,"23.01.2026")</f>
        <v>#REF!</v>
      </c>
      <c r="BA16" s="2" t="e">
        <f>COUNTIFS(#REF!,B16,#REF!,"Бекдурдиев",#REF!,"23.01.2026")</f>
        <v>#REF!</v>
      </c>
      <c r="BB16" s="2" t="e">
        <f>COUNTIFS(#REF!,B16,#REF!,"алиев",#REF!,"24.01.2026")</f>
        <v>#REF!</v>
      </c>
      <c r="BC16" s="2" t="e">
        <f>COUNTIFS(#REF!,B16,#REF!,"Бекдурдиев",#REF!,"24.01.2026")</f>
        <v>#REF!</v>
      </c>
      <c r="BD16" s="2" t="e">
        <f>COUNTIFS(#REF!,B16,#REF!,"алиев",#REF!,"25.01.2026")</f>
        <v>#REF!</v>
      </c>
      <c r="BE16" s="2" t="e">
        <f>COUNTIFS(#REF!,B16,#REF!,"Бекдурдиев",#REF!,"25.01.2026")</f>
        <v>#REF!</v>
      </c>
      <c r="BF16" s="2" t="e">
        <f>COUNTIFS(#REF!,B16,#REF!,"алиев",#REF!,"26.01.2026")</f>
        <v>#REF!</v>
      </c>
      <c r="BG16" s="2" t="e">
        <f>COUNTIFS(#REF!,B16,#REF!,"Бекдурдиев",#REF!,"26.01.2026")</f>
        <v>#REF!</v>
      </c>
      <c r="BH16" s="2" t="e">
        <f>COUNTIFS(#REF!,B16,#REF!,"алиев",#REF!,"27.01.2026")</f>
        <v>#REF!</v>
      </c>
      <c r="BI16" s="2" t="e">
        <f>COUNTIFS(#REF!,B16,#REF!,"Бекдурдиев",#REF!,"27.01.2026")</f>
        <v>#REF!</v>
      </c>
      <c r="BJ16" s="2" t="e">
        <f>COUNTIFS(#REF!,B16,#REF!,"алиев",#REF!,"28.01.2026")</f>
        <v>#REF!</v>
      </c>
      <c r="BK16" s="2" t="e">
        <f>COUNTIFS(#REF!,B16,#REF!,"Бекдурдиев",#REF!,"28.01.2026")</f>
        <v>#REF!</v>
      </c>
      <c r="BL16" s="2" t="e">
        <f>COUNTIFS(#REF!,B16,#REF!,"алиев",#REF!,"29.01.2026")</f>
        <v>#REF!</v>
      </c>
      <c r="BM16" s="2" t="e">
        <f>COUNTIFS(#REF!,B16,#REF!,"Бекдурдиев",#REF!,"29.01.2026")</f>
        <v>#REF!</v>
      </c>
      <c r="BN16" s="2" t="e">
        <f>COUNTIFS(#REF!,B16,#REF!,"алиев",#REF!,"30.01.2026")</f>
        <v>#REF!</v>
      </c>
      <c r="BO16" s="2" t="e">
        <f>COUNTIFS(#REF!,B16,#REF!,"Бекдурдиев",#REF!,"30.01.2026")</f>
        <v>#REF!</v>
      </c>
      <c r="BP16" s="2" t="e">
        <f>COUNTIFS(#REF!,B16,#REF!,"алиев",#REF!,"31.01.2026")</f>
        <v>#REF!</v>
      </c>
      <c r="BQ16" s="2" t="e">
        <f>COUNTIFS(#REF!,B16,#REF!,"Бекдурдиев",#REF!,"31.01.2026")</f>
        <v>#REF!</v>
      </c>
      <c r="BR16" s="12" t="e">
        <f t="shared" si="20"/>
        <v>#REF!</v>
      </c>
      <c r="BS16" s="12" t="e">
        <f t="shared" si="21"/>
        <v>#REF!</v>
      </c>
      <c r="BT16" s="2" t="e">
        <f>COUNTIFS(#REF!,B16,#REF!,"алиев",#REF!,"01.02.2026")</f>
        <v>#REF!</v>
      </c>
      <c r="BU16" s="2" t="e">
        <f>COUNTIFS(#REF!,B16,#REF!,"Бекдурдиев",#REF!,"01.02.2026")</f>
        <v>#REF!</v>
      </c>
      <c r="BV16" s="2" t="e">
        <f>COUNTIFS(#REF!,B16,#REF!,"алиев",#REF!,"02.02.2026")</f>
        <v>#REF!</v>
      </c>
      <c r="BW16" s="2" t="e">
        <f>COUNTIFS(#REF!,B16,#REF!,"Бекдурдиев",#REF!,"02.02.2026")</f>
        <v>#REF!</v>
      </c>
      <c r="BX16" s="2" t="e">
        <f>COUNTIFS(#REF!,B16,#REF!,"алиев",#REF!,"03.02.2026")</f>
        <v>#REF!</v>
      </c>
      <c r="BY16" s="2" t="e">
        <f>COUNTIFS(#REF!,B16,#REF!,"Бекдурдиев",#REF!,"03.02.2026")</f>
        <v>#REF!</v>
      </c>
      <c r="BZ16" s="2" t="e">
        <f>COUNTIFS(#REF!,B16,#REF!,"алиев",#REF!,"04.02.2026")</f>
        <v>#REF!</v>
      </c>
      <c r="CA16" s="2" t="e">
        <f>COUNTIFS(#REF!,B16,#REF!,"Бекдурдиев",#REF!,"04.02.2026")</f>
        <v>#REF!</v>
      </c>
      <c r="CB16" s="2" t="e">
        <f>COUNTIFS(#REF!,B16,#REF!,"алиев",#REF!,"05.02.2026")</f>
        <v>#REF!</v>
      </c>
      <c r="CC16" s="2" t="e">
        <f>COUNTIFS(#REF!,B16,#REF!,"Бекдурдиев",#REF!,"05.02.2026")</f>
        <v>#REF!</v>
      </c>
      <c r="CD16" s="2" t="e">
        <f>COUNTIFS(#REF!,B16,#REF!,"алиев",#REF!,"06.02.2026")</f>
        <v>#REF!</v>
      </c>
      <c r="CE16" s="2" t="e">
        <f>COUNTIFS(#REF!,B16,#REF!,"Бекдурдиев",#REF!,"06.02.2026")</f>
        <v>#REF!</v>
      </c>
      <c r="CF16" s="2" t="e">
        <f>COUNTIFS(#REF!,B16,#REF!,"алиев",#REF!,"07.02.2026")</f>
        <v>#REF!</v>
      </c>
      <c r="CG16" s="2" t="e">
        <f>COUNTIFS(#REF!,B16,#REF!,"Бекдурдиев",#REF!,"07.02.2026")</f>
        <v>#REF!</v>
      </c>
      <c r="CH16" s="2" t="e">
        <f>COUNTIFS(#REF!,B16,#REF!,"Алиев",#REF!,"08.02.2026")</f>
        <v>#REF!</v>
      </c>
      <c r="CI16" s="2" t="e">
        <f>COUNTIFS(#REF!,B16,#REF!,"Бекдурдиев",#REF!,"08.02.2026")</f>
        <v>#REF!</v>
      </c>
      <c r="CJ16" s="2" t="e">
        <f>COUNTIFS(#REF!,B16,#REF!,"Алиев",#REF!,"09.02.2026")</f>
        <v>#REF!</v>
      </c>
      <c r="CK16" s="2" t="e">
        <f>COUNTIFS(#REF!,B16,#REF!,"Бекдурдиев",#REF!,"09.02.2026")</f>
        <v>#REF!</v>
      </c>
      <c r="CL16" s="2" t="e">
        <f>COUNTIFS(#REF!,B16,#REF!,"Алиев",#REF!,"10.02.2026")</f>
        <v>#REF!</v>
      </c>
      <c r="CM16" s="2" t="e">
        <f>COUNTIFS(#REF!,B16,#REF!,"Бекдурдиев",#REF!,"10.02.2026")</f>
        <v>#REF!</v>
      </c>
      <c r="CN16" s="2" t="e">
        <f>COUNTIFS(#REF!,B16,#REF!,"Алиев",#REF!,"11.02.2026")</f>
        <v>#REF!</v>
      </c>
      <c r="CO16" s="2" t="e">
        <f>COUNTIFS(#REF!,B16,#REF!,"Бекдурдиев",#REF!,"11.02.2026")</f>
        <v>#REF!</v>
      </c>
      <c r="CP16" s="2" t="e">
        <f>COUNTIFS(#REF!,B16,#REF!,"Алиев",#REF!,"12.02.2026")</f>
        <v>#REF!</v>
      </c>
      <c r="CQ16" s="2" t="e">
        <f>COUNTIFS(#REF!,B16,#REF!,"Бекдурдиев",#REF!,"12.02.2026")</f>
        <v>#REF!</v>
      </c>
      <c r="CR16" s="2" t="e">
        <f>COUNTIFS(#REF!,B16,#REF!,"Алиев",#REF!,"13.02.2026")</f>
        <v>#REF!</v>
      </c>
      <c r="CS16" s="2" t="e">
        <f>COUNTIFS(#REF!,B16,#REF!,"Бекдурдиев",#REF!,"13.02.2026")</f>
        <v>#REF!</v>
      </c>
      <c r="CT16" s="2" t="e">
        <f>COUNTIFS(#REF!,B16,#REF!,"Алиев",#REF!,"14.02.2026")</f>
        <v>#REF!</v>
      </c>
      <c r="CU16" s="2" t="e">
        <f>COUNTIFS(#REF!,B16,#REF!,"Бекдурдиев",#REF!,"14.02.2026")</f>
        <v>#REF!</v>
      </c>
      <c r="CV16" s="2" t="e">
        <f>COUNTIFS(#REF!,B16,#REF!,"Алиев",#REF!,"15.02.2026")</f>
        <v>#REF!</v>
      </c>
      <c r="CW16" s="2" t="e">
        <f>COUNTIFS(#REF!,B16,#REF!,"Бекдурдиев",#REF!,"15.02.2026")</f>
        <v>#REF!</v>
      </c>
      <c r="CX16" s="2" t="e">
        <f>COUNTIFS(#REF!,B16,#REF!,"Алиев",#REF!,"16.02.2026")</f>
        <v>#REF!</v>
      </c>
      <c r="CY16" s="2" t="e">
        <f>COUNTIFS(#REF!,B16,#REF!,"Бекдурдиев",#REF!,"16.02.2026")</f>
        <v>#REF!</v>
      </c>
      <c r="CZ16" s="2" t="e">
        <f>COUNTIFS(#REF!,B16,#REF!,"Алиев",#REF!,"17.02.2026")</f>
        <v>#REF!</v>
      </c>
      <c r="DA16" s="2" t="e">
        <f>COUNTIFS(#REF!,B16,#REF!,"Бекдурдиев",#REF!,"17.02.2026")</f>
        <v>#REF!</v>
      </c>
      <c r="DB16" s="2" t="e">
        <f>COUNTIFS(#REF!,B16,#REF!,"Алиев",#REF!,"18.02.2026")</f>
        <v>#REF!</v>
      </c>
      <c r="DC16" s="2" t="e">
        <f>COUNTIFS(#REF!,B16,#REF!,"Бекдурдиев",#REF!,"18.02.2026")</f>
        <v>#REF!</v>
      </c>
      <c r="DD16" s="2" t="e">
        <f>COUNTIFS(#REF!,B16,#REF!,"Алиев",#REF!,"19.02.2026")</f>
        <v>#REF!</v>
      </c>
      <c r="DE16" s="2" t="e">
        <f>COUNTIFS(#REF!,B16,#REF!,"Бекдурдиев",#REF!,"19.02.2026")</f>
        <v>#REF!</v>
      </c>
      <c r="DF16" s="2" t="e">
        <f>COUNTIFS(#REF!,B16,#REF!,"Алиев",#REF!,"20.02.2026")</f>
        <v>#REF!</v>
      </c>
      <c r="DG16" s="2" t="e">
        <f>COUNTIFS(#REF!,B16,#REF!,"Бекдурдиев",#REF!,"20.02.2026")</f>
        <v>#REF!</v>
      </c>
      <c r="DH16" s="2" t="e">
        <f>COUNTIFS(#REF!,B16,#REF!,"Алиев",#REF!,"21.02.2026")</f>
        <v>#REF!</v>
      </c>
      <c r="DI16" s="2" t="e">
        <f>COUNTIFS(#REF!,B16,#REF!,"Бекдурдиев",#REF!,"21.02.2026")</f>
        <v>#REF!</v>
      </c>
      <c r="DJ16" s="2" t="e">
        <f>COUNTIFS(#REF!,B16,#REF!,"Алиев",#REF!,"22.02.2026")</f>
        <v>#REF!</v>
      </c>
      <c r="DK16" s="2" t="e">
        <f>COUNTIFS(#REF!,B16,#REF!,"Бекдурдиев",#REF!,"22.02.2026")</f>
        <v>#REF!</v>
      </c>
      <c r="DL16" s="2" t="e">
        <f>COUNTIFS(#REF!,B16,#REF!,"Алиев",#REF!,"23.02.2026")</f>
        <v>#REF!</v>
      </c>
      <c r="DM16" s="2" t="e">
        <f>COUNTIFS(#REF!,B16,#REF!,"Бекдурдиев",#REF!,"23.02.2026")</f>
        <v>#REF!</v>
      </c>
      <c r="DN16" s="2" t="e">
        <f>COUNTIFS(#REF!,B16,#REF!,"Алиев",#REF!,"24.02.2026")</f>
        <v>#REF!</v>
      </c>
      <c r="DO16" s="2" t="e">
        <f>COUNTIFS(#REF!,B16,#REF!,"Бекдурдиев",#REF!,"24.02.2026")</f>
        <v>#REF!</v>
      </c>
      <c r="DP16" s="2" t="e">
        <f>COUNTIFS(#REF!,B16,#REF!,"Алиев",#REF!,"25.02.2026")</f>
        <v>#REF!</v>
      </c>
      <c r="DQ16" s="2" t="e">
        <f>COUNTIFS(#REF!,B16,#REF!,"Бекдурдиев",#REF!,"25.02.2026")</f>
        <v>#REF!</v>
      </c>
      <c r="DR16" s="2" t="e">
        <f>COUNTIFS(#REF!,B16,#REF!,"Алиев",#REF!,"26.02.2026")</f>
        <v>#REF!</v>
      </c>
      <c r="DS16" s="2" t="e">
        <f>COUNTIFS(#REF!,B16,#REF!,"Бекдурдиев",#REF!,"26.02.2026")</f>
        <v>#REF!</v>
      </c>
      <c r="DT16" s="2" t="e">
        <f>COUNTIFS(#REF!,B16,#REF!,"Алиев",#REF!,"27.02.2026")</f>
        <v>#REF!</v>
      </c>
      <c r="DU16" s="2" t="e">
        <f>COUNTIFS(#REF!,B16,#REF!,"Бекдурдиев",#REF!,"27.02.2026")</f>
        <v>#REF!</v>
      </c>
      <c r="DV16" s="2" t="e">
        <f>COUNTIFS(#REF!,B16,#REF!,"Алиев",#REF!,"28.02.2026")</f>
        <v>#REF!</v>
      </c>
      <c r="DW16" s="2" t="e">
        <f>COUNTIFS(#REF!,B16,#REF!,"Бекдурдиев",#REF!,"28.02.2026")</f>
        <v>#REF!</v>
      </c>
      <c r="DX16" s="14" t="e">
        <f t="shared" si="22"/>
        <v>#REF!</v>
      </c>
      <c r="DY16" s="14" t="e">
        <f t="shared" si="23"/>
        <v>#REF!</v>
      </c>
      <c r="DZ16" s="2" t="e">
        <f>COUNTIFS(#REF!,B16,#REF!,"алиев",#REF!,"01.03.2026")</f>
        <v>#REF!</v>
      </c>
      <c r="EA16" s="2" t="e">
        <f>COUNTIFS(#REF!,B16,#REF!,"Бекдурдиев",#REF!,"01.03.2026")</f>
        <v>#REF!</v>
      </c>
      <c r="EB16" s="2" t="e">
        <f>COUNTIFS(#REF!,B16,#REF!,"алиев",#REF!,"02.03.2026")</f>
        <v>#REF!</v>
      </c>
      <c r="EC16" s="2" t="e">
        <f>COUNTIFS(#REF!,B16,#REF!,"Бекдурдиев",#REF!,"02.03.2026")</f>
        <v>#REF!</v>
      </c>
      <c r="ED16" s="2" t="e">
        <f>COUNTIFS(#REF!,B16,#REF!,"алиев",#REF!,"03.03.2026")</f>
        <v>#REF!</v>
      </c>
      <c r="EE16" s="2" t="e">
        <f>COUNTIFS(#REF!,B16,#REF!,"Бекдурдиев",#REF!,"03.03.2026")</f>
        <v>#REF!</v>
      </c>
      <c r="EF16" s="2" t="e">
        <f>COUNTIFS(#REF!,B16,#REF!,"алиев",#REF!,"04.03.2026")</f>
        <v>#REF!</v>
      </c>
      <c r="EG16" s="2" t="e">
        <f>COUNTIFS(#REF!,B16,#REF!,"Бекдурдиев",#REF!,"04.03.2026")</f>
        <v>#REF!</v>
      </c>
      <c r="EH16" s="2" t="e">
        <f>COUNTIFS(#REF!,B16,#REF!,"алиев",#REF!,"05.03.2026")</f>
        <v>#REF!</v>
      </c>
      <c r="EI16" s="2" t="e">
        <f>COUNTIFS(#REF!,B16,#REF!,"Бекдурдиев",#REF!,"05.03.2026")</f>
        <v>#REF!</v>
      </c>
      <c r="EJ16" s="2" t="e">
        <f>COUNTIFS(#REF!,B16,#REF!,"алиев",#REF!,"06.03.2026")</f>
        <v>#REF!</v>
      </c>
      <c r="EK16" s="2" t="e">
        <f>COUNTIFS(#REF!,B16,#REF!,"Бекдурдиев",#REF!,"06.03.2026")</f>
        <v>#REF!</v>
      </c>
      <c r="EL16" s="2" t="e">
        <f>COUNTIFS(#REF!,B16,#REF!,"алиев",#REF!,"07.03.2026")</f>
        <v>#REF!</v>
      </c>
      <c r="EM16" s="2" t="e">
        <f>COUNTIFS(#REF!,B16,#REF!,"Бекдурдиев",#REF!,"07.03.2026")</f>
        <v>#REF!</v>
      </c>
      <c r="EN16" s="2" t="e">
        <f>COUNTIFS(#REF!,B16,#REF!,"алиев",#REF!,"08.03.2026")</f>
        <v>#REF!</v>
      </c>
      <c r="EO16" s="2" t="e">
        <f>COUNTIFS(#REF!,B16,#REF!,"Бекдурдиев",#REF!,"08.03.2026")</f>
        <v>#REF!</v>
      </c>
      <c r="EP16" s="2" t="e">
        <f>COUNTIFS(#REF!,B16,#REF!,"алиев",#REF!,"09.03.2026")</f>
        <v>#REF!</v>
      </c>
      <c r="EQ16" s="2" t="e">
        <f>COUNTIFS(#REF!,B16,#REF!,"Бекдурдиев",#REF!,"09.03.2026")</f>
        <v>#REF!</v>
      </c>
      <c r="ER16" s="2" t="e">
        <f>COUNTIFS(#REF!,B16,#REF!,"алиев",#REF!,"10.03.2026")</f>
        <v>#REF!</v>
      </c>
      <c r="ES16" s="2" t="e">
        <f>COUNTIFS(#REF!,B16,#REF!,"Бекдурдиев",#REF!,"10.03.2026")</f>
        <v>#REF!</v>
      </c>
      <c r="ET16" s="2" t="e">
        <f>COUNTIFS(#REF!,B16,#REF!,"алиев",#REF!,"11.03.2026")</f>
        <v>#REF!</v>
      </c>
      <c r="EU16" s="2" t="e">
        <f>COUNTIFS(#REF!,B16,#REF!,"Бекдурдиев",#REF!,"11.03.2026")</f>
        <v>#REF!</v>
      </c>
      <c r="EV16" s="2" t="e">
        <f>COUNTIFS(#REF!,B16,#REF!,"алиев",#REF!,"12.03.2026")</f>
        <v>#REF!</v>
      </c>
      <c r="EW16" s="2" t="e">
        <f>COUNTIFS(#REF!,B16,#REF!,"Бекдурдиев",#REF!,"12.03.2026")</f>
        <v>#REF!</v>
      </c>
      <c r="EX16" s="2" t="e">
        <f>COUNTIFS(#REF!,B16,#REF!,"алиев",#REF!,"13.03.2026")</f>
        <v>#REF!</v>
      </c>
      <c r="EY16" s="2" t="e">
        <f>COUNTIFS(#REF!,B16,#REF!,"Бекдурдиев",#REF!,"13.03.2026")</f>
        <v>#REF!</v>
      </c>
      <c r="EZ16" s="2" t="e">
        <f>COUNTIFS(#REF!,B16,#REF!,"алиев",#REF!,"14.03.2026")</f>
        <v>#REF!</v>
      </c>
      <c r="FA16" s="2" t="e">
        <f>COUNTIFS(#REF!,B16,#REF!,"Бекдурдиев",#REF!,"14.03.2026")</f>
        <v>#REF!</v>
      </c>
      <c r="FB16" s="2" t="e">
        <f>COUNTIFS(#REF!,B16,#REF!,"алиев",#REF!,"15.03.2026")</f>
        <v>#REF!</v>
      </c>
      <c r="FC16" s="2" t="e">
        <f>COUNTIFS(#REF!,B16,#REF!,"Бекдурдиев",#REF!,"15.03.2026")</f>
        <v>#REF!</v>
      </c>
      <c r="FD16" s="2" t="e">
        <f>COUNTIFS(#REF!,B16,#REF!,"алиев",#REF!,"16.03.2026")</f>
        <v>#REF!</v>
      </c>
      <c r="FE16" s="2" t="e">
        <f>COUNTIFS(#REF!,B16,#REF!,"Бекдурдиев",#REF!,"16.03.2026")</f>
        <v>#REF!</v>
      </c>
      <c r="FF16" s="2" t="e">
        <f>COUNTIFS(#REF!,B16,#REF!,"алиев",#REF!,"17.03.2026")</f>
        <v>#REF!</v>
      </c>
      <c r="FG16" s="2" t="e">
        <f>COUNTIFS(#REF!,B16,#REF!,"Бекдурдиев",#REF!,"17.03.2026")</f>
        <v>#REF!</v>
      </c>
      <c r="FH16" s="2" t="e">
        <f>COUNTIFS(#REF!,B16,#REF!,"алиев",#REF!,"18.03.2026")</f>
        <v>#REF!</v>
      </c>
      <c r="FI16" s="2" t="e">
        <f>COUNTIFS(#REF!,B16,#REF!,"Бекдурдиев",#REF!,"18.03.2026")</f>
        <v>#REF!</v>
      </c>
      <c r="FJ16" s="2" t="e">
        <f>COUNTIFS(#REF!,B16,#REF!,"алиев",#REF!,"19.03.2026")</f>
        <v>#REF!</v>
      </c>
      <c r="FK16" s="2" t="e">
        <f>COUNTIFS(#REF!,B16,#REF!,"Бекдурдиев",#REF!,"19.03.2026")</f>
        <v>#REF!</v>
      </c>
      <c r="FL16" s="2" t="e">
        <f>COUNTIFS(#REF!,B16,#REF!,"алиев",#REF!,"20.03.2026")</f>
        <v>#REF!</v>
      </c>
      <c r="FM16" s="2" t="e">
        <f>COUNTIFS(#REF!,B16,#REF!,"Бекдурдиев",#REF!,"20.03.2026")</f>
        <v>#REF!</v>
      </c>
      <c r="FN16" s="2" t="e">
        <f>COUNTIFS(#REF!,B16,#REF!,"алиев",#REF!,"21.03.2026")</f>
        <v>#REF!</v>
      </c>
      <c r="FO16" s="2" t="e">
        <f>COUNTIFS(#REF!,B16,#REF!,"Бекдурдиев",#REF!,"21.03.2026")</f>
        <v>#REF!</v>
      </c>
      <c r="FP16" s="2" t="e">
        <f>COUNTIFS(#REF!,B16,#REF!,"алиев",#REF!,"22.03.2026")</f>
        <v>#REF!</v>
      </c>
      <c r="FQ16" s="2" t="e">
        <f>COUNTIFS(#REF!,B16,#REF!,"Бекдурдиев",#REF!,"22.03.2026")</f>
        <v>#REF!</v>
      </c>
      <c r="FR16" s="2" t="e">
        <f>COUNTIFS(#REF!,B16,#REF!,"алиев",#REF!,"23.03.2026")</f>
        <v>#REF!</v>
      </c>
      <c r="FS16" s="2" t="e">
        <f>COUNTIFS(#REF!,B16,#REF!,"Бекдурдиев",#REF!,"23.03.2026")</f>
        <v>#REF!</v>
      </c>
      <c r="FT16" s="2" t="e">
        <f>COUNTIFS(#REF!,B16,#REF!,"алиев",#REF!,"24.03.2026")</f>
        <v>#REF!</v>
      </c>
      <c r="FU16" s="2" t="e">
        <f>COUNTIFS(#REF!,B16,#REF!,"Бекдурдиев",#REF!,"24.03.2026")</f>
        <v>#REF!</v>
      </c>
      <c r="FV16" s="2" t="e">
        <f>COUNTIFS(#REF!,B16,#REF!,"алиев",#REF!,"25.03.2026")</f>
        <v>#REF!</v>
      </c>
      <c r="FW16" s="2" t="e">
        <f>COUNTIFS(#REF!,B16,#REF!,"Бекдурдиев",#REF!,"25.03.2026")</f>
        <v>#REF!</v>
      </c>
      <c r="FX16" s="2" t="e">
        <f>COUNTIFS(#REF!,B16,#REF!,"алиев",#REF!,"26.03.2026")</f>
        <v>#REF!</v>
      </c>
      <c r="FY16" s="2" t="e">
        <f>COUNTIFS(#REF!,B16,#REF!,"Бекдурдиев",#REF!,"26.03.2026")</f>
        <v>#REF!</v>
      </c>
      <c r="FZ16" s="2" t="e">
        <f>COUNTIFS(#REF!,B16,#REF!,"алиев",#REF!,"27.03.2026")</f>
        <v>#REF!</v>
      </c>
      <c r="GA16" s="2" t="e">
        <f>COUNTIFS(#REF!,B16,#REF!,"Бекдурдиев",#REF!,"27.03.2026")</f>
        <v>#REF!</v>
      </c>
      <c r="GB16" s="2" t="e">
        <f>COUNTIFS(#REF!,B16,#REF!,"алиев",#REF!,"28.03.2026")</f>
        <v>#REF!</v>
      </c>
      <c r="GC16" s="2" t="e">
        <f>COUNTIFS(#REF!,B16,#REF!,"Бекдурдиев",#REF!,"28.03.2026")</f>
        <v>#REF!</v>
      </c>
      <c r="GD16" s="2" t="e">
        <f>COUNTIFS(#REF!,B16,#REF!,"алиев",#REF!,"29.03.2026")</f>
        <v>#REF!</v>
      </c>
      <c r="GE16" s="2" t="e">
        <f>COUNTIFS(#REF!,B16,#REF!,"Бекдурдиев",#REF!,"29.03.2026")</f>
        <v>#REF!</v>
      </c>
      <c r="GF16" s="2" t="e">
        <f>COUNTIFS(#REF!,B16,#REF!,"алиев",#REF!,"30.03.2026")</f>
        <v>#REF!</v>
      </c>
      <c r="GG16" s="2" t="e">
        <f>COUNTIFS(#REF!,B16,#REF!,"Бекдурдиев",#REF!,"30.03.2026")</f>
        <v>#REF!</v>
      </c>
      <c r="GH16" s="2" t="e">
        <f>COUNTIFS(#REF!,B16,#REF!,"алиев",#REF!,"31.03.2026")</f>
        <v>#REF!</v>
      </c>
      <c r="GI16" s="2" t="e">
        <f>COUNTIFS(#REF!,B16,#REF!,"Бекдурдиев",#REF!,"31.03.2026")</f>
        <v>#REF!</v>
      </c>
      <c r="GJ16" s="16" t="e">
        <f t="shared" si="24"/>
        <v>#REF!</v>
      </c>
      <c r="GK16" s="16" t="e">
        <f t="shared" si="25"/>
        <v>#REF!</v>
      </c>
      <c r="GL16" s="4" t="e">
        <f>COUNTIFS(#REF!,B16,#REF!,"алиев",#REF!,"01.04.2026")</f>
        <v>#REF!</v>
      </c>
      <c r="GM16" s="4" t="e">
        <f>COUNTIFS(#REF!,B16,#REF!,"Бекдурдиев",#REF!,"01.04.2026")</f>
        <v>#REF!</v>
      </c>
      <c r="GN16" s="4" t="e">
        <f>COUNTIFS(#REF!,B16,#REF!,"алиев",#REF!,"02.04.2026")</f>
        <v>#REF!</v>
      </c>
      <c r="GO16" s="4" t="e">
        <f>COUNTIFS(#REF!,B16,#REF!,"Бекдурдиев",#REF!,"02.04.2026")</f>
        <v>#REF!</v>
      </c>
      <c r="GP16" s="4" t="e">
        <f>COUNTIFS(#REF!,B16,#REF!,"алиев",#REF!,"03.04.2026")</f>
        <v>#REF!</v>
      </c>
      <c r="GQ16" s="4" t="e">
        <f>COUNTIFS(#REF!,B16,#REF!,"Бекдурдиев",#REF!,"03.04.2026")</f>
        <v>#REF!</v>
      </c>
      <c r="GR16" s="4" t="e">
        <f>COUNTIFS(#REF!,B16,#REF!,"алиев",#REF!,"04.04.2026")</f>
        <v>#REF!</v>
      </c>
      <c r="GS16" s="4" t="e">
        <f>COUNTIFS(#REF!,B16,#REF!,"Бекдурдиев",#REF!,"04.04.2026")</f>
        <v>#REF!</v>
      </c>
      <c r="GT16" s="4" t="e">
        <f>COUNTIFS(#REF!,B16,#REF!,"алиев",#REF!,"05.04.2026")</f>
        <v>#REF!</v>
      </c>
      <c r="GU16" s="4" t="e">
        <f>COUNTIFS(#REF!,B16,#REF!,"Бекдурдиев",#REF!,"05.04.2026")</f>
        <v>#REF!</v>
      </c>
      <c r="GV16" s="4" t="e">
        <f>COUNTIFS(#REF!,B16,#REF!,"алиев",#REF!,"06.04.2026")</f>
        <v>#REF!</v>
      </c>
      <c r="GW16" s="4" t="e">
        <f>COUNTIFS(#REF!,B16,#REF!,"Бекдурдиев",#REF!,"06.04.2026")</f>
        <v>#REF!</v>
      </c>
      <c r="GX16" s="4" t="e">
        <f>COUNTIFS(#REF!,B16,#REF!,"алиев",#REF!,"07.04.2026")</f>
        <v>#REF!</v>
      </c>
      <c r="GY16" s="4" t="e">
        <f>COUNTIFS(#REF!,B16,#REF!,"Бекдурдиев",#REF!,"07.04.2026")</f>
        <v>#REF!</v>
      </c>
      <c r="GZ16" s="4" t="e">
        <f>COUNTIFS(#REF!,B16,#REF!,"алиев",#REF!,"08.04.2026")</f>
        <v>#REF!</v>
      </c>
      <c r="HA16" s="4" t="e">
        <f>COUNTIFS(#REF!,B16,#REF!,"Бекдурдиев",#REF!,"08.04.2026")</f>
        <v>#REF!</v>
      </c>
      <c r="HB16" s="4" t="e">
        <f>COUNTIFS(#REF!,B16,#REF!,"алиев",#REF!,"09.04.2026")</f>
        <v>#REF!</v>
      </c>
      <c r="HC16" s="4" t="e">
        <f>COUNTIFS(#REF!,B16,#REF!,"Бекдурдиев",#REF!,"09.04.2026")</f>
        <v>#REF!</v>
      </c>
      <c r="HD16" s="4" t="e">
        <f>COUNTIFS(#REF!,B16,#REF!,"алиев",#REF!,"10.04.2026")</f>
        <v>#REF!</v>
      </c>
      <c r="HE16" s="4" t="e">
        <f>COUNTIFS(#REF!,B16,#REF!,"Бекдурдиев",#REF!,"10.04.2026")</f>
        <v>#REF!</v>
      </c>
      <c r="HF16" s="4" t="e">
        <f>COUNTIFS(#REF!,B16,#REF!,"алиев",#REF!,"11.04.2026")</f>
        <v>#REF!</v>
      </c>
      <c r="HG16" s="4" t="e">
        <f>COUNTIFS(#REF!,B16,#REF!,"Бекдурдиев",#REF!,"11.04.2026")</f>
        <v>#REF!</v>
      </c>
      <c r="HH16" s="4" t="e">
        <f>COUNTIFS(#REF!,B16,#REF!,"алиев",#REF!,"12.04.2026")</f>
        <v>#REF!</v>
      </c>
      <c r="HI16" s="4" t="e">
        <f>COUNTIFS(#REF!,B16,#REF!,"Бекдурдиев",#REF!,"12.04.2026")</f>
        <v>#REF!</v>
      </c>
      <c r="HJ16" s="4" t="e">
        <f>COUNTIFS(#REF!,B16,#REF!,"алиев",#REF!,"13.04.2026")</f>
        <v>#REF!</v>
      </c>
      <c r="HK16" s="4" t="e">
        <f>COUNTIFS(#REF!,B16,#REF!,"Бекдурдиев",#REF!,"13.04.2026")</f>
        <v>#REF!</v>
      </c>
      <c r="HL16" s="4" t="e">
        <f>COUNTIFS(#REF!,B16,#REF!,"алиев",#REF!,"14.04.2026")</f>
        <v>#REF!</v>
      </c>
      <c r="HM16" s="4" t="e">
        <f>COUNTIFS(#REF!,B16,#REF!,"Бекдурдиев",#REF!,"14.04.2026")</f>
        <v>#REF!</v>
      </c>
      <c r="HN16" s="4" t="e">
        <f>COUNTIFS(#REF!,B16,#REF!,"алиев",#REF!,"15.04.2026")</f>
        <v>#REF!</v>
      </c>
      <c r="HO16" s="4" t="e">
        <f>COUNTIFS(#REF!,B16,#REF!,"Бекдурдиев",#REF!,"15.04.2026")</f>
        <v>#REF!</v>
      </c>
      <c r="HP16" s="4" t="e">
        <f>COUNTIFS(#REF!,B16,#REF!,"алиев",#REF!,"16.04.2026")</f>
        <v>#REF!</v>
      </c>
      <c r="HQ16" s="4" t="e">
        <f>COUNTIFS(#REF!,B16,#REF!,"Бекдурдиев",#REF!,"16.04.2026")</f>
        <v>#REF!</v>
      </c>
      <c r="HR16" s="4" t="e">
        <f>COUNTIFS(#REF!,B16,#REF!,"алиев",#REF!,"17.04.2026")</f>
        <v>#REF!</v>
      </c>
      <c r="HS16" s="4" t="e">
        <f>COUNTIFS(#REF!,B16,#REF!,"Бекдурдиев",#REF!,"17.04.2026")</f>
        <v>#REF!</v>
      </c>
      <c r="HT16" s="4" t="e">
        <f>COUNTIFS(#REF!,B16,#REF!,"алиев",#REF!,"18.04.2026")</f>
        <v>#REF!</v>
      </c>
      <c r="HU16" s="4" t="e">
        <f>COUNTIFS(#REF!,B16,#REF!,"Бекдурдиев",#REF!,"18.04.2026")</f>
        <v>#REF!</v>
      </c>
      <c r="HV16" s="4" t="e">
        <f>COUNTIFS(#REF!,B16,#REF!,"алиев",#REF!,"19.04.2026")</f>
        <v>#REF!</v>
      </c>
      <c r="HW16" s="4" t="e">
        <f>COUNTIFS(#REF!,B16,#REF!,"Бекдурдиев",#REF!,"19.04.2026")</f>
        <v>#REF!</v>
      </c>
      <c r="HX16" s="4" t="e">
        <f>COUNTIFS(#REF!,B16,#REF!,"алиев",#REF!,"20.04.2026")</f>
        <v>#REF!</v>
      </c>
      <c r="HY16" s="4" t="e">
        <f>COUNTIFS(#REF!,B16,#REF!,"Бекдурдиев",#REF!,"20.04.2026")</f>
        <v>#REF!</v>
      </c>
      <c r="HZ16" s="4" t="e">
        <f>COUNTIFS(#REF!,B16,#REF!,"алиев",#REF!,"21.04.2026")</f>
        <v>#REF!</v>
      </c>
      <c r="IA16" s="4" t="e">
        <f>COUNTIFS(#REF!,B16,#REF!,"Бекдурдиев",#REF!,"21.04.2026")</f>
        <v>#REF!</v>
      </c>
      <c r="IB16" s="4" t="e">
        <f>COUNTIFS(#REF!,B16,#REF!,"алиев",#REF!,"22.04.2026")</f>
        <v>#REF!</v>
      </c>
      <c r="IC16" s="4" t="e">
        <f>COUNTIFS(#REF!,B16,#REF!,"Бекдурдиев",#REF!,"22.04.2026")</f>
        <v>#REF!</v>
      </c>
      <c r="ID16" s="4" t="e">
        <f>COUNTIFS(#REF!,B16,#REF!,"алиев",#REF!,"23.04.2026")</f>
        <v>#REF!</v>
      </c>
      <c r="IE16" s="4" t="e">
        <f>COUNTIFS(#REF!,B16,#REF!,"Бекдурдиев",#REF!,"23.04.2026")</f>
        <v>#REF!</v>
      </c>
      <c r="IF16" s="4" t="e">
        <f>COUNTIFS(#REF!,B16,#REF!,"алиев",#REF!,"24.04.2026")</f>
        <v>#REF!</v>
      </c>
      <c r="IG16" s="4" t="e">
        <f>COUNTIFS(#REF!,B16,#REF!,"Бекдурдиев",#REF!,"24.04.2026")</f>
        <v>#REF!</v>
      </c>
      <c r="IH16" s="4" t="e">
        <f>COUNTIFS(#REF!,B16,#REF!,"алиев",#REF!,"25.04.2026")</f>
        <v>#REF!</v>
      </c>
      <c r="II16" s="4" t="e">
        <f>COUNTIFS(#REF!,B16,#REF!,"Бекдурдиев",#REF!,"25.04.2026")</f>
        <v>#REF!</v>
      </c>
      <c r="IJ16" s="4" t="e">
        <f>COUNTIFS(#REF!,B16,#REF!,"алиев",#REF!,"26.04.2026")</f>
        <v>#REF!</v>
      </c>
      <c r="IK16" s="4" t="e">
        <f>COUNTIFS(#REF!,B16,#REF!,"Бекдурдиев",#REF!,"26.04.2026")</f>
        <v>#REF!</v>
      </c>
      <c r="IL16" s="4" t="e">
        <f>COUNTIFS(#REF!,B16,#REF!,"алиев",#REF!,"27.04.2026")</f>
        <v>#REF!</v>
      </c>
      <c r="IM16" s="4" t="e">
        <f>COUNTIFS(#REF!,B16,#REF!,"Бекдурдиев",#REF!,"27.04.2026")</f>
        <v>#REF!</v>
      </c>
      <c r="IN16" s="4" t="e">
        <f>COUNTIFS(#REF!,B16,#REF!,"алиев",#REF!,"28.04.2026")</f>
        <v>#REF!</v>
      </c>
      <c r="IO16" s="4" t="e">
        <f>COUNTIFS(#REF!,B16,#REF!,"Бекдурдиев",#REF!,"28.04.2026")</f>
        <v>#REF!</v>
      </c>
      <c r="IP16" s="4" t="e">
        <f>COUNTIFS(#REF!,B16,#REF!,"алиев",#REF!,"29.04.2026")</f>
        <v>#REF!</v>
      </c>
      <c r="IQ16" s="4" t="e">
        <f>COUNTIFS(#REF!,B16,#REF!,"Бекдурдиев",#REF!,"29.04.2026")</f>
        <v>#REF!</v>
      </c>
      <c r="IR16" s="4" t="e">
        <f>COUNTIFS(#REF!,B16,#REF!,"алиев",#REF!,"30.04.2026")</f>
        <v>#REF!</v>
      </c>
      <c r="IS16" s="4" t="e">
        <f>COUNTIFS(#REF!,B16,#REF!,"Бекдурдиев",#REF!,"30.04.2026")</f>
        <v>#REF!</v>
      </c>
      <c r="IT16" s="18" t="e">
        <f t="shared" si="26"/>
        <v>#REF!</v>
      </c>
      <c r="IU16" s="18" t="e">
        <f t="shared" si="27"/>
        <v>#REF!</v>
      </c>
      <c r="IV16" s="4" t="e">
        <f>COUNTIFS(#REF!,B16,#REF!,"алиев",#REF!,"01.05.2026")</f>
        <v>#REF!</v>
      </c>
      <c r="IW16" s="4" t="e">
        <f>COUNTIFS(#REF!,B16,#REF!,"Бекдурдиев",#REF!,"01.05.2026")</f>
        <v>#REF!</v>
      </c>
      <c r="IX16" s="4" t="e">
        <f>COUNTIFS(#REF!,B16,#REF!,"алиев",#REF!,"02.05.2026")</f>
        <v>#REF!</v>
      </c>
      <c r="IY16" s="4" t="e">
        <f>COUNTIFS(#REF!,B16,#REF!,"Бекдурдиев",#REF!,"02.05.2026")</f>
        <v>#REF!</v>
      </c>
      <c r="IZ16" s="4" t="e">
        <f>COUNTIFS(#REF!,B16,#REF!,"алиев",#REF!,"03.05.2026")</f>
        <v>#REF!</v>
      </c>
      <c r="JA16" s="4" t="e">
        <f>COUNTIFS(#REF!,B16,#REF!,"Бекдурдиев",#REF!,"03.05.2026")</f>
        <v>#REF!</v>
      </c>
      <c r="JB16" s="4" t="e">
        <f>COUNTIFS(#REF!,B16,#REF!,"алиев",#REF!,"04.05.2026")</f>
        <v>#REF!</v>
      </c>
      <c r="JC16" s="4" t="e">
        <f>COUNTIFS(#REF!,B16,#REF!,"Бекдурдиев",#REF!,"04.05.2026")</f>
        <v>#REF!</v>
      </c>
      <c r="JD16" s="4" t="e">
        <f>COUNTIFS(#REF!,B16,#REF!,"алиев",#REF!,"05.05.2026")</f>
        <v>#REF!</v>
      </c>
      <c r="JE16" s="4" t="e">
        <f>COUNTIFS(#REF!,B16,#REF!,"Бекдурдиев",#REF!,"05.05.2026")</f>
        <v>#REF!</v>
      </c>
      <c r="JF16" s="4" t="e">
        <f>COUNTIFS(#REF!,B16,#REF!,"алиев",#REF!,"06.05.2026")</f>
        <v>#REF!</v>
      </c>
      <c r="JG16" s="4" t="e">
        <f>COUNTIFS(#REF!,B16,#REF!,"Бекдурдиев",#REF!,"06.05.2026")</f>
        <v>#REF!</v>
      </c>
      <c r="JH16" s="4" t="e">
        <f>COUNTIFS(#REF!,B16,#REF!,"алиев",#REF!,"07.05.2026")</f>
        <v>#REF!</v>
      </c>
      <c r="JI16" s="4" t="e">
        <f>COUNTIFS(#REF!,B16,#REF!,"Бекдурдиев",#REF!,"07.05.2026")</f>
        <v>#REF!</v>
      </c>
      <c r="JJ16" s="4" t="e">
        <f>COUNTIFS(#REF!,B16,#REF!,"алиев",#REF!,"08.05.2026")</f>
        <v>#REF!</v>
      </c>
      <c r="JK16" s="4" t="e">
        <f>COUNTIFS(#REF!,B16,#REF!,"Бекдурдиев",#REF!,"08.05.2026")</f>
        <v>#REF!</v>
      </c>
      <c r="JL16" s="4" t="e">
        <f>COUNTIFS(#REF!,B16,#REF!,"алиев",#REF!,"09.05.2026")</f>
        <v>#REF!</v>
      </c>
      <c r="JM16" s="4" t="e">
        <f>COUNTIFS(#REF!,B16,#REF!,"Бекдурдиев",#REF!,"09.05.2026")</f>
        <v>#REF!</v>
      </c>
      <c r="JN16" s="4" t="e">
        <f>COUNTIFS(#REF!,B16,#REF!,"алиев",#REF!,"10.05.2026")</f>
        <v>#REF!</v>
      </c>
      <c r="JO16" s="4" t="e">
        <f>COUNTIFS(#REF!,B16,#REF!,"Бекдурдиев",#REF!,"10.05.2026")</f>
        <v>#REF!</v>
      </c>
      <c r="JP16" s="4" t="e">
        <f>COUNTIFS(#REF!,B16,#REF!,"алиев",#REF!,"11.05.2026")</f>
        <v>#REF!</v>
      </c>
      <c r="JQ16" s="4" t="e">
        <f>COUNTIFS(#REF!,B16,#REF!,"Бекдурдиев",#REF!,"11.05.2026")</f>
        <v>#REF!</v>
      </c>
      <c r="JR16" s="4" t="e">
        <f>COUNTIFS(#REF!,B16,#REF!,"алиев",#REF!,"12.05.2026")</f>
        <v>#REF!</v>
      </c>
      <c r="JS16" s="4" t="e">
        <f>COUNTIFS(#REF!,B16,#REF!,"Бекдурдиев",#REF!,"12.05.2026")</f>
        <v>#REF!</v>
      </c>
      <c r="JT16" s="4" t="e">
        <f>COUNTIFS(#REF!,B16,#REF!,"алиев",#REF!,"13.05.2026")</f>
        <v>#REF!</v>
      </c>
      <c r="JU16" s="4" t="e">
        <f>COUNTIFS(#REF!,B16,#REF!,"Бекдурдиев",#REF!,"13.05.2026")</f>
        <v>#REF!</v>
      </c>
      <c r="JV16" s="4" t="e">
        <f>COUNTIFS(#REF!,B16,#REF!,"алиев",#REF!,"14.05.2026")</f>
        <v>#REF!</v>
      </c>
      <c r="JW16" s="4" t="e">
        <f>COUNTIFS(#REF!,B16,#REF!,"Бекдурдиев",#REF!,"14.05.2026")</f>
        <v>#REF!</v>
      </c>
      <c r="JX16" s="4" t="e">
        <f>COUNTIFS(#REF!,B16,#REF!,"алиев",#REF!,"15.05.2026")</f>
        <v>#REF!</v>
      </c>
      <c r="JY16" s="4" t="e">
        <f>COUNTIFS(#REF!,B16,#REF!,"Бекдурдиев",#REF!,"15.05.2026")</f>
        <v>#REF!</v>
      </c>
      <c r="JZ16" s="4" t="e">
        <f>COUNTIFS(#REF!,B16,#REF!,"алиев",#REF!,"16.05.2026")</f>
        <v>#REF!</v>
      </c>
      <c r="KA16" s="4" t="e">
        <f>COUNTIFS(#REF!,B16,#REF!,"Бекдурдиев",#REF!,"16.05.2026")</f>
        <v>#REF!</v>
      </c>
      <c r="KB16" s="4" t="e">
        <f>COUNTIFS(#REF!,B16,#REF!,"алиев",#REF!,"17.05.2026")</f>
        <v>#REF!</v>
      </c>
      <c r="KC16" s="4" t="e">
        <f>COUNTIFS(#REF!,B16,#REF!,"Бекдурдиев",#REF!,"17.05.2026")</f>
        <v>#REF!</v>
      </c>
      <c r="KD16" s="4" t="e">
        <f>COUNTIFS(#REF!,B16,#REF!,"алиев",#REF!,"18.05.2026")</f>
        <v>#REF!</v>
      </c>
      <c r="KE16" s="4" t="e">
        <f>COUNTIFS(#REF!,B16,#REF!,"Бекдурдиев",#REF!,"18.05.2026")</f>
        <v>#REF!</v>
      </c>
      <c r="KF16" s="4" t="e">
        <f>COUNTIFS(#REF!,B16,#REF!,"алиев",#REF!,"19.05.2026")</f>
        <v>#REF!</v>
      </c>
      <c r="KG16" s="4" t="e">
        <f>COUNTIFS(#REF!,B16,#REF!,"Бекдурдиев",#REF!,"19.05.2026")</f>
        <v>#REF!</v>
      </c>
      <c r="KH16" s="4" t="e">
        <f>COUNTIFS(#REF!,B16,#REF!,"алиев",#REF!,"20.05.2026")</f>
        <v>#REF!</v>
      </c>
      <c r="KI16" s="4" t="e">
        <f>COUNTIFS(#REF!,B16,#REF!,"Бекдурдиев",#REF!,"20.05.2026")</f>
        <v>#REF!</v>
      </c>
      <c r="KJ16" s="4" t="e">
        <f>COUNTIFS(#REF!,B16,#REF!,"алиев",#REF!,"21.05.2026")</f>
        <v>#REF!</v>
      </c>
      <c r="KK16" s="4" t="e">
        <f>COUNTIFS(#REF!,B16,#REF!,"Бекдурдиев",#REF!,"21.05.2026")</f>
        <v>#REF!</v>
      </c>
      <c r="KL16" s="4" t="e">
        <f>COUNTIFS(#REF!,B16,#REF!,"алиев",#REF!,"22.05.2026")</f>
        <v>#REF!</v>
      </c>
      <c r="KM16" s="4" t="e">
        <f>COUNTIFS(#REF!,B16,#REF!,"Бекдурдиев",#REF!,"22.05.2026")</f>
        <v>#REF!</v>
      </c>
      <c r="KN16" s="4" t="e">
        <f>COUNTIFS(#REF!,B16,#REF!,"алиев",#REF!,"23.05.2026")</f>
        <v>#REF!</v>
      </c>
      <c r="KO16" s="4" t="e">
        <f>COUNTIFS(#REF!,B16,#REF!,"Бекдурдиев",#REF!,"23.05.2026")</f>
        <v>#REF!</v>
      </c>
      <c r="KP16" s="4" t="e">
        <f>COUNTIFS(#REF!,B16,#REF!,"алиев",#REF!,"24.05.2026")</f>
        <v>#REF!</v>
      </c>
      <c r="KQ16" s="4" t="e">
        <f>COUNTIFS(#REF!,B16,#REF!,"Бекдурдиев",#REF!,"24.05.2026")</f>
        <v>#REF!</v>
      </c>
      <c r="KR16" s="4" t="e">
        <f>COUNTIFS(#REF!,B16,#REF!,"алиев",#REF!,"25.05.2026")</f>
        <v>#REF!</v>
      </c>
      <c r="KS16" s="4" t="e">
        <f>COUNTIFS(#REF!,B16,#REF!,"Бекдурдиев",#REF!,"25.05.2026")</f>
        <v>#REF!</v>
      </c>
      <c r="KT16" s="4" t="e">
        <f>COUNTIFS(#REF!,B16,#REF!,"алиев",#REF!,"26.05.2026")</f>
        <v>#REF!</v>
      </c>
      <c r="KU16" s="4" t="e">
        <f>COUNTIFS(#REF!,B16,#REF!,"Бекдурдиев",#REF!,"26.05.2026")</f>
        <v>#REF!</v>
      </c>
      <c r="KV16" s="4" t="e">
        <f>COUNTIFS(#REF!,B16,#REF!,"алиев",#REF!,"27.05.2026")</f>
        <v>#REF!</v>
      </c>
      <c r="KW16" s="4" t="e">
        <f>COUNTIFS(#REF!,B16,#REF!,"Бекдурдиев",#REF!,"27.05.2026")</f>
        <v>#REF!</v>
      </c>
      <c r="KX16" s="4" t="e">
        <f>COUNTIFS(#REF!,B16,#REF!,"алиев",#REF!,"28.05.2026")</f>
        <v>#REF!</v>
      </c>
      <c r="KY16" s="4" t="e">
        <f>COUNTIFS(#REF!,B16,#REF!,"Бекдурдиев",#REF!,"28.05.2026")</f>
        <v>#REF!</v>
      </c>
      <c r="KZ16" s="4" t="e">
        <f>COUNTIFS(#REF!,B16,#REF!,"алиев",#REF!,"29.05.2026")</f>
        <v>#REF!</v>
      </c>
      <c r="LA16" s="4" t="e">
        <f>COUNTIFS(#REF!,B16,#REF!,"Бекдурдиев",#REF!,"29.05.2026")</f>
        <v>#REF!</v>
      </c>
      <c r="LB16" s="4" t="e">
        <f>COUNTIFS(#REF!,B16,#REF!,"алиев",#REF!,"30.05.2026")</f>
        <v>#REF!</v>
      </c>
      <c r="LC16" s="4" t="e">
        <f>COUNTIFS(#REF!,B16,#REF!,"Бекдурдиев",#REF!,"30.05.2026")</f>
        <v>#REF!</v>
      </c>
      <c r="LD16" s="4" t="e">
        <f>COUNTIFS(#REF!,B16,#REF!,"алиев",#REF!,"31.05.2026")</f>
        <v>#REF!</v>
      </c>
      <c r="LE16" s="4" t="e">
        <f>COUNTIFS(#REF!,B16,#REF!,"Бекдурдиев",#REF!,"31.05.2026")</f>
        <v>#REF!</v>
      </c>
      <c r="LF16" s="22" t="e">
        <f t="shared" si="28"/>
        <v>#REF!</v>
      </c>
      <c r="LG16" s="22" t="e">
        <f t="shared" si="29"/>
        <v>#REF!</v>
      </c>
      <c r="LH16" s="4" t="e">
        <f>COUNTIFS(#REF!,B16,#REF!,"алиев",#REF!,"01.06.2026")</f>
        <v>#REF!</v>
      </c>
      <c r="LI16" s="4" t="e">
        <f>COUNTIFS(#REF!,B16,#REF!,"Бекдурдиев",#REF!,"01.06.2026")</f>
        <v>#REF!</v>
      </c>
      <c r="LJ16" s="4" t="e">
        <f>COUNTIFS(#REF!,B16,#REF!,"алиев",#REF!,"02.06.2026")</f>
        <v>#REF!</v>
      </c>
      <c r="LK16" s="4" t="e">
        <f>COUNTIFS(#REF!,B16,#REF!,"Бекдурдиев",#REF!,"02.06.2026")</f>
        <v>#REF!</v>
      </c>
      <c r="LL16" s="4" t="e">
        <f>COUNTIFS(#REF!,B16,#REF!,"алиев",#REF!,"03.06.2026")</f>
        <v>#REF!</v>
      </c>
      <c r="LM16" s="4" t="e">
        <f>COUNTIFS(#REF!,B16,#REF!,"Бекдурдиев",#REF!,"03.06.2026")</f>
        <v>#REF!</v>
      </c>
      <c r="LN16" s="4" t="e">
        <f>COUNTIFS(#REF!,B16,#REF!,"алиев",#REF!,"04.06.2026")</f>
        <v>#REF!</v>
      </c>
      <c r="LO16" s="4" t="e">
        <f>COUNTIFS(#REF!,B16,#REF!,"Бекдурдиев",#REF!,"04.06.2026")</f>
        <v>#REF!</v>
      </c>
      <c r="LP16" s="4" t="e">
        <f>COUNTIFS(#REF!,B16,#REF!,"алиев",#REF!,"05.06.2026")</f>
        <v>#REF!</v>
      </c>
      <c r="LQ16" s="4" t="e">
        <f>COUNTIFS(#REF!,B16,#REF!,"Бекдурдиев",#REF!,"05.06.2026")</f>
        <v>#REF!</v>
      </c>
      <c r="LR16" s="4" t="e">
        <f>COUNTIFS(#REF!,B16,#REF!,"алиев",#REF!,"06.06.2026")</f>
        <v>#REF!</v>
      </c>
      <c r="LS16" s="4" t="e">
        <f>COUNTIFS(#REF!,B16,#REF!,"Бекдурдиев",#REF!,"06.06.2026")</f>
        <v>#REF!</v>
      </c>
      <c r="LT16" s="4" t="e">
        <f>COUNTIFS(#REF!,B16,#REF!,"алиев",#REF!,"07.06.2026")</f>
        <v>#REF!</v>
      </c>
      <c r="LU16" s="4" t="e">
        <f>COUNTIFS(#REF!,B16,#REF!,"Бекдурдиев",#REF!,"07.06.2026")</f>
        <v>#REF!</v>
      </c>
      <c r="LV16" s="4" t="e">
        <f>COUNTIFS(#REF!,B16,#REF!,"алиев",#REF!,"08.06.2026")</f>
        <v>#REF!</v>
      </c>
      <c r="LW16" s="4" t="e">
        <f>COUNTIFS(#REF!,B16,#REF!,"Бекдурдиев",#REF!,"08.06.2026")</f>
        <v>#REF!</v>
      </c>
      <c r="LX16" s="4" t="e">
        <f>COUNTIFS(#REF!,B16,#REF!,"алиев",#REF!,"09.06.2026")</f>
        <v>#REF!</v>
      </c>
      <c r="LY16" s="4" t="e">
        <f>COUNTIFS(#REF!,B16,#REF!,"Бекдурдиев",#REF!,"09.06.2026")</f>
        <v>#REF!</v>
      </c>
      <c r="LZ16" s="4" t="e">
        <f>COUNTIFS(#REF!,B16,#REF!,"алиев",#REF!,"10.06.2026")</f>
        <v>#REF!</v>
      </c>
      <c r="MA16" s="4" t="e">
        <f>COUNTIFS(#REF!,B16,#REF!,"Бекдурдиев",#REF!,"10.06.2026")</f>
        <v>#REF!</v>
      </c>
      <c r="MB16" s="4" t="e">
        <f>COUNTIFS(#REF!,B16,#REF!,"алиев",#REF!,"11.06.2026")</f>
        <v>#REF!</v>
      </c>
      <c r="MC16" s="4" t="e">
        <f>COUNTIFS(#REF!,B16,#REF!,"Бекдурдиев",#REF!,"11.06.2026")</f>
        <v>#REF!</v>
      </c>
      <c r="MD16" s="4" t="e">
        <f>COUNTIFS(#REF!,B16,#REF!,"алиев",#REF!,"12.06.2026")</f>
        <v>#REF!</v>
      </c>
      <c r="ME16" s="4" t="e">
        <f>COUNTIFS(#REF!,B16,#REF!,"Бекдурдиев",#REF!,"12.06.2026")</f>
        <v>#REF!</v>
      </c>
      <c r="MF16" s="4" t="e">
        <f>COUNTIFS(#REF!,B16,#REF!,"алиев",#REF!,"13.06.2026")</f>
        <v>#REF!</v>
      </c>
      <c r="MG16" s="4" t="e">
        <f>COUNTIFS(#REF!,B16,#REF!,"Бекдурдиев",#REF!,"13.06.2026")</f>
        <v>#REF!</v>
      </c>
      <c r="MH16" s="4" t="e">
        <f>COUNTIFS(#REF!,B16,#REF!,"алиев",#REF!,"14.06.2026")</f>
        <v>#REF!</v>
      </c>
      <c r="MI16" s="4" t="e">
        <f>COUNTIFS(#REF!,B16,#REF!,"Бекдурдиев",#REF!,"14.06.2026")</f>
        <v>#REF!</v>
      </c>
      <c r="MJ16" s="4" t="e">
        <f>COUNTIFS(#REF!,B16,#REF!,"алиев",#REF!,"15.06.2026")</f>
        <v>#REF!</v>
      </c>
      <c r="MK16" s="4" t="e">
        <f>COUNTIFS(#REF!,B16,#REF!,"Бекдурдиев",#REF!,"15.06.2026")</f>
        <v>#REF!</v>
      </c>
      <c r="ML16" s="4" t="e">
        <f>COUNTIFS(#REF!,B16,#REF!,"алиев",#REF!,"16.06.2026")</f>
        <v>#REF!</v>
      </c>
      <c r="MM16" s="4" t="e">
        <f>COUNTIFS(#REF!,B16,#REF!,"Бекдурдиев",#REF!,"16.06.2026")</f>
        <v>#REF!</v>
      </c>
      <c r="MN16" s="4" t="e">
        <f>COUNTIFS(#REF!,B16,#REF!,"алиев",#REF!,"17.06.2026")</f>
        <v>#REF!</v>
      </c>
      <c r="MO16" s="4" t="e">
        <f>COUNTIFS(#REF!,B16,#REF!,"Бекдурдиев",#REF!,"17.06.2026")</f>
        <v>#REF!</v>
      </c>
      <c r="MP16" s="4" t="e">
        <f>COUNTIFS(#REF!,B16,#REF!,"алиев",#REF!,"18.06.2026")</f>
        <v>#REF!</v>
      </c>
      <c r="MQ16" s="4" t="e">
        <f>COUNTIFS(#REF!,B16,#REF!,"Бекдурдиев",#REF!,"18.06.2026")</f>
        <v>#REF!</v>
      </c>
      <c r="MR16" s="4" t="e">
        <f>COUNTIFS(#REF!,B16,#REF!,"алиев",#REF!,"19.06.2026")</f>
        <v>#REF!</v>
      </c>
      <c r="MS16" s="4" t="e">
        <f>COUNTIFS(#REF!,B16,#REF!,"Бекдурдиев",#REF!,"19.06.2026")</f>
        <v>#REF!</v>
      </c>
      <c r="MT16" s="4" t="e">
        <f>COUNTIFS(#REF!,B16,#REF!,"алиев",#REF!,"20.06.2026")</f>
        <v>#REF!</v>
      </c>
      <c r="MU16" s="4" t="e">
        <f>COUNTIFS(#REF!,B16,#REF!,"Бекдурдиев",#REF!,"20.06.2026")</f>
        <v>#REF!</v>
      </c>
      <c r="MV16" s="4" t="e">
        <f>COUNTIFS(#REF!,B16,#REF!,"алиев",#REF!,"21.06.2026")</f>
        <v>#REF!</v>
      </c>
      <c r="MW16" s="4" t="e">
        <f>COUNTIFS(#REF!,B16,#REF!,"Бекдурдиев",#REF!,"21.06.2026")</f>
        <v>#REF!</v>
      </c>
      <c r="MX16" s="4" t="e">
        <f>COUNTIFS(#REF!,B16,#REF!,"алиев",#REF!,"22.06.2026")</f>
        <v>#REF!</v>
      </c>
      <c r="MY16" s="4" t="e">
        <f>COUNTIFS(#REF!,B16,#REF!,"Бекдурдиев",#REF!,"22.06.2026")</f>
        <v>#REF!</v>
      </c>
      <c r="MZ16" s="4" t="e">
        <f>COUNTIFS(#REF!,B16,#REF!,"алиев",#REF!,"23.06.2026")</f>
        <v>#REF!</v>
      </c>
      <c r="NA16" s="4" t="e">
        <f>COUNTIFS(#REF!,B16,#REF!,"Бекдурдиев",#REF!,"23.06.2026")</f>
        <v>#REF!</v>
      </c>
      <c r="NB16" s="4" t="e">
        <f>COUNTIFS(#REF!,B16,#REF!,"алиев",#REF!,"24.06.2026")</f>
        <v>#REF!</v>
      </c>
      <c r="NC16" s="4" t="e">
        <f>COUNTIFS(#REF!,B16,#REF!,"Бекдурдиев",#REF!,"24.06.2026")</f>
        <v>#REF!</v>
      </c>
      <c r="ND16" s="4" t="e">
        <f>COUNTIFS(#REF!,B16,#REF!,"алиев",#REF!,"25.06.2026")</f>
        <v>#REF!</v>
      </c>
      <c r="NE16" s="4" t="e">
        <f>COUNTIFS(#REF!,B16,#REF!,"Бекдурдиев",#REF!,"25.06.2026")</f>
        <v>#REF!</v>
      </c>
      <c r="NF16" s="4" t="e">
        <f>COUNTIFS(#REF!,B16,#REF!,"алиев",#REF!,"26.06.2026")</f>
        <v>#REF!</v>
      </c>
      <c r="NG16" s="4" t="e">
        <f>COUNTIFS(#REF!,B16,#REF!,"Бекдурдиев",#REF!,"26.06.2026")</f>
        <v>#REF!</v>
      </c>
      <c r="NH16" s="4" t="e">
        <f>COUNTIFS(#REF!,B16,#REF!,"алиев",#REF!,"27.06.2026")</f>
        <v>#REF!</v>
      </c>
      <c r="NI16" s="4" t="e">
        <f>COUNTIFS(#REF!,B16,#REF!,"Бекдурдиев",#REF!,"27.06.2026")</f>
        <v>#REF!</v>
      </c>
      <c r="NJ16" s="4" t="e">
        <f>COUNTIFS(#REF!,B16,#REF!,"алиев",#REF!,"28.06.2026")</f>
        <v>#REF!</v>
      </c>
      <c r="NK16" s="4" t="e">
        <f>COUNTIFS(#REF!,B16,#REF!,"Бекдурдиев",#REF!,"28.06.2026")</f>
        <v>#REF!</v>
      </c>
      <c r="NL16" s="4" t="e">
        <f>COUNTIFS(#REF!,B16,#REF!,"алиев",#REF!,"29.06.2026")</f>
        <v>#REF!</v>
      </c>
      <c r="NM16" s="4" t="e">
        <f>COUNTIFS(#REF!,B16,#REF!,"Бекдурдиев",#REF!,"29.06.2026")</f>
        <v>#REF!</v>
      </c>
      <c r="NN16" s="4" t="e">
        <f>COUNTIFS(#REF!,B16,#REF!,"алиев",#REF!,"30.06.2026")</f>
        <v>#REF!</v>
      </c>
      <c r="NO16" s="4" t="e">
        <f>COUNTIFS(#REF!,B16,#REF!,"Бекдурдиев",#REF!,"30.06.2026")</f>
        <v>#REF!</v>
      </c>
      <c r="NP16" s="26" t="e">
        <f t="shared" si="30"/>
        <v>#REF!</v>
      </c>
      <c r="NQ16" s="26" t="e">
        <f t="shared" si="31"/>
        <v>#REF!</v>
      </c>
      <c r="NR16" s="4" t="e">
        <f>COUNTIFS(#REF!,B16,#REF!,"алиев",#REF!,"01.07.2026")</f>
        <v>#REF!</v>
      </c>
      <c r="NS16" s="4" t="e">
        <f>COUNTIFS(#REF!,B16,#REF!,"Бекдурдиев",#REF!,"01.07.2026")</f>
        <v>#REF!</v>
      </c>
      <c r="NT16" s="4" t="e">
        <f>COUNTIFS(#REF!,B16,#REF!,"алиев",#REF!,"02.07.2026")</f>
        <v>#REF!</v>
      </c>
      <c r="NU16" s="4" t="e">
        <f>COUNTIFS(#REF!,B16,#REF!,"Бекдурдиев",#REF!,"02.07.2026")</f>
        <v>#REF!</v>
      </c>
      <c r="NV16" s="4" t="e">
        <f>COUNTIFS(#REF!,B16,#REF!,"алиев",#REF!,"03.07.2026")</f>
        <v>#REF!</v>
      </c>
      <c r="NW16" s="4" t="e">
        <f>COUNTIFS(#REF!,B16,#REF!,"Бекдурдиев",#REF!,"03.07.2026")</f>
        <v>#REF!</v>
      </c>
      <c r="NX16" s="4" t="e">
        <f>COUNTIFS(#REF!,B16,#REF!,"алиев",#REF!,"04.07.2026")</f>
        <v>#REF!</v>
      </c>
      <c r="NY16" s="4" t="e">
        <f>COUNTIFS(#REF!,B16,#REF!,"Бекдурдиев",#REF!,"04.07.2026")</f>
        <v>#REF!</v>
      </c>
      <c r="NZ16" s="4" t="e">
        <f>COUNTIFS(#REF!,B16,#REF!,"алиев",#REF!,"05.07.2026")</f>
        <v>#REF!</v>
      </c>
      <c r="OA16" s="4" t="e">
        <f>COUNTIFS(#REF!,B16,#REF!,"Бекдурдиев",#REF!,"05.07.2026")</f>
        <v>#REF!</v>
      </c>
      <c r="OB16" s="4" t="e">
        <f>COUNTIFS(#REF!,B16,#REF!,"алиев",#REF!,"06.07.2026")</f>
        <v>#REF!</v>
      </c>
      <c r="OC16" s="4" t="e">
        <f>COUNTIFS(#REF!,B16,#REF!,"Бекдурдиев",#REF!,"06.07.2026")</f>
        <v>#REF!</v>
      </c>
      <c r="OD16" s="4" t="e">
        <f>COUNTIFS(#REF!,B16,#REF!,"алиев",#REF!,"07.07.2026")</f>
        <v>#REF!</v>
      </c>
      <c r="OE16" s="4" t="e">
        <f>COUNTIFS(#REF!,B16,#REF!,"Бекдурдиев",#REF!,"07.07.2026")</f>
        <v>#REF!</v>
      </c>
      <c r="OF16" s="4" t="e">
        <f>COUNTIFS(#REF!,B16,#REF!,"алиев",#REF!,"08.07.2026")</f>
        <v>#REF!</v>
      </c>
      <c r="OG16" s="4" t="e">
        <f>COUNTIFS(#REF!,B16,#REF!,"Бекдурдиев",#REF!,"08.07.2026")</f>
        <v>#REF!</v>
      </c>
      <c r="OH16" s="4" t="e">
        <f>COUNTIFS(#REF!,B16,#REF!,"алиев",#REF!,"09.07.2026")</f>
        <v>#REF!</v>
      </c>
      <c r="OI16" s="4" t="e">
        <f>COUNTIFS(#REF!,B16,#REF!,"Бекдурдиев",#REF!,"09.07.2026")</f>
        <v>#REF!</v>
      </c>
      <c r="OJ16" s="4" t="e">
        <f>COUNTIFS(#REF!,B16,#REF!,"алиев",#REF!,"10.07.2026")</f>
        <v>#REF!</v>
      </c>
      <c r="OK16" s="4" t="e">
        <f>COUNTIFS(#REF!,B16,#REF!,"Бекдурдиев",#REF!,"10.07.2026")</f>
        <v>#REF!</v>
      </c>
      <c r="OL16" s="4" t="e">
        <f>COUNTIFS(#REF!,B16,#REF!,"алиев",#REF!,"11.07.2026")</f>
        <v>#REF!</v>
      </c>
      <c r="OM16" s="4" t="e">
        <f>COUNTIFS(#REF!,B16,#REF!,"Бекдурдиев",#REF!,"11.07.2026")</f>
        <v>#REF!</v>
      </c>
      <c r="ON16" s="4" t="e">
        <f>COUNTIFS(#REF!,B16,#REF!,"алиев",#REF!,"12.07.2026")</f>
        <v>#REF!</v>
      </c>
      <c r="OO16" s="4" t="e">
        <f>COUNTIFS(#REF!,B16,#REF!,"Бекдурдиев",#REF!,"12.07.2026")</f>
        <v>#REF!</v>
      </c>
      <c r="OP16" s="4" t="e">
        <f>COUNTIFS(#REF!,B16,#REF!,"алиев",#REF!,"13.07.2026")</f>
        <v>#REF!</v>
      </c>
      <c r="OQ16" s="4" t="e">
        <f>COUNTIFS(#REF!,B16,#REF!,"Бекдурдиев",#REF!,"13.07.2026")</f>
        <v>#REF!</v>
      </c>
      <c r="OR16" s="4" t="e">
        <f>COUNTIFS(#REF!,B16,#REF!,"алиев",#REF!,"14.07.2026")</f>
        <v>#REF!</v>
      </c>
      <c r="OS16" s="4" t="e">
        <f>COUNTIFS(#REF!,B16,#REF!,"Бекдурдиев",#REF!,"14.07.2026")</f>
        <v>#REF!</v>
      </c>
      <c r="OT16" s="4" t="e">
        <f>COUNTIFS(#REF!,B16,#REF!,"алиев",#REF!,"15.07.2026")</f>
        <v>#REF!</v>
      </c>
      <c r="OU16" s="4" t="e">
        <f>COUNTIFS(#REF!,B16,#REF!,"Бекдурдиев",#REF!,"15.07.2026")</f>
        <v>#REF!</v>
      </c>
      <c r="OV16" s="4" t="e">
        <f>COUNTIFS(#REF!,B16,#REF!,"алиев",#REF!,"16.07.2026")</f>
        <v>#REF!</v>
      </c>
      <c r="OW16" s="4" t="e">
        <f>COUNTIFS(#REF!,B16,#REF!,"Бекдурдиев",#REF!,"16.07.2026")</f>
        <v>#REF!</v>
      </c>
      <c r="OX16" s="4" t="e">
        <f>COUNTIFS(#REF!,B16,#REF!,"алиев",#REF!,"17.07.2026")</f>
        <v>#REF!</v>
      </c>
      <c r="OY16" s="4" t="e">
        <f>COUNTIFS(#REF!,B16,#REF!,"Бекдурдиев",#REF!,"17.07.2026")</f>
        <v>#REF!</v>
      </c>
      <c r="OZ16" s="4" t="e">
        <f>COUNTIFS(#REF!,B16,#REF!,"алиев",#REF!,"18.07.2026")</f>
        <v>#REF!</v>
      </c>
      <c r="PA16" s="4" t="e">
        <f>COUNTIFS(#REF!,B16,#REF!,"Бекдурдиев",#REF!,"18.07.2026")</f>
        <v>#REF!</v>
      </c>
      <c r="PB16" s="4" t="e">
        <f>COUNTIFS(#REF!,B16,#REF!,"алиев",#REF!,"19.07.2026")</f>
        <v>#REF!</v>
      </c>
      <c r="PC16" s="4" t="e">
        <f>COUNTIFS(#REF!,B16,#REF!,"Бекдурдиев",#REF!,"19.07.2026")</f>
        <v>#REF!</v>
      </c>
      <c r="PD16" s="4" t="e">
        <f>COUNTIFS(#REF!,B16,#REF!,"алиев",#REF!,"20.07.2026")</f>
        <v>#REF!</v>
      </c>
      <c r="PE16" s="4" t="e">
        <f>COUNTIFS(#REF!,B16,#REF!,"Бекдурдиев",#REF!,"20.07.2026")</f>
        <v>#REF!</v>
      </c>
      <c r="PF16" s="4" t="e">
        <f>COUNTIFS(#REF!,B16,#REF!,"алиев",#REF!,"21.07.2026")</f>
        <v>#REF!</v>
      </c>
      <c r="PG16" s="4" t="e">
        <f>COUNTIFS(#REF!,B16,#REF!,"Бекдурдиев",#REF!,"21.07.2026")</f>
        <v>#REF!</v>
      </c>
      <c r="PH16" s="4" t="e">
        <f>COUNTIFS(#REF!,B16,#REF!,"алиев",#REF!,"22.07.2026")</f>
        <v>#REF!</v>
      </c>
      <c r="PI16" s="4" t="e">
        <f>COUNTIFS(#REF!,B16,#REF!,"Бекдурдиев",#REF!,"22.07.2026")</f>
        <v>#REF!</v>
      </c>
      <c r="PJ16" s="4" t="e">
        <f>COUNTIFS(#REF!,B16,#REF!,"алиев",#REF!,"23.07.2026")</f>
        <v>#REF!</v>
      </c>
      <c r="PK16" s="4" t="e">
        <f>COUNTIFS(#REF!,B16,#REF!,"Бекдурдиев",#REF!,"23.07.2026")</f>
        <v>#REF!</v>
      </c>
      <c r="PL16" s="4" t="e">
        <f>COUNTIFS(#REF!,B16,#REF!,"алиев",#REF!,"24.07.2026")</f>
        <v>#REF!</v>
      </c>
      <c r="PM16" s="4" t="e">
        <f>COUNTIFS(#REF!,B16,#REF!,"Бекдурдиев",#REF!,"24.07.2026")</f>
        <v>#REF!</v>
      </c>
      <c r="PN16" s="4" t="e">
        <f>COUNTIFS(#REF!,B16,#REF!,"алиев",#REF!,"25.07.2026")</f>
        <v>#REF!</v>
      </c>
      <c r="PO16" s="4" t="e">
        <f>COUNTIFS(#REF!,B16,#REF!,"Бекдурдиев",#REF!,"25.07.2026")</f>
        <v>#REF!</v>
      </c>
      <c r="PP16" s="4" t="e">
        <f>COUNTIFS(#REF!,B16,#REF!,"алиев",#REF!,"26.07.2026")</f>
        <v>#REF!</v>
      </c>
      <c r="PQ16" s="4" t="e">
        <f>COUNTIFS(#REF!,B16,#REF!,"Бекдурдиев",#REF!,"26.07.2026")</f>
        <v>#REF!</v>
      </c>
      <c r="PR16" s="4" t="e">
        <f>COUNTIFS(#REF!,B16,#REF!,"алиев",#REF!,"27.07.2026")</f>
        <v>#REF!</v>
      </c>
      <c r="PS16" s="4" t="e">
        <f>COUNTIFS(#REF!,B16,#REF!,"Бекдурдиев",#REF!,"27.07.2026")</f>
        <v>#REF!</v>
      </c>
      <c r="PT16" s="4" t="e">
        <f>COUNTIFS(#REF!,B16,#REF!,"алиев",#REF!,"28.07.2026")</f>
        <v>#REF!</v>
      </c>
      <c r="PU16" s="4" t="e">
        <f>COUNTIFS(#REF!,B16,#REF!,"Бекдурдиев",#REF!,"28.07.2026")</f>
        <v>#REF!</v>
      </c>
      <c r="PV16" s="4" t="e">
        <f>COUNTIFS(#REF!,B16,#REF!,"алиев",#REF!,"29.07.2026")</f>
        <v>#REF!</v>
      </c>
      <c r="PW16" s="4" t="e">
        <f>COUNTIFS(#REF!,B16,#REF!,"Бекдурдиев",#REF!,"29.07.2026")</f>
        <v>#REF!</v>
      </c>
      <c r="PX16" s="4" t="e">
        <f>COUNTIFS(#REF!,B16,#REF!,"алиев",#REF!,"30.07.2026")</f>
        <v>#REF!</v>
      </c>
      <c r="PY16" s="4" t="e">
        <f>COUNTIFS(#REF!,B16,#REF!,"Бекдурдиев",#REF!,"30.07.2026")</f>
        <v>#REF!</v>
      </c>
      <c r="PZ16" s="4" t="e">
        <f>COUNTIFS(#REF!,B16,#REF!,"алиев",#REF!,"31.07.2026")</f>
        <v>#REF!</v>
      </c>
      <c r="QA16" s="4" t="e">
        <f>COUNTIFS(#REF!,B16,#REF!,"Бекдурдиев",#REF!,"31.07.2026")</f>
        <v>#REF!</v>
      </c>
      <c r="QB16" s="20" t="e">
        <f t="shared" si="32"/>
        <v>#REF!</v>
      </c>
      <c r="QC16" s="20" t="e">
        <f t="shared" si="33"/>
        <v>#REF!</v>
      </c>
      <c r="QD16" s="4" t="e">
        <f>COUNTIFS(#REF!,B16,#REF!,"алиев",#REF!,"01.08.2026")</f>
        <v>#REF!</v>
      </c>
      <c r="QE16" s="4" t="e">
        <f>COUNTIFS(#REF!,B16,#REF!,"Бекдурдиев",#REF!,"02.08.2026")</f>
        <v>#REF!</v>
      </c>
      <c r="QF16" s="4" t="e">
        <f>COUNTIFS(#REF!,B16,#REF!,"алиев",#REF!,"02.08.2026")</f>
        <v>#REF!</v>
      </c>
      <c r="QG16" s="4" t="e">
        <f>COUNTIFS(#REF!,B16,#REF!,"Бекдурдиев",#REF!,"03.08.2026")</f>
        <v>#REF!</v>
      </c>
      <c r="QH16" s="4" t="e">
        <f>COUNTIFS(#REF!,B16,#REF!,"алиев",#REF!,"03.08.2026")</f>
        <v>#REF!</v>
      </c>
      <c r="QI16" s="4" t="e">
        <f>COUNTIFS(#REF!,B16,#REF!,"Бекдурдиев",#REF!,"03.08.2026")</f>
        <v>#REF!</v>
      </c>
      <c r="QJ16" s="4" t="e">
        <f>COUNTIFS(#REF!,B16,#REF!,"алиев",#REF!,"04.08.2026")</f>
        <v>#REF!</v>
      </c>
      <c r="QK16" s="4" t="e">
        <f>COUNTIFS(#REF!,B16,#REF!,"Бекдурдиев",#REF!,"04.08.2026")</f>
        <v>#REF!</v>
      </c>
      <c r="QL16" s="4" t="e">
        <f>COUNTIFS(#REF!,B16,#REF!,"алиев",#REF!,"05.08.2026")</f>
        <v>#REF!</v>
      </c>
      <c r="QM16" s="4" t="e">
        <f>COUNTIFS(#REF!,B16,#REF!,"Бекдурдиев",#REF!,"05.08.2026")</f>
        <v>#REF!</v>
      </c>
      <c r="QN16" s="4" t="e">
        <f>COUNTIFS(#REF!,B16,#REF!,"алиев",#REF!,"06.08.2026")</f>
        <v>#REF!</v>
      </c>
      <c r="QO16" s="4" t="e">
        <f>COUNTIFS(#REF!,B16,#REF!,"Бекдурдиев",#REF!,"06.08.2026")</f>
        <v>#REF!</v>
      </c>
      <c r="QP16" s="4" t="e">
        <f>COUNTIFS(#REF!,B16,#REF!,"алиев",#REF!,"07.08.2026")</f>
        <v>#REF!</v>
      </c>
      <c r="QQ16" s="4" t="e">
        <f>COUNTIFS(#REF!,B16,#REF!,"Бекдурдиев",#REF!,"07.08.2026")</f>
        <v>#REF!</v>
      </c>
      <c r="QR16" s="4" t="e">
        <f>COUNTIFS(#REF!,B16,#REF!,"алиев",#REF!,"08.08.2026")</f>
        <v>#REF!</v>
      </c>
      <c r="QS16" s="4" t="e">
        <f>COUNTIFS(#REF!,B16,#REF!,"Бекдурдиев",#REF!,"08.08.2026")</f>
        <v>#REF!</v>
      </c>
      <c r="QT16" s="4" t="e">
        <f>COUNTIFS(#REF!,B16,#REF!,"алиев",#REF!,"09.08.2026")</f>
        <v>#REF!</v>
      </c>
      <c r="QU16" s="4" t="e">
        <f>COUNTIFS(#REF!,B16,#REF!,"Бекдурдиев",#REF!,"09.08.2026")</f>
        <v>#REF!</v>
      </c>
      <c r="QV16" s="4" t="e">
        <f>COUNTIFS(#REF!,B16,#REF!,"алиев",#REF!,"10.08.2026")</f>
        <v>#REF!</v>
      </c>
      <c r="QW16" s="4" t="e">
        <f>COUNTIFS(#REF!,B16,#REF!,"Бекдурдиев",#REF!,"10.08.2026")</f>
        <v>#REF!</v>
      </c>
      <c r="QX16" s="4" t="e">
        <f>COUNTIFS(#REF!,B16,#REF!,"алиев",#REF!,"11.08.2026")</f>
        <v>#REF!</v>
      </c>
      <c r="QY16" s="4" t="e">
        <f>COUNTIFS(#REF!,B16,#REF!,"Бекдурдиев",#REF!,"11.08.2026")</f>
        <v>#REF!</v>
      </c>
      <c r="QZ16" s="4" t="e">
        <f>COUNTIFS(#REF!,B16,#REF!,"алиев",#REF!,"12.08.2026")</f>
        <v>#REF!</v>
      </c>
      <c r="RA16" s="4" t="e">
        <f>COUNTIFS(#REF!,B16,#REF!,"Бекдурдиев",#REF!,"12.08.2026")</f>
        <v>#REF!</v>
      </c>
      <c r="RB16" s="4" t="e">
        <f>COUNTIFS(#REF!,B16,#REF!,"алиев",#REF!,"13.08.2026")</f>
        <v>#REF!</v>
      </c>
      <c r="RC16" s="4" t="e">
        <f>COUNTIFS(#REF!,B16,#REF!,"Бекдурдиев",#REF!,"13.08.2026")</f>
        <v>#REF!</v>
      </c>
      <c r="RD16" s="4" t="e">
        <f>COUNTIFS(#REF!,B16,#REF!,"алиев",#REF!,"14.08.2026")</f>
        <v>#REF!</v>
      </c>
      <c r="RE16" s="4" t="e">
        <f>COUNTIFS(#REF!,B16,#REF!,"Бекдурдиев",#REF!,"14.08.2026")</f>
        <v>#REF!</v>
      </c>
      <c r="RF16" s="4" t="e">
        <f>COUNTIFS(#REF!,B16,#REF!,"алиев",#REF!,"15.08.2026")</f>
        <v>#REF!</v>
      </c>
      <c r="RG16" s="4" t="e">
        <f>COUNTIFS(#REF!,B16,#REF!,"Бекдурдиев",#REF!,"15.08.2026")</f>
        <v>#REF!</v>
      </c>
      <c r="RH16" s="4" t="e">
        <f>COUNTIFS(#REF!,B16,#REF!,"алиев",#REF!,"16.08.2026")</f>
        <v>#REF!</v>
      </c>
      <c r="RI16" s="4" t="e">
        <f>COUNTIFS(#REF!,B16,#REF!,"Бекдурдиев",#REF!,"16.08.2026")</f>
        <v>#REF!</v>
      </c>
      <c r="RJ16" s="4" t="e">
        <f>COUNTIFS(#REF!,B16,#REF!,"алиев",#REF!,"17.08.2026")</f>
        <v>#REF!</v>
      </c>
      <c r="RK16" s="4" t="e">
        <f>COUNTIFS(#REF!,B16,#REF!,"Бекдурдиев",#REF!,"17.08.2026")</f>
        <v>#REF!</v>
      </c>
      <c r="RL16" s="4" t="e">
        <f>COUNTIFS(#REF!,B16,#REF!,"алиев",#REF!,"18.08.2026")</f>
        <v>#REF!</v>
      </c>
      <c r="RM16" s="4" t="e">
        <f>COUNTIFS(#REF!,B16,#REF!,"Бекдурдиев",#REF!,"18.08.2026")</f>
        <v>#REF!</v>
      </c>
      <c r="RN16" s="4" t="e">
        <f>COUNTIFS(#REF!,B16,#REF!,"алиев",#REF!,"19.08.2026")</f>
        <v>#REF!</v>
      </c>
      <c r="RO16" s="4" t="e">
        <f>COUNTIFS(#REF!,B16,#REF!,"Бекдурдиев",#REF!,"19.08.2026")</f>
        <v>#REF!</v>
      </c>
      <c r="RP16" s="4" t="e">
        <f>COUNTIFS(#REF!,B16,#REF!,"алиев",#REF!,"20.08.2026")</f>
        <v>#REF!</v>
      </c>
      <c r="RQ16" s="4" t="e">
        <f>COUNTIFS(#REF!,B16,#REF!,"Бекдурдиев",#REF!,"20.08.2026")</f>
        <v>#REF!</v>
      </c>
      <c r="RR16" s="4" t="e">
        <f>COUNTIFS(#REF!,B16,#REF!,"алиев",#REF!,"21.08.2026")</f>
        <v>#REF!</v>
      </c>
      <c r="RS16" s="4" t="e">
        <f>COUNTIFS(#REF!,B16,#REF!,"Бекдурдиев",#REF!,"21.08.2026")</f>
        <v>#REF!</v>
      </c>
      <c r="RT16" s="4" t="e">
        <f>COUNTIFS(#REF!,B16,#REF!,"алиев",#REF!,"22.08.2026")</f>
        <v>#REF!</v>
      </c>
      <c r="RU16" s="4" t="e">
        <f>COUNTIFS(#REF!,B16,#REF!,"Бекдурдиев",#REF!,"22.08.2026")</f>
        <v>#REF!</v>
      </c>
      <c r="RV16" s="4" t="e">
        <f>COUNTIFS(#REF!,B16,#REF!,"алиев",#REF!,"23.08.2026")</f>
        <v>#REF!</v>
      </c>
      <c r="RW16" s="4" t="e">
        <f>COUNTIFS(#REF!,B16,#REF!,"Бекдурдиев",#REF!,"23.08.2026")</f>
        <v>#REF!</v>
      </c>
      <c r="RX16" s="4" t="e">
        <f>COUNTIFS(#REF!,B16,#REF!,"алиев",#REF!,"24.08.2026")</f>
        <v>#REF!</v>
      </c>
      <c r="RY16" s="4" t="e">
        <f>COUNTIFS(#REF!,B16,#REF!,"Бекдурдиев",#REF!,"24.08.2026")</f>
        <v>#REF!</v>
      </c>
      <c r="RZ16" s="4" t="e">
        <f>COUNTIFS(#REF!,B16,#REF!,"алиев",#REF!,"25.08.2026")</f>
        <v>#REF!</v>
      </c>
      <c r="SA16" s="4" t="e">
        <f>COUNTIFS(#REF!,B16,#REF!,"Бекдурдиев",#REF!,"25.08.2026")</f>
        <v>#REF!</v>
      </c>
      <c r="SB16" s="4" t="e">
        <f>COUNTIFS(#REF!,B16,#REF!,"алиев",#REF!,"26.08.2026")</f>
        <v>#REF!</v>
      </c>
      <c r="SC16" s="4" t="e">
        <f>COUNTIFS(#REF!,B16,#REF!,"Бекдурдиев",#REF!,"26.08.2026")</f>
        <v>#REF!</v>
      </c>
      <c r="SD16" s="4" t="e">
        <f>COUNTIFS(#REF!,B16,#REF!,"алиев",#REF!,"27.08.2026")</f>
        <v>#REF!</v>
      </c>
      <c r="SE16" s="4" t="e">
        <f>COUNTIFS(#REF!,B16,#REF!,"Бекдурдиев",#REF!,"27.08.2026")</f>
        <v>#REF!</v>
      </c>
      <c r="SF16" s="4" t="e">
        <f>COUNTIFS(#REF!,B16,#REF!,"алиев",#REF!,"28.08.2026")</f>
        <v>#REF!</v>
      </c>
      <c r="SG16" s="4" t="e">
        <f>COUNTIFS(#REF!,B16,#REF!,"Бекдурдиев",#REF!,"28.08.2026")</f>
        <v>#REF!</v>
      </c>
      <c r="SH16" s="4" t="e">
        <f>COUNTIFS(#REF!,B16,#REF!,"алиев",#REF!,"29.08.2026")</f>
        <v>#REF!</v>
      </c>
      <c r="SI16" s="4" t="e">
        <f>COUNTIFS(#REF!,B16,#REF!,"Бекдурдиев",#REF!,"29.08.2026")</f>
        <v>#REF!</v>
      </c>
      <c r="SJ16" s="4" t="e">
        <f>COUNTIFS(#REF!,B16,#REF!,"алиев",#REF!,"30.08.2026")</f>
        <v>#REF!</v>
      </c>
      <c r="SK16" s="4" t="e">
        <f>COUNTIFS(#REF!,B16,#REF!,"Бекдурдиев",#REF!,"30.08.2026")</f>
        <v>#REF!</v>
      </c>
      <c r="SL16" s="4" t="e">
        <f>COUNTIFS(#REF!,B16,#REF!,"алиев",#REF!,"31.08.2026")</f>
        <v>#REF!</v>
      </c>
      <c r="SM16" s="4" t="e">
        <f>COUNTIFS(#REF!,B16,#REF!,"Бекдурдиев",#REF!,"31.08.2026")</f>
        <v>#REF!</v>
      </c>
      <c r="SN16" s="24" t="e">
        <f t="shared" si="34"/>
        <v>#REF!</v>
      </c>
      <c r="SO16" s="24" t="e">
        <f t="shared" si="35"/>
        <v>#REF!</v>
      </c>
      <c r="SP16" s="3" t="e">
        <f>COUNTIFS(#REF!,B16,#REF!,"алиев",#REF!,"01.09.2026")</f>
        <v>#REF!</v>
      </c>
      <c r="SQ16" s="3" t="e">
        <f>COUNTIFS(#REF!,B16,#REF!,"Бекдурдиев",#REF!,"01.09.2026")</f>
        <v>#REF!</v>
      </c>
      <c r="SR16" s="3" t="e">
        <f>COUNTIFS(#REF!,B16,#REF!,"алиев",#REF!,"02.09.2026")</f>
        <v>#REF!</v>
      </c>
      <c r="SS16" s="3" t="e">
        <f>COUNTIFS(#REF!,B16,#REF!,"Бекдурдиев",#REF!,"02.09.2026")</f>
        <v>#REF!</v>
      </c>
      <c r="ST16" s="3" t="e">
        <f>COUNTIFS(#REF!,B16,#REF!,"алиев",#REF!,"03.09.2026")</f>
        <v>#REF!</v>
      </c>
      <c r="SU16" s="3" t="e">
        <f>COUNTIFS(#REF!,B16,#REF!,"Бекдурдиев",#REF!,"03.09.2026")</f>
        <v>#REF!</v>
      </c>
      <c r="SV16" s="3" t="e">
        <f>COUNTIFS(#REF!,B16,#REF!,"алиев",#REF!,"04.09.2026")</f>
        <v>#REF!</v>
      </c>
      <c r="SW16" s="3" t="e">
        <f>COUNTIFS(#REF!,B16,#REF!,"Бекдурдиев",#REF!,"04.09.2026")</f>
        <v>#REF!</v>
      </c>
      <c r="SX16" s="3" t="e">
        <f>COUNTIFS(#REF!,B16,#REF!,"алиев",#REF!,"05.09.2026")</f>
        <v>#REF!</v>
      </c>
      <c r="SY16" s="3" t="e">
        <f>COUNTIFS(#REF!,B16,#REF!,"Бекдурдиев",#REF!,"05.09.2026")</f>
        <v>#REF!</v>
      </c>
      <c r="SZ16" s="3" t="e">
        <f>COUNTIFS(#REF!,B16,#REF!,"алиев",#REF!,"06.09.2026")</f>
        <v>#REF!</v>
      </c>
      <c r="TA16" s="3" t="e">
        <f>COUNTIFS(#REF!,B16,#REF!,"Бекдурдиев",#REF!,"06.09.2026")</f>
        <v>#REF!</v>
      </c>
      <c r="TB16" s="3" t="e">
        <f>COUNTIFS(#REF!,B16,#REF!,"алиев",#REF!,"07.09.2026")</f>
        <v>#REF!</v>
      </c>
      <c r="TC16" s="3" t="e">
        <f>COUNTIFS(#REF!,B16,#REF!,"Бекдурдиев",#REF!,"07.09.2026")</f>
        <v>#REF!</v>
      </c>
      <c r="TD16" s="3" t="e">
        <f>COUNTIFS(#REF!,B16,#REF!,"алиев",#REF!,"08.09.2026")</f>
        <v>#REF!</v>
      </c>
      <c r="TE16" s="3" t="e">
        <f>COUNTIFS(#REF!,B16,#REF!,"Бекдурдиев",#REF!,"08.09.2026")</f>
        <v>#REF!</v>
      </c>
      <c r="TF16" s="3" t="e">
        <f>COUNTIFS(#REF!,B16,#REF!,"алиев",#REF!,"09.09.2026")</f>
        <v>#REF!</v>
      </c>
      <c r="TG16" s="3" t="e">
        <f>COUNTIFS(#REF!,B16,#REF!,"Бекдурдиев",#REF!,"08.09.2026")</f>
        <v>#REF!</v>
      </c>
      <c r="TH16" s="3" t="e">
        <f>COUNTIFS(#REF!,B16,#REF!,"алиев",#REF!,"10.09.2026")</f>
        <v>#REF!</v>
      </c>
      <c r="TI16" s="3" t="e">
        <f>COUNTIFS(#REF!,B16,#REF!,"Бекдурдиев",#REF!,"10.09.2026")</f>
        <v>#REF!</v>
      </c>
      <c r="TJ16" s="3" t="e">
        <f>COUNTIFS(#REF!,B16,#REF!,"алиев",#REF!,"11.09.2026")</f>
        <v>#REF!</v>
      </c>
      <c r="TK16" s="3" t="e">
        <f>COUNTIFS(#REF!,B16,#REF!,"Бекдурдиев",#REF!,"11.09.2026")</f>
        <v>#REF!</v>
      </c>
      <c r="TL16" s="3" t="e">
        <f>COUNTIFS(#REF!,B16,#REF!,"алиев",#REF!,"11.09.2026")</f>
        <v>#REF!</v>
      </c>
      <c r="TM16" s="3" t="e">
        <f>COUNTIFS(#REF!,B16,#REF!,"Бекдурдиев",#REF!,"12.09.2026")</f>
        <v>#REF!</v>
      </c>
      <c r="TN16" s="3" t="e">
        <f>COUNTIFS(#REF!,B16,#REF!,"алиев",#REF!,"13.09.2026")</f>
        <v>#REF!</v>
      </c>
      <c r="TO16" s="3" t="e">
        <f>COUNTIFS(#REF!,B16,#REF!,"Бекдурдиев",#REF!,"13.09.2026")</f>
        <v>#REF!</v>
      </c>
      <c r="TP16" s="3" t="e">
        <f>COUNTIFS(#REF!,B16,#REF!,"алиев",#REF!,"14.09.2026")</f>
        <v>#REF!</v>
      </c>
      <c r="TQ16" s="3" t="e">
        <f>COUNTIFS(#REF!,B16,#REF!,"Бекдурдиев",#REF!,"14.09.2026")</f>
        <v>#REF!</v>
      </c>
      <c r="TR16" s="3" t="e">
        <f>COUNTIFS(#REF!,B16,#REF!,"алиев",#REF!,"15.09.2026")</f>
        <v>#REF!</v>
      </c>
      <c r="TS16" s="3" t="e">
        <f>COUNTIFS(#REF!,B16,#REF!,"Бекдурдиев",#REF!,"15.09.2026")</f>
        <v>#REF!</v>
      </c>
      <c r="TT16" s="3" t="e">
        <f>COUNTIFS(#REF!,B16,#REF!,"алиев",#REF!,"16.09.2026")</f>
        <v>#REF!</v>
      </c>
      <c r="TU16" s="3" t="e">
        <f>COUNTIFS(#REF!,B16,#REF!,"Бекдурдиев",#REF!,"16.09.2026")</f>
        <v>#REF!</v>
      </c>
      <c r="TV16" s="3" t="e">
        <f>COUNTIFS(#REF!,B16,#REF!,"алиев",#REF!,"17.09.2026")</f>
        <v>#REF!</v>
      </c>
      <c r="TW16" s="3" t="e">
        <f>COUNTIFS(#REF!,B16,#REF!,"Бекдурдиев",#REF!,"17.09.2026")</f>
        <v>#REF!</v>
      </c>
      <c r="TX16" s="3" t="e">
        <f>COUNTIFS(#REF!,B16,#REF!,"алиев",#REF!,"18.09.2026")</f>
        <v>#REF!</v>
      </c>
      <c r="TY16" s="3" t="e">
        <f>COUNTIFS(#REF!,B16,#REF!,"Бекдурдиев",#REF!,"18.09.2026")</f>
        <v>#REF!</v>
      </c>
      <c r="TZ16" s="3" t="e">
        <f>COUNTIFS(#REF!,B16,#REF!,"алиев",#REF!,"19.09.2026")</f>
        <v>#REF!</v>
      </c>
      <c r="UA16" s="3" t="e">
        <f>COUNTIFS(#REF!,B16,#REF!,"Бекдурдиев",#REF!,"19.09.2026")</f>
        <v>#REF!</v>
      </c>
      <c r="UB16" s="3" t="e">
        <f>COUNTIFS(#REF!,B16,#REF!,"алиев",#REF!,"20.09.2026")</f>
        <v>#REF!</v>
      </c>
      <c r="UC16" s="3" t="e">
        <f>COUNTIFS(#REF!,B16,#REF!,"Бекдурдиев",#REF!,"20.09.2026")</f>
        <v>#REF!</v>
      </c>
      <c r="UD16" s="3" t="e">
        <f>COUNTIFS(#REF!,B16,#REF!,"алиев",#REF!,"21.09.2026")</f>
        <v>#REF!</v>
      </c>
      <c r="UE16" s="3" t="e">
        <f>COUNTIFS(#REF!,B16,#REF!,"Бекдурдиев",#REF!,"21.09.2026")</f>
        <v>#REF!</v>
      </c>
      <c r="UF16" s="3" t="e">
        <f>COUNTIFS(#REF!,B16,#REF!,"алиев",#REF!,"22.09.2026")</f>
        <v>#REF!</v>
      </c>
      <c r="UG16" s="3" t="e">
        <f>COUNTIFS(#REF!,B16,#REF!,"Бекдурдиев",#REF!,"22.09.2026")</f>
        <v>#REF!</v>
      </c>
      <c r="UH16" s="3" t="e">
        <f>COUNTIFS(#REF!,B16,#REF!,"алиев",#REF!,"23.09.2026")</f>
        <v>#REF!</v>
      </c>
      <c r="UI16" s="3" t="e">
        <f>COUNTIFS(#REF!,B16,#REF!,"Бекдурдиев",#REF!,"23.09.2026")</f>
        <v>#REF!</v>
      </c>
      <c r="UJ16" s="3" t="e">
        <f>COUNTIFS(#REF!,B16,#REF!,"алиев",#REF!,"24.09.2026")</f>
        <v>#REF!</v>
      </c>
      <c r="UK16" s="3" t="e">
        <f>COUNTIFS(#REF!,B16,#REF!,"Бекдурдиев",#REF!,"24.09.2026")</f>
        <v>#REF!</v>
      </c>
      <c r="UL16" s="3" t="e">
        <f>COUNTIFS(#REF!,B16,#REF!,"алиев",#REF!,"25.09.2026")</f>
        <v>#REF!</v>
      </c>
      <c r="UM16" s="3" t="e">
        <f>COUNTIFS(#REF!,B16,#REF!,"Бекдурдиев",#REF!,"25.09.2026")</f>
        <v>#REF!</v>
      </c>
      <c r="UN16" s="3" t="e">
        <f>COUNTIFS(#REF!,B16,#REF!,"алиев",#REF!,"26.09.2026")</f>
        <v>#REF!</v>
      </c>
      <c r="UO16" s="3" t="e">
        <f>COUNTIFS(#REF!,B16,#REF!,"Бекдурдиев",#REF!,"26.09.2026")</f>
        <v>#REF!</v>
      </c>
      <c r="UP16" s="3" t="e">
        <f>COUNTIFS(#REF!,B16,#REF!,"алиев",#REF!,"27.09.2026")</f>
        <v>#REF!</v>
      </c>
      <c r="UQ16" s="3" t="e">
        <f>COUNTIFS(#REF!,B16,#REF!,"Бекдурдиев",#REF!,"27.09.2026")</f>
        <v>#REF!</v>
      </c>
      <c r="UR16" s="3" t="e">
        <f>COUNTIFS(#REF!,B16,#REF!,"алиев",#REF!,"28.09.2026")</f>
        <v>#REF!</v>
      </c>
      <c r="US16" s="3" t="e">
        <f>COUNTIFS(#REF!,B16,#REF!,"Бекдурдиев",#REF!,"28.09.2026")</f>
        <v>#REF!</v>
      </c>
      <c r="UT16" s="3" t="e">
        <f>COUNTIFS(#REF!,B16,#REF!,"алиев",#REF!,"29.09.2026")</f>
        <v>#REF!</v>
      </c>
      <c r="UU16" s="3" t="e">
        <f>COUNTIFS(#REF!,B16,#REF!,"Бекдурдиев",#REF!,"29.09.2026")</f>
        <v>#REF!</v>
      </c>
      <c r="UV16" s="3" t="e">
        <f>COUNTIFS(#REF!,B16,#REF!,"алиев",#REF!,"30.09.2026")</f>
        <v>#REF!</v>
      </c>
      <c r="UW16" s="4" t="e">
        <f>COUNTIFS(#REF!,B16,#REF!,"Бекдурдиев",#REF!,"30.09.2026")</f>
        <v>#REF!</v>
      </c>
      <c r="UX16" s="19" t="e">
        <f t="shared" si="36"/>
        <v>#REF!</v>
      </c>
      <c r="UY16" s="19" t="e">
        <f t="shared" si="37"/>
        <v>#REF!</v>
      </c>
      <c r="UZ16" s="28" t="e">
        <f>COUNTIFS(#REF!,B16,#REF!,"алиев",#REF!,"01.10.2026")</f>
        <v>#REF!</v>
      </c>
      <c r="VA16" s="28" t="e">
        <f>COUNTIFS(#REF!,B16,#REF!,"Бекдурдиев",#REF!,"01.10.2026")</f>
        <v>#REF!</v>
      </c>
      <c r="VB16" s="28" t="e">
        <f>COUNTIFS(#REF!,B16,#REF!,"алиев",#REF!,"02.10.2026")</f>
        <v>#REF!</v>
      </c>
      <c r="VC16" s="28" t="e">
        <f>COUNTIFS(#REF!,B16,#REF!,"Бекдурдиев",#REF!,"02.10.2026")</f>
        <v>#REF!</v>
      </c>
      <c r="VD16" s="28" t="e">
        <f>COUNTIFS(#REF!,B16,#REF!,"алиев",#REF!,"03.10.2026")</f>
        <v>#REF!</v>
      </c>
      <c r="VE16" s="28" t="e">
        <f>COUNTIFS(#REF!,B16,#REF!,"Бекдурдиев",#REF!,"03.10.2026")</f>
        <v>#REF!</v>
      </c>
      <c r="VF16" s="28" t="e">
        <f>COUNTIFS(#REF!,B16,#REF!,"алиев",#REF!,"04.10.2026")</f>
        <v>#REF!</v>
      </c>
      <c r="VG16" s="28" t="e">
        <f>COUNTIFS(#REF!,B16,#REF!,"Бекдурдиев",#REF!,"04.10.2026")</f>
        <v>#REF!</v>
      </c>
      <c r="VH16" s="28" t="e">
        <f>COUNTIFS(#REF!,B16,#REF!,"алиев",#REF!,"05.10.2026")</f>
        <v>#REF!</v>
      </c>
      <c r="VI16" s="28" t="e">
        <f>COUNTIFS(#REF!,B16,#REF!,"Бекдурдиев",#REF!,"05.10.2026")</f>
        <v>#REF!</v>
      </c>
      <c r="VJ16" s="28" t="e">
        <f>COUNTIFS(#REF!,B16,#REF!,"алиев",#REF!,"06.10.2026")</f>
        <v>#REF!</v>
      </c>
      <c r="VK16" s="28" t="e">
        <f>COUNTIFS(#REF!,B16,#REF!,"Бекдурдиев",#REF!,"06.10.2026")</f>
        <v>#REF!</v>
      </c>
      <c r="VL16" s="28" t="e">
        <f>COUNTIFS(#REF!,B16,#REF!,"алиев",#REF!,"07.10.2026")</f>
        <v>#REF!</v>
      </c>
      <c r="VM16" s="28" t="e">
        <f>COUNTIFS(#REF!,B16,#REF!,"Бекдурдиев",#REF!,"07.10.2026")</f>
        <v>#REF!</v>
      </c>
      <c r="VN16" s="28" t="e">
        <f>COUNTIFS(#REF!,B16,#REF!,"алиев",#REF!,"08.10.2026")</f>
        <v>#REF!</v>
      </c>
      <c r="VO16" s="28" t="e">
        <f>COUNTIFS(#REF!,B16,#REF!,"Бекдурдиев",#REF!,"08.10.2026")</f>
        <v>#REF!</v>
      </c>
      <c r="VP16" s="28" t="e">
        <f>COUNTIFS(#REF!,B16,#REF!,"алиев",#REF!,"09.10.2026")</f>
        <v>#REF!</v>
      </c>
      <c r="VQ16" s="28" t="e">
        <f>COUNTIFS(#REF!,B16,#REF!,"Бекдурдиев",#REF!,"09.10.2026")</f>
        <v>#REF!</v>
      </c>
      <c r="VR16" s="28" t="e">
        <f>COUNTIFS(#REF!,B16,#REF!,"алиев",#REF!,"10.10.2026")</f>
        <v>#REF!</v>
      </c>
      <c r="VS16" s="28" t="e">
        <f>COUNTIFS(#REF!,B16,#REF!,"Бекдурдиев",#REF!,"10.10.2026")</f>
        <v>#REF!</v>
      </c>
      <c r="VT16" s="28" t="e">
        <f>COUNTIFS(#REF!,B16,#REF!,"алиев",#REF!,"11.10.2026")</f>
        <v>#REF!</v>
      </c>
      <c r="VU16" s="28" t="e">
        <f>COUNTIFS(#REF!,B16,#REF!,"Бекдурдиев",#REF!,"11.10.2026")</f>
        <v>#REF!</v>
      </c>
      <c r="VV16" s="28" t="e">
        <f>COUNTIFS(#REF!,B16,#REF!,"алиев",#REF!,"12.10.2026")</f>
        <v>#REF!</v>
      </c>
      <c r="VW16" s="28" t="e">
        <f>COUNTIFS(#REF!,B16,#REF!,"Бекдурдиев",#REF!,"12.10.2026")</f>
        <v>#REF!</v>
      </c>
      <c r="VX16" s="28" t="e">
        <f>COUNTIFS(#REF!,B16,#REF!,"алиев",#REF!,"13.10.2026")</f>
        <v>#REF!</v>
      </c>
      <c r="VY16" s="28" t="e">
        <f>COUNTIFS(#REF!,B16,#REF!,"Бекдурдиев",#REF!,"13.10.2026")</f>
        <v>#REF!</v>
      </c>
      <c r="VZ16" s="28" t="e">
        <f>COUNTIFS(#REF!,B16,#REF!,"алиев",#REF!,"14.10.2026")</f>
        <v>#REF!</v>
      </c>
      <c r="WA16" s="28" t="e">
        <f>COUNTIFS(#REF!,B16,#REF!,"Бекдурдиев",#REF!,"14.10.2026")</f>
        <v>#REF!</v>
      </c>
      <c r="WB16" s="28" t="e">
        <f>COUNTIFS(#REF!,B16,#REF!,"алиев",#REF!,"15.10.2026")</f>
        <v>#REF!</v>
      </c>
      <c r="WC16" s="28" t="e">
        <f>COUNTIFS(#REF!,B16,#REF!,"Бекдурдиев",#REF!,"15.10.2026")</f>
        <v>#REF!</v>
      </c>
      <c r="WD16" s="28" t="e">
        <f>COUNTIFS(#REF!,B16,#REF!,"алиев",#REF!,"16.10.2026")</f>
        <v>#REF!</v>
      </c>
      <c r="WE16" s="28" t="e">
        <f>COUNTIFS(#REF!,B16,#REF!,"Бекдурдиев",#REF!,"16.10.2026")</f>
        <v>#REF!</v>
      </c>
      <c r="WF16" s="28" t="e">
        <f>COUNTIFS(#REF!,B16,#REF!,"алиев",#REF!,"17.10.2026")</f>
        <v>#REF!</v>
      </c>
      <c r="WG16" s="28" t="e">
        <f>COUNTIFS(#REF!,B16,#REF!,"Бекдурдиев",#REF!,"17.10.2026")</f>
        <v>#REF!</v>
      </c>
      <c r="WH16" s="28" t="e">
        <f>COUNTIFS(#REF!,B16,#REF!,"алиев",#REF!,"18.10.2026")</f>
        <v>#REF!</v>
      </c>
      <c r="WI16" s="28" t="e">
        <f>COUNTIFS(#REF!,B16,#REF!,"Бекдурдиев",#REF!,"18.10.2026")</f>
        <v>#REF!</v>
      </c>
      <c r="WJ16" s="28" t="e">
        <f>COUNTIFS(#REF!,B16,#REF!,"алиев",#REF!,"19.10.2026")</f>
        <v>#REF!</v>
      </c>
      <c r="WK16" s="28" t="e">
        <f>COUNTIFS(#REF!,B16,#REF!,"Бекдурдиев",#REF!,"19.10.2026")</f>
        <v>#REF!</v>
      </c>
      <c r="WL16" s="28" t="e">
        <f>COUNTIFS(#REF!,B16,#REF!,"алиев",#REF!,"20.10.2026")</f>
        <v>#REF!</v>
      </c>
      <c r="WM16" s="28" t="e">
        <f>COUNTIFS(#REF!,B16,#REF!,"Бекдурдиев",#REF!,"20.10.2026")</f>
        <v>#REF!</v>
      </c>
      <c r="WN16" s="28" t="e">
        <f>COUNTIFS(#REF!,B16,#REF!,"алиев",#REF!,"21.10.2026")</f>
        <v>#REF!</v>
      </c>
      <c r="WO16" s="28" t="e">
        <f>COUNTIFS(#REF!,B16,#REF!,"Бекдурдиев",#REF!,"21.10.2026")</f>
        <v>#REF!</v>
      </c>
      <c r="WP16" s="28" t="e">
        <f>COUNTIFS(#REF!,B16,#REF!,"алиев",#REF!,"22.10.2026")</f>
        <v>#REF!</v>
      </c>
      <c r="WQ16" s="28" t="e">
        <f>COUNTIFS(#REF!,B16,#REF!,"Бекдурдиев",#REF!,"22.10.2026")</f>
        <v>#REF!</v>
      </c>
      <c r="WR16" s="28" t="e">
        <f>COUNTIFS(#REF!,B16,#REF!,"алиев",#REF!,"23.10.2026")</f>
        <v>#REF!</v>
      </c>
      <c r="WS16" s="28" t="e">
        <f>COUNTIFS(#REF!,B16,#REF!,"Бекдурдиев",#REF!,"23.10.2026")</f>
        <v>#REF!</v>
      </c>
      <c r="WT16" s="28" t="e">
        <f>COUNTIFS(#REF!,B16,#REF!,"алиев",#REF!,"24.10.2026")</f>
        <v>#REF!</v>
      </c>
      <c r="WU16" s="28" t="e">
        <f>COUNTIFS(#REF!,B16,#REF!,"Бекдурдиев",#REF!,"24.10.2026")</f>
        <v>#REF!</v>
      </c>
      <c r="WV16" s="28" t="e">
        <f>COUNTIFS(#REF!,B16,#REF!,"алиев",#REF!,"25.10.2026")</f>
        <v>#REF!</v>
      </c>
      <c r="WW16" s="28" t="e">
        <f>COUNTIFS(#REF!,B16,#REF!,"Бекдурдиев",#REF!,"25.10.2026")</f>
        <v>#REF!</v>
      </c>
      <c r="WX16" s="28" t="e">
        <f>COUNTIFS(#REF!,B16,#REF!,"алиев",#REF!,"26.10.2026")</f>
        <v>#REF!</v>
      </c>
      <c r="WY16" s="28" t="e">
        <f>COUNTIFS(#REF!,B16,#REF!,"Бекдурдиев",#REF!,"26.10.2026")</f>
        <v>#REF!</v>
      </c>
      <c r="WZ16" s="28" t="e">
        <f>COUNTIFS(#REF!,B16,#REF!,"алиев",#REF!,"27.10.2026")</f>
        <v>#REF!</v>
      </c>
      <c r="XA16" s="28" t="e">
        <f>COUNTIFS(#REF!,B16,#REF!,"Бекдурдиев",#REF!,"27.10.2026")</f>
        <v>#REF!</v>
      </c>
      <c r="XB16" s="28" t="e">
        <f>COUNTIFS(#REF!,B16,#REF!,"алиев",#REF!,"28.10.2026")</f>
        <v>#REF!</v>
      </c>
      <c r="XC16" s="28" t="e">
        <f>COUNTIFS(#REF!,B16,#REF!,"Бекдурдиев",#REF!,"28.10.2026")</f>
        <v>#REF!</v>
      </c>
      <c r="XD16" s="28" t="e">
        <f>COUNTIFS(#REF!,B16,#REF!,"алиев",#REF!,"29.10.2026")</f>
        <v>#REF!</v>
      </c>
      <c r="XE16" s="28" t="e">
        <f>COUNTIFS(#REF!,B16,#REF!,"Бекдурдиев",#REF!,"29.10.2026")</f>
        <v>#REF!</v>
      </c>
      <c r="XF16" s="28" t="e">
        <f>COUNTIFS(#REF!,B16,#REF!,"алиев",#REF!,"30.10.2026")</f>
        <v>#REF!</v>
      </c>
      <c r="XG16" s="28" t="e">
        <f>COUNTIFS(#REF!,B16,#REF!,"Бекдурдиев",#REF!,"30.10.2026")</f>
        <v>#REF!</v>
      </c>
      <c r="XH16" s="28" t="e">
        <f>COUNTIFS(#REF!,B16,#REF!,"алиев",#REF!,"31.10.2026")</f>
        <v>#REF!</v>
      </c>
      <c r="XI16" s="28" t="e">
        <f>COUNTIFS(#REF!,B16,#REF!,"Бекдурдиев",#REF!,"31.10.2026")</f>
        <v>#REF!</v>
      </c>
      <c r="XJ16" s="41" t="e">
        <f t="shared" si="38"/>
        <v>#REF!</v>
      </c>
      <c r="XK16" s="41" t="e">
        <f t="shared" si="39"/>
        <v>#REF!</v>
      </c>
      <c r="XL16" s="28" t="e">
        <f>COUNTIFS(#REF!,B16,#REF!,"алиев",#REF!,"01.11.2026")</f>
        <v>#REF!</v>
      </c>
      <c r="XM16" s="28" t="e">
        <f>COUNTIFS(#REF!,B16,#REF!,"Бекдурдиев",#REF!,"01.11.2026")</f>
        <v>#REF!</v>
      </c>
      <c r="XN16" s="28" t="e">
        <f>COUNTIFS(#REF!,B16,#REF!,"алиев",#REF!,"02.11.2026")</f>
        <v>#REF!</v>
      </c>
      <c r="XO16" s="28" t="e">
        <f>COUNTIFS(#REF!,B16,#REF!,"Бекдурдиев",#REF!,"02.11.2026")</f>
        <v>#REF!</v>
      </c>
      <c r="XP16" s="28" t="e">
        <f>COUNTIFS(#REF!,B16,#REF!,"алиев",#REF!,"03.11.2026")</f>
        <v>#REF!</v>
      </c>
      <c r="XQ16" s="28" t="e">
        <f>COUNTIFS(#REF!,B16,#REF!,"Бекдурдиев",#REF!,"03.11.2026")</f>
        <v>#REF!</v>
      </c>
      <c r="XR16" s="28" t="e">
        <f>COUNTIFS(#REF!,B16,#REF!,"алиев",#REF!,"04.11.2026")</f>
        <v>#REF!</v>
      </c>
      <c r="XS16" s="28" t="e">
        <f>COUNTIFS(#REF!,B16,#REF!,"Бекдурдиев",#REF!,"04.11.2026")</f>
        <v>#REF!</v>
      </c>
      <c r="XT16" s="28" t="e">
        <f>COUNTIFS(#REF!,B16,#REF!,"алиев",#REF!,"05.11.2026")</f>
        <v>#REF!</v>
      </c>
      <c r="XU16" s="28" t="e">
        <f>COUNTIFS(#REF!,B16,#REF!,"Бекдурдиев",#REF!,"05.11.2026")</f>
        <v>#REF!</v>
      </c>
      <c r="XV16" s="28" t="e">
        <f>COUNTIFS(#REF!,B16,#REF!,"алиев",#REF!,"06.11.2026")</f>
        <v>#REF!</v>
      </c>
      <c r="XW16" s="28" t="e">
        <f>COUNTIFS(#REF!,B16,#REF!,"Бекдурдиев",#REF!,"06.11.2026")</f>
        <v>#REF!</v>
      </c>
      <c r="XX16" s="28" t="e">
        <f>COUNTIFS(#REF!,B16,#REF!,"алиев",#REF!,"07.11.2026")</f>
        <v>#REF!</v>
      </c>
      <c r="XY16" s="28" t="e">
        <f>COUNTIFS(#REF!,B16,#REF!,"Бекдурдиев",#REF!,"07.11.2026")</f>
        <v>#REF!</v>
      </c>
      <c r="XZ16" s="42" t="e">
        <f>COUNTIFS(#REF!,B16,#REF!,"алиев",#REF!,"08.11.2026")</f>
        <v>#REF!</v>
      </c>
      <c r="YA16" s="42" t="e">
        <f>COUNTIFS(#REF!,B16,#REF!,"Бекдурдиев",#REF!,"08.11.2026")</f>
        <v>#REF!</v>
      </c>
      <c r="YB16" s="42" t="e">
        <f>COUNTIFS(#REF!,B16,#REF!,"алиев",#REF!,"09.11.2026")</f>
        <v>#REF!</v>
      </c>
      <c r="YC16" s="42" t="e">
        <f>COUNTIFS(#REF!,B16,#REF!,"Бекдурдиев",#REF!,"09.11.2026")</f>
        <v>#REF!</v>
      </c>
      <c r="YD16" s="42" t="e">
        <f>COUNTIFS(#REF!,B16,#REF!,"алиев",#REF!,"10.11.2026")</f>
        <v>#REF!</v>
      </c>
      <c r="YE16" s="42" t="e">
        <f>COUNTIFS(#REF!,B16,#REF!,"Бекдурдиев",#REF!,"10.11.2026")</f>
        <v>#REF!</v>
      </c>
      <c r="YF16" s="42" t="e">
        <f>COUNTIFS(#REF!,B16,#REF!,"алиев",#REF!,"11.11.2026")</f>
        <v>#REF!</v>
      </c>
      <c r="YG16" s="42" t="e">
        <f>COUNTIFS(#REF!,B16,#REF!,"Бекдурдиев",#REF!,"11.11.2026")</f>
        <v>#REF!</v>
      </c>
      <c r="YH16" s="42" t="e">
        <f>COUNTIFS(#REF!,B16,#REF!,"алиев",#REF!,"12.11.2026")</f>
        <v>#REF!</v>
      </c>
      <c r="YI16" s="42" t="e">
        <f>COUNTIFS(#REF!,B16,#REF!,"Бекдурдиев",#REF!,"12.11.2026")</f>
        <v>#REF!</v>
      </c>
      <c r="YJ16" s="42" t="e">
        <f>COUNTIFS(#REF!,B16,#REF!,"алиев",#REF!,"13.11.2026")</f>
        <v>#REF!</v>
      </c>
      <c r="YK16" s="42" t="e">
        <f>COUNTIFS(#REF!,B16,#REF!,"Бекдурдиев",#REF!,"13.11.2026")</f>
        <v>#REF!</v>
      </c>
      <c r="YL16" s="42" t="e">
        <f>COUNTIFS(#REF!,B16,#REF!,"алиев",#REF!,"14.11.2026")</f>
        <v>#REF!</v>
      </c>
      <c r="YM16" s="42" t="e">
        <f>COUNTIFS(#REF!,B16,#REF!,"Бекдурдиев",#REF!,"14.11.2026")</f>
        <v>#REF!</v>
      </c>
      <c r="YN16" s="42" t="e">
        <f>COUNTIFS(#REF!,B16,#REF!,"алиев",#REF!,"15.11.2026")</f>
        <v>#REF!</v>
      </c>
      <c r="YO16" s="42" t="e">
        <f>COUNTIFS(#REF!,B16,#REF!,"Бекдурдиев",#REF!,"15.11.2026")</f>
        <v>#REF!</v>
      </c>
      <c r="YP16" s="42" t="e">
        <f>COUNTIFS(#REF!,B16,#REF!,"алиев",#REF!,"16.11.2026")</f>
        <v>#REF!</v>
      </c>
      <c r="YQ16" s="42" t="e">
        <f>COUNTIFS(#REF!,B16,#REF!,"Бекдурдиев",#REF!,"16.11.2026")</f>
        <v>#REF!</v>
      </c>
      <c r="YR16" s="42" t="e">
        <f>COUNTIFS(#REF!,B16,#REF!,"алиев",#REF!,"17.11.2026")</f>
        <v>#REF!</v>
      </c>
      <c r="YS16" s="42" t="e">
        <f>COUNTIFS(#REF!,B16,#REF!,"Бекдурдиев",#REF!,"17.11.2026")</f>
        <v>#REF!</v>
      </c>
      <c r="YT16" s="42" t="e">
        <f>COUNTIFS(#REF!,B16,#REF!,"алиев",#REF!,"18.11.2026")</f>
        <v>#REF!</v>
      </c>
      <c r="YU16" s="42" t="e">
        <f>COUNTIFS(#REF!,B16,#REF!,"Бекдурдиев",#REF!,"18.11.2026")</f>
        <v>#REF!</v>
      </c>
      <c r="YV16" s="42" t="e">
        <f>COUNTIFS(#REF!,B16,#REF!,"алиев",#REF!,"19.11.2026")</f>
        <v>#REF!</v>
      </c>
      <c r="YW16" s="42" t="e">
        <f>COUNTIFS(#REF!,B16,#REF!,"Бекдурдиев",#REF!,"19.11.2026")</f>
        <v>#REF!</v>
      </c>
      <c r="YX16" s="42" t="e">
        <f>COUNTIFS(#REF!,B16,#REF!,"алиев",#REF!,"20.11.2026")</f>
        <v>#REF!</v>
      </c>
      <c r="YY16" s="42" t="e">
        <f>COUNTIFS(#REF!,B16,#REF!,"Бекдурдиев",#REF!,"20.11.2026")</f>
        <v>#REF!</v>
      </c>
      <c r="YZ16" s="42" t="e">
        <f>COUNTIFS(#REF!,B16,#REF!,"алиев",#REF!,"21.11.2026")</f>
        <v>#REF!</v>
      </c>
      <c r="ZA16" s="42" t="e">
        <f>COUNTIFS(#REF!,B16,#REF!,"Бекдурдиев",#REF!,"21.11.2026")</f>
        <v>#REF!</v>
      </c>
      <c r="ZB16" s="42" t="e">
        <f>COUNTIFS(#REF!,B16,#REF!,"алиев",#REF!,"22.11.2026")</f>
        <v>#REF!</v>
      </c>
      <c r="ZC16" s="42" t="e">
        <f>COUNTIFS(#REF!,B16,#REF!,"Бекдурдиев",#REF!,"22.11.2026")</f>
        <v>#REF!</v>
      </c>
      <c r="ZD16" s="42" t="e">
        <f>COUNTIFS(#REF!,B16,#REF!,"алиев",#REF!,"23.11.2026")</f>
        <v>#REF!</v>
      </c>
      <c r="ZE16" s="42" t="e">
        <f>COUNTIFS(#REF!,B16,#REF!,"Бекдурдиев",#REF!,"23.11.2026")</f>
        <v>#REF!</v>
      </c>
      <c r="ZF16" s="42" t="e">
        <f>COUNTIFS(#REF!,B16,#REF!,"алиев",#REF!,"24.11.2026")</f>
        <v>#REF!</v>
      </c>
      <c r="ZG16" s="42" t="e">
        <f>COUNTIFS(#REF!,B16,#REF!,"Бекдурдиев",#REF!,"24.11.2026")</f>
        <v>#REF!</v>
      </c>
      <c r="ZH16" s="42" t="e">
        <f>COUNTIFS(#REF!,B16,#REF!,"алиев",#REF!,"25.11.202")</f>
        <v>#REF!</v>
      </c>
      <c r="ZI16" s="42" t="e">
        <f>COUNTIFS(#REF!,B16,#REF!,"Бекдурдиев",#REF!,"25.11.2026")</f>
        <v>#REF!</v>
      </c>
      <c r="ZJ16" s="42" t="e">
        <f>COUNTIFS(#REF!,B16,#REF!,"алиев",#REF!,"26.11.2026")</f>
        <v>#REF!</v>
      </c>
      <c r="ZK16" s="42" t="e">
        <f>COUNTIFS(#REF!,B16,#REF!,"Бекдурдиев",#REF!,"26.11.2026")</f>
        <v>#REF!</v>
      </c>
      <c r="ZL16" s="42" t="e">
        <f>COUNTIFS(#REF!,B16,#REF!,"алиев",#REF!,"27.11.2026")</f>
        <v>#REF!</v>
      </c>
      <c r="ZM16" s="42" t="e">
        <f>COUNTIFS(#REF!,B16,#REF!,"Бекдурдиев",#REF!,"27.11.2026")</f>
        <v>#REF!</v>
      </c>
      <c r="ZN16" s="42" t="e">
        <f>COUNTIFS(#REF!,B16,#REF!,"алиев",#REF!,"28.11.2026")</f>
        <v>#REF!</v>
      </c>
      <c r="ZO16" s="42" t="e">
        <f>COUNTIFS(#REF!,B16,#REF!,"Бекдурдиев",#REF!,"28.11.2026")</f>
        <v>#REF!</v>
      </c>
      <c r="ZP16" s="42" t="e">
        <f>COUNTIFS(#REF!,B16,#REF!,"алиев",#REF!,"29.11.2026")</f>
        <v>#REF!</v>
      </c>
      <c r="ZQ16" s="42" t="e">
        <f>COUNTIFS(#REF!,B16,#REF!,"Бекдурдиев",#REF!,"29.11.2026")</f>
        <v>#REF!</v>
      </c>
      <c r="ZR16" s="42" t="e">
        <f>COUNTIFS(#REF!,B16,#REF!,"алиев",#REF!,"30.11.2026")</f>
        <v>#REF!</v>
      </c>
      <c r="ZS16" s="42" t="e">
        <f>COUNTIFS(#REF!,B16,#REF!,"Бекдурдиев",#REF!,"30.11.2026")</f>
        <v>#REF!</v>
      </c>
      <c r="ZT16" s="43" t="e">
        <f t="shared" si="40"/>
        <v>#REF!</v>
      </c>
      <c r="ZU16" s="43" t="e">
        <f t="shared" si="41"/>
        <v>#REF!</v>
      </c>
      <c r="ZV16" s="4" t="e">
        <f>COUNTIFS(#REF!,B16,#REF!,"алиев",#REF!,"01.12.2026")</f>
        <v>#REF!</v>
      </c>
      <c r="ZW16" s="4" t="e">
        <f>COUNTIFS(#REF!,B16,#REF!,"Бекдурдиев",#REF!,"01.12.2026")</f>
        <v>#REF!</v>
      </c>
      <c r="ZX16" s="4" t="e">
        <f>COUNTIFS(#REF!,B16,#REF!,"алиев",#REF!,"02.12.2026")</f>
        <v>#REF!</v>
      </c>
      <c r="ZY16" s="4" t="e">
        <f>COUNTIFS(#REF!,B16,#REF!,"Бекдурдиев",#REF!,"02.12.2026")</f>
        <v>#REF!</v>
      </c>
      <c r="ZZ16" s="4" t="e">
        <f>COUNTIFS(#REF!,B16,#REF!,"алиев",#REF!,"03.12.2026")</f>
        <v>#REF!</v>
      </c>
      <c r="AAA16" s="4" t="e">
        <f>COUNTIFS(#REF!,B16,#REF!,"Бекдурдиев",#REF!,"03.12.2026")</f>
        <v>#REF!</v>
      </c>
      <c r="AAB16" s="4" t="e">
        <f>COUNTIFS(#REF!,B16,#REF!,"алиев",#REF!,"04.12.2026")</f>
        <v>#REF!</v>
      </c>
      <c r="AAC16" s="4" t="e">
        <f>COUNTIFS(#REF!,B16,#REF!,"Бекдурдиев",#REF!,"04.12.2026")</f>
        <v>#REF!</v>
      </c>
      <c r="AAD16" s="4" t="e">
        <f>COUNTIFS(#REF!,B16,#REF!,"алиев",#REF!,"05.12.2026")</f>
        <v>#REF!</v>
      </c>
      <c r="AAE16" s="4" t="e">
        <f>COUNTIFS(#REF!,B16,#REF!,"Бекдурдиев",#REF!,"05.12.2026")</f>
        <v>#REF!</v>
      </c>
      <c r="AAF16" s="4" t="e">
        <f>COUNTIFS(#REF!,B16,#REF!,"алиев",#REF!,"06.12.2026")</f>
        <v>#REF!</v>
      </c>
      <c r="AAG16" s="4" t="e">
        <f>COUNTIFS(#REF!,B16,#REF!,"Бекдурдиев",#REF!,"06.12.2026")</f>
        <v>#REF!</v>
      </c>
      <c r="AAH16" s="4" t="e">
        <f>COUNTIFS(#REF!,B16,#REF!,"алиев",#REF!,"07.12.2026")</f>
        <v>#REF!</v>
      </c>
      <c r="AAI16" s="4" t="e">
        <f>COUNTIFS(#REF!,B16,#REF!,"Бекдурдиев",#REF!,"07.12.2026")</f>
        <v>#REF!</v>
      </c>
      <c r="AAJ16" s="1" t="e">
        <f>COUNTIFS(#REF!,B16,#REF!,"алиев",#REF!,"08.12.2026")</f>
        <v>#REF!</v>
      </c>
      <c r="AAK16" s="1" t="e">
        <f>COUNTIFS(#REF!,B16,#REF!,"Бекдурдиев",#REF!,"08.12.2026")</f>
        <v>#REF!</v>
      </c>
      <c r="AAL16" s="1" t="e">
        <f>COUNTIFS(#REF!,B16,#REF!,"алиев",#REF!,"09.12.2026")</f>
        <v>#REF!</v>
      </c>
      <c r="AAM16" s="1" t="e">
        <f>COUNTIFS(#REF!,B16,#REF!,"Бекдурдиев",#REF!,"09.12.2026")</f>
        <v>#REF!</v>
      </c>
      <c r="AAN16" s="1" t="e">
        <f>COUNTIFS(#REF!,B16,#REF!,"алиев",#REF!,"10.12.2026")</f>
        <v>#REF!</v>
      </c>
      <c r="AAO16" s="1" t="e">
        <f>COUNTIFS(#REF!,B16,#REF!,"Бекдурдиев",#REF!,"10.12.2026")</f>
        <v>#REF!</v>
      </c>
      <c r="AAP16" s="1" t="e">
        <f>COUNTIFS(#REF!,B16,#REF!,"алиев",#REF!,"11.12.2026")</f>
        <v>#REF!</v>
      </c>
      <c r="AAQ16" s="1" t="e">
        <f>COUNTIFS(#REF!,B16,#REF!,"Бекдурдиев",#REF!,"11.12.2026")</f>
        <v>#REF!</v>
      </c>
      <c r="AAR16" s="1" t="e">
        <f>COUNTIFS(#REF!,B16,#REF!,"алиев",#REF!,"12.12.2026")</f>
        <v>#REF!</v>
      </c>
      <c r="AAS16" s="1" t="e">
        <f>COUNTIFS(#REF!,B16,#REF!,"Бекдурдиев",#REF!,"12.12.2026")</f>
        <v>#REF!</v>
      </c>
      <c r="AAT16" s="1" t="e">
        <f>COUNTIFS(#REF!,B16,#REF!,"алиев",#REF!,"13.12.2026")</f>
        <v>#REF!</v>
      </c>
      <c r="AAU16" s="1" t="e">
        <f>COUNTIFS(#REF!,B16,#REF!,"Бекдурдиев",#REF!,"13.12.2026")</f>
        <v>#REF!</v>
      </c>
      <c r="AAV16" s="1" t="e">
        <f>COUNTIFS(#REF!,B16,#REF!,"алиев",#REF!,"14.12.2026")</f>
        <v>#REF!</v>
      </c>
      <c r="AAW16" s="1" t="e">
        <f>COUNTIFS(#REF!,B16,#REF!,"Бекдурдиев",#REF!,"14.12.2026")</f>
        <v>#REF!</v>
      </c>
      <c r="AAX16" s="1" t="e">
        <f>COUNTIFS(#REF!,B16,#REF!,"алиев",#REF!,"15.12.2026")</f>
        <v>#REF!</v>
      </c>
      <c r="AAY16" s="1" t="e">
        <f>COUNTIFS(#REF!,B16,#REF!,"Бекдурдиев",#REF!,"15.12.2026")</f>
        <v>#REF!</v>
      </c>
      <c r="AAZ16" s="1" t="e">
        <f>COUNTIFS(#REF!,B16,#REF!,"алиев",#REF!,"16.12.2026")</f>
        <v>#REF!</v>
      </c>
      <c r="ABA16" s="1" t="e">
        <f>COUNTIFS(#REF!,B16,#REF!,"Бекдурдиев",#REF!,"16.12.2026")</f>
        <v>#REF!</v>
      </c>
      <c r="ABB16" s="1" t="e">
        <f>COUNTIFS(#REF!,B16,#REF!,"алиев",#REF!,"17.12.2026")</f>
        <v>#REF!</v>
      </c>
      <c r="ABC16" s="1" t="e">
        <f>COUNTIFS(#REF!,B16,#REF!,"Бекдурдиев",#REF!,"17.12.2026")</f>
        <v>#REF!</v>
      </c>
      <c r="ABD16" s="1" t="e">
        <f>COUNTIFS(#REF!,B16,#REF!,"алиев",#REF!,"18.12.2026")</f>
        <v>#REF!</v>
      </c>
      <c r="ABE16" s="1" t="e">
        <f>COUNTIFS(#REF!,B16,#REF!,"Бекдурдиев",#REF!,"18.12.2026")</f>
        <v>#REF!</v>
      </c>
      <c r="ABF16" s="1" t="e">
        <f>COUNTIFS(#REF!,B16,#REF!,"алиев",#REF!,"19.12.2026")</f>
        <v>#REF!</v>
      </c>
      <c r="ABG16" s="1" t="e">
        <f>COUNTIFS(#REF!,B16,#REF!,"Бекдурдиев",#REF!,"19.12.2026")</f>
        <v>#REF!</v>
      </c>
      <c r="ABH16" s="1" t="e">
        <f>COUNTIFS(#REF!,B16,#REF!,"алиев",#REF!,"20.12.2026")</f>
        <v>#REF!</v>
      </c>
      <c r="ABI16" s="1" t="e">
        <f>COUNTIFS(#REF!,B16,#REF!,"Бекдурдиев",#REF!,"20.12.2026")</f>
        <v>#REF!</v>
      </c>
      <c r="ABJ16" s="1" t="e">
        <f>COUNTIFS(#REF!,B16,#REF!,"алиев",#REF!,"21.12.2026")</f>
        <v>#REF!</v>
      </c>
      <c r="ABK16" s="1" t="e">
        <f>COUNTIFS(#REF!,B16,#REF!,"Бекдурдиев",#REF!,"21.12.2026")</f>
        <v>#REF!</v>
      </c>
      <c r="ABL16" s="1" t="e">
        <f>COUNTIFS(#REF!,B16,#REF!,"алиев",#REF!,"22.12.2026")</f>
        <v>#REF!</v>
      </c>
      <c r="ABM16" s="1" t="e">
        <f>COUNTIFS(#REF!,B16,#REF!,"Бекдурдиев",#REF!,"22.12.2026")</f>
        <v>#REF!</v>
      </c>
      <c r="ABN16" s="1" t="e">
        <f>COUNTIFS(#REF!,B16,#REF!,"алиев",#REF!,"23.12.2026")</f>
        <v>#REF!</v>
      </c>
      <c r="ABO16" s="1" t="e">
        <f>COUNTIFS(#REF!,B16,#REF!,"Бекдурдиев",#REF!,"23.12.2026")</f>
        <v>#REF!</v>
      </c>
      <c r="ABP16" s="1" t="e">
        <f>COUNTIFS(#REF!,B16,#REF!,"алиев",#REF!,"24.12.2026")</f>
        <v>#REF!</v>
      </c>
      <c r="ABQ16" s="1" t="e">
        <f>COUNTIFS(#REF!,B16,#REF!,"Бекдурдиев",#REF!,"24.12.2026")</f>
        <v>#REF!</v>
      </c>
      <c r="ABR16" s="1" t="e">
        <f>COUNTIFS(#REF!,B16,#REF!,"алиев",#REF!,"25.12.2026")</f>
        <v>#REF!</v>
      </c>
      <c r="ABS16" s="1" t="e">
        <f>COUNTIFS(#REF!,B16,#REF!,"Бекдурдиев",#REF!,"25.12.2026")</f>
        <v>#REF!</v>
      </c>
      <c r="ABT16" s="1" t="e">
        <f>COUNTIFS(#REF!,B16,#REF!,"алиев",#REF!,"26.12.2026")</f>
        <v>#REF!</v>
      </c>
      <c r="ABU16" s="1" t="e">
        <f>COUNTIFS(#REF!,B16,#REF!,"Бекдурдиев",#REF!,"26.12.2026")</f>
        <v>#REF!</v>
      </c>
      <c r="ABV16" s="1" t="e">
        <f>COUNTIFS(#REF!,B16,#REF!,"алиев",#REF!,"27.12.2026")</f>
        <v>#REF!</v>
      </c>
      <c r="ABW16" s="1" t="e">
        <f>COUNTIFS(#REF!,B16,#REF!,"Бекдурдиев",#REF!,"27.12.2026")</f>
        <v>#REF!</v>
      </c>
      <c r="ABX16" s="1" t="e">
        <f>COUNTIFS(#REF!,B16,#REF!,"алиев",#REF!,"28.12.2026")</f>
        <v>#REF!</v>
      </c>
      <c r="ABY16" s="1" t="e">
        <f>COUNTIFS(#REF!,B16,#REF!,"Бекдурдиев",#REF!,"28.12.2026")</f>
        <v>#REF!</v>
      </c>
      <c r="ABZ16" s="1" t="e">
        <f>COUNTIFS(#REF!,B16,#REF!,"алиев",#REF!,"29.12.2026")</f>
        <v>#REF!</v>
      </c>
      <c r="ACA16" s="1" t="e">
        <f>COUNTIFS(#REF!,B16,#REF!,"Бекдурдиев",#REF!,"29.12.2026")</f>
        <v>#REF!</v>
      </c>
      <c r="ACB16" s="1" t="e">
        <f>COUNTIFS(#REF!,B16,#REF!,"алиев",#REF!,"30.12.2026")</f>
        <v>#REF!</v>
      </c>
      <c r="ACC16" s="1" t="e">
        <f>COUNTIFS(#REF!,B16,#REF!,"Бекдурдиев",#REF!,"30.12.2026")</f>
        <v>#REF!</v>
      </c>
      <c r="ACD16" s="1" t="e">
        <f>COUNTIFS(#REF!,B16,#REF!,"алиев",#REF!,"31.12.2026")</f>
        <v>#REF!</v>
      </c>
      <c r="ACE16" s="1" t="e">
        <f>COUNTIFS(#REF!,B16,#REF!,"Бекдурдиев",#REF!,"31.12.2026")</f>
        <v>#REF!</v>
      </c>
    </row>
    <row r="17" spans="1:759" ht="18" x14ac:dyDescent="0.25">
      <c r="A17" s="4">
        <v>10</v>
      </c>
      <c r="B17" s="6" t="s">
        <v>15</v>
      </c>
      <c r="C17" s="32" t="e">
        <f t="shared" si="15"/>
        <v>#REF!</v>
      </c>
      <c r="D17" s="31" t="e">
        <f t="shared" si="16"/>
        <v>#REF!</v>
      </c>
      <c r="E17" s="31" t="e">
        <f t="shared" si="17"/>
        <v>#REF!</v>
      </c>
      <c r="F17" s="10" t="e">
        <f t="shared" si="18"/>
        <v>#REF!</v>
      </c>
      <c r="G17" s="10" t="e">
        <f t="shared" si="19"/>
        <v>#REF!</v>
      </c>
      <c r="H17" s="2" t="e">
        <f>COUNTIFS(#REF!,B17,#REF!,"алиев",#REF!,"01.01.2026")</f>
        <v>#REF!</v>
      </c>
      <c r="I17" s="2" t="e">
        <f>COUNTIFS(#REF!,B17,#REF!,"Бекдурдиев",#REF!,"01.01.2026")</f>
        <v>#REF!</v>
      </c>
      <c r="J17" s="2" t="e">
        <f>COUNTIFS(#REF!,B17,#REF!,"алиев",#REF!,"02.01.2026")</f>
        <v>#REF!</v>
      </c>
      <c r="K17" s="2" t="e">
        <f>COUNTIFS(#REF!,B17,#REF!,"Бекдурдиев",#REF!,"02.01.2026")</f>
        <v>#REF!</v>
      </c>
      <c r="L17" s="2" t="e">
        <f>COUNTIFS(#REF!,B17,#REF!,"алиев",#REF!,"03.01.2026")</f>
        <v>#REF!</v>
      </c>
      <c r="M17" s="2" t="e">
        <f>COUNTIFS(#REF!,#REF!,#REF!,"Бекдурдиев",#REF!,"03.01.2026")</f>
        <v>#REF!</v>
      </c>
      <c r="N17" s="2" t="e">
        <f>COUNTIFS(#REF!,B17,#REF!,"алиев",#REF!,"04.01.2026")</f>
        <v>#REF!</v>
      </c>
      <c r="O17" s="2" t="e">
        <f>COUNTIFS(#REF!,B17,#REF!,"Бекдурдиев",#REF!,"04.01.2026")</f>
        <v>#REF!</v>
      </c>
      <c r="P17" s="2" t="e">
        <f>COUNTIFS(#REF!,B17,#REF!,"алиев",#REF!,"05.01.2026")</f>
        <v>#REF!</v>
      </c>
      <c r="Q17" s="2" t="e">
        <f>COUNTIFS(#REF!,B17,#REF!,"Бекдурдиев",#REF!,"05.01.2026")</f>
        <v>#REF!</v>
      </c>
      <c r="R17" s="2" t="e">
        <f>COUNTIFS(#REF!,B17,#REF!,"алиев",#REF!,"06.01.2026")</f>
        <v>#REF!</v>
      </c>
      <c r="S17" s="2" t="e">
        <f>COUNTIFS(#REF!,B17,#REF!,"Бекдурдиев",#REF!,"06.01.2026")</f>
        <v>#REF!</v>
      </c>
      <c r="T17" s="2" t="e">
        <f>COUNTIFS(#REF!,B17,#REF!,"алиев",#REF!,"07.01.2026")</f>
        <v>#REF!</v>
      </c>
      <c r="U17" s="2" t="e">
        <f>COUNTIFS(#REF!,B17,#REF!,"Бекдурдиев",#REF!,"07.01.2026")</f>
        <v>#REF!</v>
      </c>
      <c r="V17" s="2" t="e">
        <f>COUNTIFS(#REF!,B17,#REF!,"алиев",#REF!,"08.01.2026")</f>
        <v>#REF!</v>
      </c>
      <c r="W17" s="2" t="e">
        <f>COUNTIFS(#REF!,B17,#REF!,"Бекдурдиев",#REF!,"08.01.2026")</f>
        <v>#REF!</v>
      </c>
      <c r="X17" s="2" t="e">
        <f>COUNTIFS(#REF!,B17,#REF!,"алиев",#REF!,"09.01.2026")</f>
        <v>#REF!</v>
      </c>
      <c r="Y17" s="2" t="e">
        <f>COUNTIFS(#REF!,B17,#REF!,"Бекдурдиев",#REF!,"09.01.2026")</f>
        <v>#REF!</v>
      </c>
      <c r="Z17" s="2" t="e">
        <f>COUNTIFS(#REF!,B17,#REF!,"алиев",#REF!,"10.01.2026")</f>
        <v>#REF!</v>
      </c>
      <c r="AA17" s="2" t="e">
        <f>COUNTIFS(#REF!,B17,#REF!,"Бекдурдиев",#REF!,"10.01.2026")</f>
        <v>#REF!</v>
      </c>
      <c r="AB17" s="2" t="e">
        <f>COUNTIFS(#REF!,B17,#REF!,"алиев",#REF!,"11.01.2026")</f>
        <v>#REF!</v>
      </c>
      <c r="AC17" s="2" t="e">
        <f>COUNTIFS(#REF!,B17,#REF!,"Бекдурдиев",#REF!,"10.01.2026")</f>
        <v>#REF!</v>
      </c>
      <c r="AD17" s="2" t="e">
        <f>COUNTIFS(#REF!,B17,#REF!,"алиев",#REF!,"12.01.2026")</f>
        <v>#REF!</v>
      </c>
      <c r="AE17" s="2" t="e">
        <f>COUNTIFS(#REF!,B17,#REF!,"Бекдурдиев",#REF!,"12.01.2026")</f>
        <v>#REF!</v>
      </c>
      <c r="AF17" s="2" t="e">
        <f>COUNTIFS(#REF!,B17,#REF!,"алиев",#REF!,"13.01.2026")</f>
        <v>#REF!</v>
      </c>
      <c r="AG17" s="2" t="e">
        <f>COUNTIFS(#REF!,B17,#REF!,"Бекдурдиев",#REF!,"13.01.2026")</f>
        <v>#REF!</v>
      </c>
      <c r="AH17" s="2" t="e">
        <f>COUNTIFS(#REF!,B17,#REF!,"алиев",#REF!,"14.01.2026")</f>
        <v>#REF!</v>
      </c>
      <c r="AI17" s="2" t="e">
        <f>COUNTIFS(#REF!,B17,#REF!,"Бекдурдиев",#REF!,"14.01.2026")</f>
        <v>#REF!</v>
      </c>
      <c r="AJ17" s="2" t="e">
        <f>COUNTIFS(#REF!,B17,#REF!,"алиев",#REF!,"15.01.2026")</f>
        <v>#REF!</v>
      </c>
      <c r="AK17" s="2" t="e">
        <f>COUNTIFS(#REF!,B17,#REF!,"Бекдурдиев",#REF!,"15.01.2026")</f>
        <v>#REF!</v>
      </c>
      <c r="AL17" s="2" t="e">
        <f>COUNTIFS(#REF!,B17,#REF!,"алиев",#REF!,"16.01.2026")</f>
        <v>#REF!</v>
      </c>
      <c r="AM17" s="2" t="e">
        <f>COUNTIFS(#REF!,B17,#REF!,"Бекдурдиев",#REF!,"16.01.2026")</f>
        <v>#REF!</v>
      </c>
      <c r="AN17" s="2" t="e">
        <f>COUNTIFS(#REF!,B17,#REF!,"алиев",#REF!,"17.01.2026")</f>
        <v>#REF!</v>
      </c>
      <c r="AO17" s="2" t="e">
        <f>COUNTIFS(#REF!,B17,#REF!,"Бекдурдиев",#REF!,"17.01.2026")</f>
        <v>#REF!</v>
      </c>
      <c r="AP17" s="2" t="e">
        <f>COUNTIFS(#REF!,B17,#REF!,"алиев",#REF!,"18.01.2026")</f>
        <v>#REF!</v>
      </c>
      <c r="AQ17" s="2" t="e">
        <f>COUNTIFS(#REF!,B17,#REF!,"Бекдурдиев",#REF!,"18.01.2026")</f>
        <v>#REF!</v>
      </c>
      <c r="AR17" s="2" t="e">
        <f>COUNTIFS(#REF!,B17,#REF!,"алиев",#REF!,"19.01.2026")</f>
        <v>#REF!</v>
      </c>
      <c r="AS17" s="2" t="e">
        <f>COUNTIFS(#REF!,B17,#REF!,"Бекдурдиев",#REF!,"19.01.2026")</f>
        <v>#REF!</v>
      </c>
      <c r="AT17" s="2" t="e">
        <f>COUNTIFS(#REF!,B17,#REF!,"алиев",#REF!,"20.01.2026")</f>
        <v>#REF!</v>
      </c>
      <c r="AU17" s="2" t="e">
        <f>COUNTIFS(#REF!,B17,#REF!,"Бекдурдиев",#REF!,"20.01.2026")</f>
        <v>#REF!</v>
      </c>
      <c r="AV17" s="2" t="e">
        <f>COUNTIFS(#REF!,B17,#REF!,"алиев",#REF!,"21.01.2026")</f>
        <v>#REF!</v>
      </c>
      <c r="AW17" s="2" t="e">
        <f>COUNTIFS(#REF!,B17,#REF!,"Бекдурдиев",#REF!,"21.01.2026")</f>
        <v>#REF!</v>
      </c>
      <c r="AX17" s="2" t="e">
        <f>COUNTIFS(#REF!,B17,#REF!,"алиев",#REF!,"22.01.2026")</f>
        <v>#REF!</v>
      </c>
      <c r="AY17" s="2" t="e">
        <f>COUNTIFS(#REF!,B17,#REF!,"Бекдурдиев",#REF!,"22.01.2026")</f>
        <v>#REF!</v>
      </c>
      <c r="AZ17" s="2" t="e">
        <f>COUNTIFS(#REF!,B17,#REF!,"алиев",#REF!,"23.01.2026")</f>
        <v>#REF!</v>
      </c>
      <c r="BA17" s="2" t="e">
        <f>COUNTIFS(#REF!,B17,#REF!,"Бекдурдиев",#REF!,"23.01.2026")</f>
        <v>#REF!</v>
      </c>
      <c r="BB17" s="2" t="e">
        <f>COUNTIFS(#REF!,B17,#REF!,"алиев",#REF!,"24.01.2026")</f>
        <v>#REF!</v>
      </c>
      <c r="BC17" s="2" t="e">
        <f>COUNTIFS(#REF!,B17,#REF!,"Бекдурдиев",#REF!,"24.01.2026")</f>
        <v>#REF!</v>
      </c>
      <c r="BD17" s="2" t="e">
        <f>COUNTIFS(#REF!,B17,#REF!,"алиев",#REF!,"25.01.2026")</f>
        <v>#REF!</v>
      </c>
      <c r="BE17" s="2" t="e">
        <f>COUNTIFS(#REF!,B17,#REF!,"Бекдурдиев",#REF!,"25.01.2026")</f>
        <v>#REF!</v>
      </c>
      <c r="BF17" s="2" t="e">
        <f>COUNTIFS(#REF!,B17,#REF!,"алиев",#REF!,"26.01.2026")</f>
        <v>#REF!</v>
      </c>
      <c r="BG17" s="2" t="e">
        <f>COUNTIFS(#REF!,B17,#REF!,"Бекдурдиев",#REF!,"26.01.2026")</f>
        <v>#REF!</v>
      </c>
      <c r="BH17" s="2" t="e">
        <f>COUNTIFS(#REF!,B17,#REF!,"алиев",#REF!,"27.01.2026")</f>
        <v>#REF!</v>
      </c>
      <c r="BI17" s="2" t="e">
        <f>COUNTIFS(#REF!,B17,#REF!,"Бекдурдиев",#REF!,"27.01.2026")</f>
        <v>#REF!</v>
      </c>
      <c r="BJ17" s="2" t="e">
        <f>COUNTIFS(#REF!,B17,#REF!,"алиев",#REF!,"28.01.2026")</f>
        <v>#REF!</v>
      </c>
      <c r="BK17" s="2" t="e">
        <f>COUNTIFS(#REF!,B17,#REF!,"Бекдурдиев",#REF!,"28.01.2026")</f>
        <v>#REF!</v>
      </c>
      <c r="BL17" s="2" t="e">
        <f>COUNTIFS(#REF!,B17,#REF!,"алиев",#REF!,"29.01.2026")</f>
        <v>#REF!</v>
      </c>
      <c r="BM17" s="2" t="e">
        <f>COUNTIFS(#REF!,B17,#REF!,"Бекдурдиев",#REF!,"29.01.2026")</f>
        <v>#REF!</v>
      </c>
      <c r="BN17" s="2" t="e">
        <f>COUNTIFS(#REF!,B17,#REF!,"алиев",#REF!,"30.01.2026")</f>
        <v>#REF!</v>
      </c>
      <c r="BO17" s="2" t="e">
        <f>COUNTIFS(#REF!,B17,#REF!,"Бекдурдиев",#REF!,"30.01.2026")</f>
        <v>#REF!</v>
      </c>
      <c r="BP17" s="2" t="e">
        <f>COUNTIFS(#REF!,B17,#REF!,"алиев",#REF!,"31.01.2026")</f>
        <v>#REF!</v>
      </c>
      <c r="BQ17" s="2" t="e">
        <f>COUNTIFS(#REF!,B17,#REF!,"Бекдурдиев",#REF!,"31.01.2026")</f>
        <v>#REF!</v>
      </c>
      <c r="BR17" s="12" t="e">
        <f t="shared" si="20"/>
        <v>#REF!</v>
      </c>
      <c r="BS17" s="12" t="e">
        <f t="shared" si="21"/>
        <v>#REF!</v>
      </c>
      <c r="BT17" s="2" t="e">
        <f>COUNTIFS(#REF!,B17,#REF!,"алиев",#REF!,"01.02.2026")</f>
        <v>#REF!</v>
      </c>
      <c r="BU17" s="2" t="e">
        <f>COUNTIFS(#REF!,B17,#REF!,"Бекдурдиев",#REF!,"01.02.2026")</f>
        <v>#REF!</v>
      </c>
      <c r="BV17" s="2" t="e">
        <f>COUNTIFS(#REF!,B17,#REF!,"алиев",#REF!,"02.02.2026")</f>
        <v>#REF!</v>
      </c>
      <c r="BW17" s="2" t="e">
        <f>COUNTIFS(#REF!,B17,#REF!,"Бекдурдиев",#REF!,"02.02.2026")</f>
        <v>#REF!</v>
      </c>
      <c r="BX17" s="2" t="e">
        <f>COUNTIFS(#REF!,B17,#REF!,"алиев",#REF!,"03.02.2026")</f>
        <v>#REF!</v>
      </c>
      <c r="BY17" s="2" t="e">
        <f>COUNTIFS(#REF!,B17,#REF!,"Бекдурдиев",#REF!,"03.02.2026")</f>
        <v>#REF!</v>
      </c>
      <c r="BZ17" s="2" t="e">
        <f>COUNTIFS(#REF!,B17,#REF!,"алиев",#REF!,"04.02.2026")</f>
        <v>#REF!</v>
      </c>
      <c r="CA17" s="2" t="e">
        <f>COUNTIFS(#REF!,B17,#REF!,"Бекдурдиев",#REF!,"04.02.2026")</f>
        <v>#REF!</v>
      </c>
      <c r="CB17" s="2" t="e">
        <f>COUNTIFS(#REF!,B17,#REF!,"алиев",#REF!,"05.02.2026")</f>
        <v>#REF!</v>
      </c>
      <c r="CC17" s="2" t="e">
        <f>COUNTIFS(#REF!,B17,#REF!,"Бекдурдиев",#REF!,"05.02.2026")</f>
        <v>#REF!</v>
      </c>
      <c r="CD17" s="2" t="e">
        <f>COUNTIFS(#REF!,B17,#REF!,"алиев",#REF!,"06.02.2026")</f>
        <v>#REF!</v>
      </c>
      <c r="CE17" s="2" t="e">
        <f>COUNTIFS(#REF!,B17,#REF!,"Бекдурдиев",#REF!,"06.02.2026")</f>
        <v>#REF!</v>
      </c>
      <c r="CF17" s="2" t="e">
        <f>COUNTIFS(#REF!,B17,#REF!,"алиев",#REF!,"07.02.2026")</f>
        <v>#REF!</v>
      </c>
      <c r="CG17" s="2" t="e">
        <f>COUNTIFS(#REF!,B17,#REF!,"Бекдурдиев",#REF!,"07.02.2026")</f>
        <v>#REF!</v>
      </c>
      <c r="CH17" s="2" t="e">
        <f>COUNTIFS(#REF!,B17,#REF!,"Алиев",#REF!,"08.02.2026")</f>
        <v>#REF!</v>
      </c>
      <c r="CI17" s="2" t="e">
        <f>COUNTIFS(#REF!,B17,#REF!,"Бекдурдиев",#REF!,"08.02.2026")</f>
        <v>#REF!</v>
      </c>
      <c r="CJ17" s="2" t="e">
        <f>COUNTIFS(#REF!,B17,#REF!,"Алиев",#REF!,"09.02.2026")</f>
        <v>#REF!</v>
      </c>
      <c r="CK17" s="2" t="e">
        <f>COUNTIFS(#REF!,B17,#REF!,"Бекдурдиев",#REF!,"09.02.2026")</f>
        <v>#REF!</v>
      </c>
      <c r="CL17" s="2" t="e">
        <f>COUNTIFS(#REF!,B17,#REF!,"Алиев",#REF!,"10.02.2026")</f>
        <v>#REF!</v>
      </c>
      <c r="CM17" s="2" t="e">
        <f>COUNTIFS(#REF!,B17,#REF!,"Бекдурдиев",#REF!,"10.02.2026")</f>
        <v>#REF!</v>
      </c>
      <c r="CN17" s="2" t="e">
        <f>COUNTIFS(#REF!,B17,#REF!,"Алиев",#REF!,"11.02.2026")</f>
        <v>#REF!</v>
      </c>
      <c r="CO17" s="2" t="e">
        <f>COUNTIFS(#REF!,B17,#REF!,"Бекдурдиев",#REF!,"11.02.2026")</f>
        <v>#REF!</v>
      </c>
      <c r="CP17" s="2" t="e">
        <f>COUNTIFS(#REF!,B17,#REF!,"Алиев",#REF!,"12.02.2026")</f>
        <v>#REF!</v>
      </c>
      <c r="CQ17" s="2" t="e">
        <f>COUNTIFS(#REF!,B17,#REF!,"Бекдурдиев",#REF!,"12.02.2026")</f>
        <v>#REF!</v>
      </c>
      <c r="CR17" s="2" t="e">
        <f>COUNTIFS(#REF!,B17,#REF!,"Алиев",#REF!,"13.02.2026")</f>
        <v>#REF!</v>
      </c>
      <c r="CS17" s="2" t="e">
        <f>COUNTIFS(#REF!,B17,#REF!,"Бекдурдиев",#REF!,"13.02.2026")</f>
        <v>#REF!</v>
      </c>
      <c r="CT17" s="2" t="e">
        <f>COUNTIFS(#REF!,B17,#REF!,"Алиев",#REF!,"14.02.2026")</f>
        <v>#REF!</v>
      </c>
      <c r="CU17" s="2" t="e">
        <f>COUNTIFS(#REF!,B17,#REF!,"Бекдурдиев",#REF!,"14.02.2026")</f>
        <v>#REF!</v>
      </c>
      <c r="CV17" s="2" t="e">
        <f>COUNTIFS(#REF!,B17,#REF!,"Алиев",#REF!,"15.02.2026")</f>
        <v>#REF!</v>
      </c>
      <c r="CW17" s="2" t="e">
        <f>COUNTIFS(#REF!,B17,#REF!,"Бекдурдиев",#REF!,"15.02.2026")</f>
        <v>#REF!</v>
      </c>
      <c r="CX17" s="2" t="e">
        <f>COUNTIFS(#REF!,B17,#REF!,"Алиев",#REF!,"16.02.2026")</f>
        <v>#REF!</v>
      </c>
      <c r="CY17" s="2" t="e">
        <f>COUNTIFS(#REF!,B17,#REF!,"Бекдурдиев",#REF!,"16.02.2026")</f>
        <v>#REF!</v>
      </c>
      <c r="CZ17" s="2" t="e">
        <f>COUNTIFS(#REF!,B17,#REF!,"Алиев",#REF!,"17.02.2026")</f>
        <v>#REF!</v>
      </c>
      <c r="DA17" s="2" t="e">
        <f>COUNTIFS(#REF!,B17,#REF!,"Бекдурдиев",#REF!,"17.02.2026")</f>
        <v>#REF!</v>
      </c>
      <c r="DB17" s="2" t="e">
        <f>COUNTIFS(#REF!,B17,#REF!,"Алиев",#REF!,"18.02.2026")</f>
        <v>#REF!</v>
      </c>
      <c r="DC17" s="2" t="e">
        <f>COUNTIFS(#REF!,B17,#REF!,"Бекдурдиев",#REF!,"18.02.2026")</f>
        <v>#REF!</v>
      </c>
      <c r="DD17" s="2" t="e">
        <f>COUNTIFS(#REF!,B17,#REF!,"Алиев",#REF!,"19.02.2026")</f>
        <v>#REF!</v>
      </c>
      <c r="DE17" s="2" t="e">
        <f>COUNTIFS(#REF!,B17,#REF!,"Бекдурдиев",#REF!,"19.02.2026")</f>
        <v>#REF!</v>
      </c>
      <c r="DF17" s="2" t="e">
        <f>COUNTIFS(#REF!,B17,#REF!,"Алиев",#REF!,"20.02.2026")</f>
        <v>#REF!</v>
      </c>
      <c r="DG17" s="2" t="e">
        <f>COUNTIFS(#REF!,B17,#REF!,"Бекдурдиев",#REF!,"20.02.2026")</f>
        <v>#REF!</v>
      </c>
      <c r="DH17" s="2" t="e">
        <f>COUNTIFS(#REF!,B17,#REF!,"Алиев",#REF!,"21.02.2026")</f>
        <v>#REF!</v>
      </c>
      <c r="DI17" s="2" t="e">
        <f>COUNTIFS(#REF!,B17,#REF!,"Бекдурдиев",#REF!,"21.02.2026")</f>
        <v>#REF!</v>
      </c>
      <c r="DJ17" s="2" t="e">
        <f>COUNTIFS(#REF!,B17,#REF!,"Алиев",#REF!,"22.02.2026")</f>
        <v>#REF!</v>
      </c>
      <c r="DK17" s="2" t="e">
        <f>COUNTIFS(#REF!,B17,#REF!,"Бекдурдиев",#REF!,"22.02.2026")</f>
        <v>#REF!</v>
      </c>
      <c r="DL17" s="2" t="e">
        <f>COUNTIFS(#REF!,B17,#REF!,"Алиев",#REF!,"23.02.2026")</f>
        <v>#REF!</v>
      </c>
      <c r="DM17" s="2" t="e">
        <f>COUNTIFS(#REF!,B17,#REF!,"Бекдурдиев",#REF!,"23.02.2026")</f>
        <v>#REF!</v>
      </c>
      <c r="DN17" s="2" t="e">
        <f>COUNTIFS(#REF!,B17,#REF!,"Алиев",#REF!,"24.02.2026")</f>
        <v>#REF!</v>
      </c>
      <c r="DO17" s="2" t="e">
        <f>COUNTIFS(#REF!,B17,#REF!,"Бекдурдиев",#REF!,"24.02.2026")</f>
        <v>#REF!</v>
      </c>
      <c r="DP17" s="2" t="e">
        <f>COUNTIFS(#REF!,B17,#REF!,"Алиев",#REF!,"25.02.2026")</f>
        <v>#REF!</v>
      </c>
      <c r="DQ17" s="2" t="e">
        <f>COUNTIFS(#REF!,B17,#REF!,"Бекдурдиев",#REF!,"25.02.2026")</f>
        <v>#REF!</v>
      </c>
      <c r="DR17" s="2" t="e">
        <f>COUNTIFS(#REF!,B17,#REF!,"Алиев",#REF!,"26.02.2026")</f>
        <v>#REF!</v>
      </c>
      <c r="DS17" s="2" t="e">
        <f>COUNTIFS(#REF!,B17,#REF!,"Бекдурдиев",#REF!,"26.02.2026")</f>
        <v>#REF!</v>
      </c>
      <c r="DT17" s="2" t="e">
        <f>COUNTIFS(#REF!,B17,#REF!,"Алиев",#REF!,"27.02.2026")</f>
        <v>#REF!</v>
      </c>
      <c r="DU17" s="2" t="e">
        <f>COUNTIFS(#REF!,B17,#REF!,"Бекдурдиев",#REF!,"27.02.2026")</f>
        <v>#REF!</v>
      </c>
      <c r="DV17" s="2" t="e">
        <f>COUNTIFS(#REF!,B17,#REF!,"Алиев",#REF!,"28.02.2026")</f>
        <v>#REF!</v>
      </c>
      <c r="DW17" s="2" t="e">
        <f>COUNTIFS(#REF!,B17,#REF!,"Бекдурдиев",#REF!,"28.02.2026")</f>
        <v>#REF!</v>
      </c>
      <c r="DX17" s="14" t="e">
        <f t="shared" si="22"/>
        <v>#REF!</v>
      </c>
      <c r="DY17" s="14" t="e">
        <f t="shared" si="23"/>
        <v>#REF!</v>
      </c>
      <c r="DZ17" s="2" t="e">
        <f>COUNTIFS(#REF!,B17,#REF!,"алиев",#REF!,"01.03.2026")</f>
        <v>#REF!</v>
      </c>
      <c r="EA17" s="2" t="e">
        <f>COUNTIFS(#REF!,B17,#REF!,"Бекдурдиев",#REF!,"01.03.2026")</f>
        <v>#REF!</v>
      </c>
      <c r="EB17" s="2" t="e">
        <f>COUNTIFS(#REF!,B17,#REF!,"алиев",#REF!,"02.03.2026")</f>
        <v>#REF!</v>
      </c>
      <c r="EC17" s="2" t="e">
        <f>COUNTIFS(#REF!,B17,#REF!,"Бекдурдиев",#REF!,"02.03.2026")</f>
        <v>#REF!</v>
      </c>
      <c r="ED17" s="2" t="e">
        <f>COUNTIFS(#REF!,B17,#REF!,"алиев",#REF!,"03.03.2026")</f>
        <v>#REF!</v>
      </c>
      <c r="EE17" s="2" t="e">
        <f>COUNTIFS(#REF!,B17,#REF!,"Бекдурдиев",#REF!,"03.03.2026")</f>
        <v>#REF!</v>
      </c>
      <c r="EF17" s="2" t="e">
        <f>COUNTIFS(#REF!,B17,#REF!,"алиев",#REF!,"04.03.2026")</f>
        <v>#REF!</v>
      </c>
      <c r="EG17" s="2" t="e">
        <f>COUNTIFS(#REF!,B17,#REF!,"Бекдурдиев",#REF!,"04.03.2026")</f>
        <v>#REF!</v>
      </c>
      <c r="EH17" s="2" t="e">
        <f>COUNTIFS(#REF!,B17,#REF!,"алиев",#REF!,"05.03.2026")</f>
        <v>#REF!</v>
      </c>
      <c r="EI17" s="2" t="e">
        <f>COUNTIFS(#REF!,B17,#REF!,"Бекдурдиев",#REF!,"05.03.2026")</f>
        <v>#REF!</v>
      </c>
      <c r="EJ17" s="2" t="e">
        <f>COUNTIFS(#REF!,B17,#REF!,"алиев",#REF!,"06.03.2026")</f>
        <v>#REF!</v>
      </c>
      <c r="EK17" s="2" t="e">
        <f>COUNTIFS(#REF!,B17,#REF!,"Бекдурдиев",#REF!,"06.03.2026")</f>
        <v>#REF!</v>
      </c>
      <c r="EL17" s="2" t="e">
        <f>COUNTIFS(#REF!,B17,#REF!,"алиев",#REF!,"07.03.2026")</f>
        <v>#REF!</v>
      </c>
      <c r="EM17" s="2" t="e">
        <f>COUNTIFS(#REF!,B17,#REF!,"Бекдурдиев",#REF!,"07.03.2026")</f>
        <v>#REF!</v>
      </c>
      <c r="EN17" s="2" t="e">
        <f>COUNTIFS(#REF!,B17,#REF!,"алиев",#REF!,"08.03.2026")</f>
        <v>#REF!</v>
      </c>
      <c r="EO17" s="2" t="e">
        <f>COUNTIFS(#REF!,B17,#REF!,"Бекдурдиев",#REF!,"08.03.2026")</f>
        <v>#REF!</v>
      </c>
      <c r="EP17" s="2" t="e">
        <f>COUNTIFS(#REF!,B17,#REF!,"алиев",#REF!,"09.03.2026")</f>
        <v>#REF!</v>
      </c>
      <c r="EQ17" s="2" t="e">
        <f>COUNTIFS(#REF!,B17,#REF!,"Бекдурдиев",#REF!,"09.03.2026")</f>
        <v>#REF!</v>
      </c>
      <c r="ER17" s="2" t="e">
        <f>COUNTIFS(#REF!,B17,#REF!,"алиев",#REF!,"10.03.2026")</f>
        <v>#REF!</v>
      </c>
      <c r="ES17" s="2" t="e">
        <f>COUNTIFS(#REF!,B17,#REF!,"Бекдурдиев",#REF!,"10.03.2026")</f>
        <v>#REF!</v>
      </c>
      <c r="ET17" s="2" t="e">
        <f>COUNTIFS(#REF!,B17,#REF!,"алиев",#REF!,"11.03.2026")</f>
        <v>#REF!</v>
      </c>
      <c r="EU17" s="2" t="e">
        <f>COUNTIFS(#REF!,B17,#REF!,"Бекдурдиев",#REF!,"11.03.2026")</f>
        <v>#REF!</v>
      </c>
      <c r="EV17" s="2" t="e">
        <f>COUNTIFS(#REF!,B17,#REF!,"алиев",#REF!,"12.03.2026")</f>
        <v>#REF!</v>
      </c>
      <c r="EW17" s="2" t="e">
        <f>COUNTIFS(#REF!,B17,#REF!,"Бекдурдиев",#REF!,"12.03.2026")</f>
        <v>#REF!</v>
      </c>
      <c r="EX17" s="2" t="e">
        <f>COUNTIFS(#REF!,B17,#REF!,"алиев",#REF!,"13.03.2026")</f>
        <v>#REF!</v>
      </c>
      <c r="EY17" s="2" t="e">
        <f>COUNTIFS(#REF!,B17,#REF!,"Бекдурдиев",#REF!,"13.03.2026")</f>
        <v>#REF!</v>
      </c>
      <c r="EZ17" s="2" t="e">
        <f>COUNTIFS(#REF!,B17,#REF!,"алиев",#REF!,"14.03.2026")</f>
        <v>#REF!</v>
      </c>
      <c r="FA17" s="2" t="e">
        <f>COUNTIFS(#REF!,B17,#REF!,"Бекдурдиев",#REF!,"14.03.2026")</f>
        <v>#REF!</v>
      </c>
      <c r="FB17" s="2" t="e">
        <f>COUNTIFS(#REF!,B17,#REF!,"алиев",#REF!,"15.03.2026")</f>
        <v>#REF!</v>
      </c>
      <c r="FC17" s="2" t="e">
        <f>COUNTIFS(#REF!,B17,#REF!,"Бекдурдиев",#REF!,"15.03.2026")</f>
        <v>#REF!</v>
      </c>
      <c r="FD17" s="2" t="e">
        <f>COUNTIFS(#REF!,B17,#REF!,"алиев",#REF!,"16.03.2026")</f>
        <v>#REF!</v>
      </c>
      <c r="FE17" s="2" t="e">
        <f>COUNTIFS(#REF!,B17,#REF!,"Бекдурдиев",#REF!,"16.03.2026")</f>
        <v>#REF!</v>
      </c>
      <c r="FF17" s="2" t="e">
        <f>COUNTIFS(#REF!,B17,#REF!,"алиев",#REF!,"17.03.2026")</f>
        <v>#REF!</v>
      </c>
      <c r="FG17" s="2" t="e">
        <f>COUNTIFS(#REF!,B17,#REF!,"Бекдурдиев",#REF!,"17.03.2026")</f>
        <v>#REF!</v>
      </c>
      <c r="FH17" s="2" t="e">
        <f>COUNTIFS(#REF!,B17,#REF!,"алиев",#REF!,"18.03.2026")</f>
        <v>#REF!</v>
      </c>
      <c r="FI17" s="2" t="e">
        <f>COUNTIFS(#REF!,B17,#REF!,"Бекдурдиев",#REF!,"18.03.2026")</f>
        <v>#REF!</v>
      </c>
      <c r="FJ17" s="2" t="e">
        <f>COUNTIFS(#REF!,B17,#REF!,"алиев",#REF!,"19.03.2026")</f>
        <v>#REF!</v>
      </c>
      <c r="FK17" s="2" t="e">
        <f>COUNTIFS(#REF!,B17,#REF!,"Бекдурдиев",#REF!,"19.03.2026")</f>
        <v>#REF!</v>
      </c>
      <c r="FL17" s="2" t="e">
        <f>COUNTIFS(#REF!,B17,#REF!,"алиев",#REF!,"20.03.2026")</f>
        <v>#REF!</v>
      </c>
      <c r="FM17" s="2" t="e">
        <f>COUNTIFS(#REF!,B17,#REF!,"Бекдурдиев",#REF!,"20.03.2026")</f>
        <v>#REF!</v>
      </c>
      <c r="FN17" s="2" t="e">
        <f>COUNTIFS(#REF!,B17,#REF!,"алиев",#REF!,"21.03.2026")</f>
        <v>#REF!</v>
      </c>
      <c r="FO17" s="2" t="e">
        <f>COUNTIFS(#REF!,B17,#REF!,"Бекдурдиев",#REF!,"21.03.2026")</f>
        <v>#REF!</v>
      </c>
      <c r="FP17" s="2" t="e">
        <f>COUNTIFS(#REF!,B17,#REF!,"алиев",#REF!,"22.03.2026")</f>
        <v>#REF!</v>
      </c>
      <c r="FQ17" s="2" t="e">
        <f>COUNTIFS(#REF!,B17,#REF!,"Бекдурдиев",#REF!,"22.03.2026")</f>
        <v>#REF!</v>
      </c>
      <c r="FR17" s="2" t="e">
        <f>COUNTIFS(#REF!,B17,#REF!,"алиев",#REF!,"23.03.2026")</f>
        <v>#REF!</v>
      </c>
      <c r="FS17" s="2" t="e">
        <f>COUNTIFS(#REF!,B17,#REF!,"Бекдурдиев",#REF!,"23.03.2026")</f>
        <v>#REF!</v>
      </c>
      <c r="FT17" s="2" t="e">
        <f>COUNTIFS(#REF!,B17,#REF!,"алиев",#REF!,"24.03.2026")</f>
        <v>#REF!</v>
      </c>
      <c r="FU17" s="2" t="e">
        <f>COUNTIFS(#REF!,B17,#REF!,"Бекдурдиев",#REF!,"24.03.2026")</f>
        <v>#REF!</v>
      </c>
      <c r="FV17" s="2" t="e">
        <f>COUNTIFS(#REF!,B17,#REF!,"алиев",#REF!,"25.03.2026")</f>
        <v>#REF!</v>
      </c>
      <c r="FW17" s="2" t="e">
        <f>COUNTIFS(#REF!,B17,#REF!,"Бекдурдиев",#REF!,"25.03.2026")</f>
        <v>#REF!</v>
      </c>
      <c r="FX17" s="2" t="e">
        <f>COUNTIFS(#REF!,B17,#REF!,"алиев",#REF!,"26.03.2026")</f>
        <v>#REF!</v>
      </c>
      <c r="FY17" s="2" t="e">
        <f>COUNTIFS(#REF!,B17,#REF!,"Бекдурдиев",#REF!,"26.03.2026")</f>
        <v>#REF!</v>
      </c>
      <c r="FZ17" s="2" t="e">
        <f>COUNTIFS(#REF!,B17,#REF!,"алиев",#REF!,"27.03.2026")</f>
        <v>#REF!</v>
      </c>
      <c r="GA17" s="2" t="e">
        <f>COUNTIFS(#REF!,B17,#REF!,"Бекдурдиев",#REF!,"27.03.2026")</f>
        <v>#REF!</v>
      </c>
      <c r="GB17" s="2" t="e">
        <f>COUNTIFS(#REF!,B17,#REF!,"алиев",#REF!,"28.03.2026")</f>
        <v>#REF!</v>
      </c>
      <c r="GC17" s="2" t="e">
        <f>COUNTIFS(#REF!,B17,#REF!,"Бекдурдиев",#REF!,"28.03.2026")</f>
        <v>#REF!</v>
      </c>
      <c r="GD17" s="2" t="e">
        <f>COUNTIFS(#REF!,B17,#REF!,"алиев",#REF!,"29.03.2026")</f>
        <v>#REF!</v>
      </c>
      <c r="GE17" s="2" t="e">
        <f>COUNTIFS(#REF!,B17,#REF!,"Бекдурдиев",#REF!,"29.03.2026")</f>
        <v>#REF!</v>
      </c>
      <c r="GF17" s="2" t="e">
        <f>COUNTIFS(#REF!,B17,#REF!,"алиев",#REF!,"30.03.2026")</f>
        <v>#REF!</v>
      </c>
      <c r="GG17" s="2" t="e">
        <f>COUNTIFS(#REF!,B17,#REF!,"Бекдурдиев",#REF!,"30.03.2026")</f>
        <v>#REF!</v>
      </c>
      <c r="GH17" s="2" t="e">
        <f>COUNTIFS(#REF!,B17,#REF!,"алиев",#REF!,"31.03.2026")</f>
        <v>#REF!</v>
      </c>
      <c r="GI17" s="2" t="e">
        <f>COUNTIFS(#REF!,B17,#REF!,"Бекдурдиев",#REF!,"31.03.2026")</f>
        <v>#REF!</v>
      </c>
      <c r="GJ17" s="16" t="e">
        <f t="shared" si="24"/>
        <v>#REF!</v>
      </c>
      <c r="GK17" s="16" t="e">
        <f t="shared" si="25"/>
        <v>#REF!</v>
      </c>
      <c r="GL17" s="4" t="e">
        <f>COUNTIFS(#REF!,B17,#REF!,"алиев",#REF!,"01.04.2026")</f>
        <v>#REF!</v>
      </c>
      <c r="GM17" s="4" t="e">
        <f>COUNTIFS(#REF!,B17,#REF!,"Бекдурдиев",#REF!,"01.04.2026")</f>
        <v>#REF!</v>
      </c>
      <c r="GN17" s="4" t="e">
        <f>COUNTIFS(#REF!,B17,#REF!,"алиев",#REF!,"02.04.2026")</f>
        <v>#REF!</v>
      </c>
      <c r="GO17" s="4" t="e">
        <f>COUNTIFS(#REF!,B17,#REF!,"Бекдурдиев",#REF!,"02.04.2026")</f>
        <v>#REF!</v>
      </c>
      <c r="GP17" s="4" t="e">
        <f>COUNTIFS(#REF!,B17,#REF!,"алиев",#REF!,"03.04.2026")</f>
        <v>#REF!</v>
      </c>
      <c r="GQ17" s="4" t="e">
        <f>COUNTIFS(#REF!,B17,#REF!,"Бекдурдиев",#REF!,"03.04.2026")</f>
        <v>#REF!</v>
      </c>
      <c r="GR17" s="4" t="e">
        <f>COUNTIFS(#REF!,B17,#REF!,"алиев",#REF!,"04.04.2026")</f>
        <v>#REF!</v>
      </c>
      <c r="GS17" s="4" t="e">
        <f>COUNTIFS(#REF!,B17,#REF!,"Бекдурдиев",#REF!,"04.04.2026")</f>
        <v>#REF!</v>
      </c>
      <c r="GT17" s="4" t="e">
        <f>COUNTIFS(#REF!,B17,#REF!,"алиев",#REF!,"05.04.2026")</f>
        <v>#REF!</v>
      </c>
      <c r="GU17" s="4" t="e">
        <f>COUNTIFS(#REF!,B17,#REF!,"Бекдурдиев",#REF!,"05.04.2026")</f>
        <v>#REF!</v>
      </c>
      <c r="GV17" s="4" t="e">
        <f>COUNTIFS(#REF!,B17,#REF!,"алиев",#REF!,"06.04.2026")</f>
        <v>#REF!</v>
      </c>
      <c r="GW17" s="4" t="e">
        <f>COUNTIFS(#REF!,B17,#REF!,"Бекдурдиев",#REF!,"06.04.2026")</f>
        <v>#REF!</v>
      </c>
      <c r="GX17" s="4" t="e">
        <f>COUNTIFS(#REF!,B17,#REF!,"алиев",#REF!,"07.04.2026")</f>
        <v>#REF!</v>
      </c>
      <c r="GY17" s="4" t="e">
        <f>COUNTIFS(#REF!,B17,#REF!,"Бекдурдиев",#REF!,"07.04.2026")</f>
        <v>#REF!</v>
      </c>
      <c r="GZ17" s="4" t="e">
        <f>COUNTIFS(#REF!,B17,#REF!,"алиев",#REF!,"08.04.2026")</f>
        <v>#REF!</v>
      </c>
      <c r="HA17" s="4" t="e">
        <f>COUNTIFS(#REF!,B17,#REF!,"Бекдурдиев",#REF!,"08.04.2026")</f>
        <v>#REF!</v>
      </c>
      <c r="HB17" s="4" t="e">
        <f>COUNTIFS(#REF!,B17,#REF!,"алиев",#REF!,"09.04.2026")</f>
        <v>#REF!</v>
      </c>
      <c r="HC17" s="4" t="e">
        <f>COUNTIFS(#REF!,B17,#REF!,"Бекдурдиев",#REF!,"09.04.2026")</f>
        <v>#REF!</v>
      </c>
      <c r="HD17" s="4" t="e">
        <f>COUNTIFS(#REF!,B17,#REF!,"алиев",#REF!,"10.04.2026")</f>
        <v>#REF!</v>
      </c>
      <c r="HE17" s="4" t="e">
        <f>COUNTIFS(#REF!,B17,#REF!,"Бекдурдиев",#REF!,"10.04.2026")</f>
        <v>#REF!</v>
      </c>
      <c r="HF17" s="4" t="e">
        <f>COUNTIFS(#REF!,B17,#REF!,"алиев",#REF!,"11.04.2026")</f>
        <v>#REF!</v>
      </c>
      <c r="HG17" s="4" t="e">
        <f>COUNTIFS(#REF!,B17,#REF!,"Бекдурдиев",#REF!,"11.04.2026")</f>
        <v>#REF!</v>
      </c>
      <c r="HH17" s="4" t="e">
        <f>COUNTIFS(#REF!,B17,#REF!,"алиев",#REF!,"12.04.2026")</f>
        <v>#REF!</v>
      </c>
      <c r="HI17" s="4" t="e">
        <f>COUNTIFS(#REF!,B17,#REF!,"Бекдурдиев",#REF!,"12.04.2026")</f>
        <v>#REF!</v>
      </c>
      <c r="HJ17" s="4" t="e">
        <f>COUNTIFS(#REF!,B17,#REF!,"алиев",#REF!,"13.04.2026")</f>
        <v>#REF!</v>
      </c>
      <c r="HK17" s="4" t="e">
        <f>COUNTIFS(#REF!,B17,#REF!,"Бекдурдиев",#REF!,"13.04.2026")</f>
        <v>#REF!</v>
      </c>
      <c r="HL17" s="4" t="e">
        <f>COUNTIFS(#REF!,B17,#REF!,"алиев",#REF!,"14.04.2026")</f>
        <v>#REF!</v>
      </c>
      <c r="HM17" s="4" t="e">
        <f>COUNTIFS(#REF!,B17,#REF!,"Бекдурдиев",#REF!,"14.04.2026")</f>
        <v>#REF!</v>
      </c>
      <c r="HN17" s="4" t="e">
        <f>COUNTIFS(#REF!,B17,#REF!,"алиев",#REF!,"15.04.2026")</f>
        <v>#REF!</v>
      </c>
      <c r="HO17" s="4" t="e">
        <f>COUNTIFS(#REF!,B17,#REF!,"Бекдурдиев",#REF!,"15.04.2026")</f>
        <v>#REF!</v>
      </c>
      <c r="HP17" s="4" t="e">
        <f>COUNTIFS(#REF!,B17,#REF!,"алиев",#REF!,"16.04.2026")</f>
        <v>#REF!</v>
      </c>
      <c r="HQ17" s="4" t="e">
        <f>COUNTIFS(#REF!,B17,#REF!,"Бекдурдиев",#REF!,"16.04.2026")</f>
        <v>#REF!</v>
      </c>
      <c r="HR17" s="4" t="e">
        <f>COUNTIFS(#REF!,B17,#REF!,"алиев",#REF!,"17.04.2026")</f>
        <v>#REF!</v>
      </c>
      <c r="HS17" s="4" t="e">
        <f>COUNTIFS(#REF!,B17,#REF!,"Бекдурдиев",#REF!,"17.04.2026")</f>
        <v>#REF!</v>
      </c>
      <c r="HT17" s="4" t="e">
        <f>COUNTIFS(#REF!,B17,#REF!,"алиев",#REF!,"18.04.2026")</f>
        <v>#REF!</v>
      </c>
      <c r="HU17" s="4" t="e">
        <f>COUNTIFS(#REF!,B17,#REF!,"Бекдурдиев",#REF!,"18.04.2026")</f>
        <v>#REF!</v>
      </c>
      <c r="HV17" s="4" t="e">
        <f>COUNTIFS(#REF!,B17,#REF!,"алиев",#REF!,"19.04.2026")</f>
        <v>#REF!</v>
      </c>
      <c r="HW17" s="4" t="e">
        <f>COUNTIFS(#REF!,B17,#REF!,"Бекдурдиев",#REF!,"19.04.2026")</f>
        <v>#REF!</v>
      </c>
      <c r="HX17" s="4" t="e">
        <f>COUNTIFS(#REF!,B17,#REF!,"алиев",#REF!,"20.04.2026")</f>
        <v>#REF!</v>
      </c>
      <c r="HY17" s="4" t="e">
        <f>COUNTIFS(#REF!,B17,#REF!,"Бекдурдиев",#REF!,"20.04.2026")</f>
        <v>#REF!</v>
      </c>
      <c r="HZ17" s="4" t="e">
        <f>COUNTIFS(#REF!,B17,#REF!,"алиев",#REF!,"21.04.2026")</f>
        <v>#REF!</v>
      </c>
      <c r="IA17" s="4" t="e">
        <f>COUNTIFS(#REF!,B17,#REF!,"Бекдурдиев",#REF!,"21.04.2026")</f>
        <v>#REF!</v>
      </c>
      <c r="IB17" s="4" t="e">
        <f>COUNTIFS(#REF!,B17,#REF!,"алиев",#REF!,"22.04.2026")</f>
        <v>#REF!</v>
      </c>
      <c r="IC17" s="4" t="e">
        <f>COUNTIFS(#REF!,B17,#REF!,"Бекдурдиев",#REF!,"22.04.2026")</f>
        <v>#REF!</v>
      </c>
      <c r="ID17" s="4" t="e">
        <f>COUNTIFS(#REF!,B17,#REF!,"алиев",#REF!,"23.04.2026")</f>
        <v>#REF!</v>
      </c>
      <c r="IE17" s="4" t="e">
        <f>COUNTIFS(#REF!,B17,#REF!,"Бекдурдиев",#REF!,"23.04.2026")</f>
        <v>#REF!</v>
      </c>
      <c r="IF17" s="4" t="e">
        <f>COUNTIFS(#REF!,B17,#REF!,"алиев",#REF!,"24.04.2026")</f>
        <v>#REF!</v>
      </c>
      <c r="IG17" s="4" t="e">
        <f>COUNTIFS(#REF!,B17,#REF!,"Бекдурдиев",#REF!,"24.04.2026")</f>
        <v>#REF!</v>
      </c>
      <c r="IH17" s="4" t="e">
        <f>COUNTIFS(#REF!,B17,#REF!,"алиев",#REF!,"25.04.2026")</f>
        <v>#REF!</v>
      </c>
      <c r="II17" s="4" t="e">
        <f>COUNTIFS(#REF!,B17,#REF!,"Бекдурдиев",#REF!,"25.04.2026")</f>
        <v>#REF!</v>
      </c>
      <c r="IJ17" s="4" t="e">
        <f>COUNTIFS(#REF!,B17,#REF!,"алиев",#REF!,"26.04.2026")</f>
        <v>#REF!</v>
      </c>
      <c r="IK17" s="4" t="e">
        <f>COUNTIFS(#REF!,B17,#REF!,"Бекдурдиев",#REF!,"26.04.2026")</f>
        <v>#REF!</v>
      </c>
      <c r="IL17" s="4" t="e">
        <f>COUNTIFS(#REF!,B17,#REF!,"алиев",#REF!,"27.04.2026")</f>
        <v>#REF!</v>
      </c>
      <c r="IM17" s="4" t="e">
        <f>COUNTIFS(#REF!,B17,#REF!,"Бекдурдиев",#REF!,"27.04.2026")</f>
        <v>#REF!</v>
      </c>
      <c r="IN17" s="4" t="e">
        <f>COUNTIFS(#REF!,B17,#REF!,"алиев",#REF!,"28.04.2026")</f>
        <v>#REF!</v>
      </c>
      <c r="IO17" s="4" t="e">
        <f>COUNTIFS(#REF!,B17,#REF!,"Бекдурдиев",#REF!,"28.04.2026")</f>
        <v>#REF!</v>
      </c>
      <c r="IP17" s="4" t="e">
        <f>COUNTIFS(#REF!,B17,#REF!,"алиев",#REF!,"29.04.2026")</f>
        <v>#REF!</v>
      </c>
      <c r="IQ17" s="4" t="e">
        <f>COUNTIFS(#REF!,B17,#REF!,"Бекдурдиев",#REF!,"29.04.2026")</f>
        <v>#REF!</v>
      </c>
      <c r="IR17" s="4" t="e">
        <f>COUNTIFS(#REF!,B17,#REF!,"алиев",#REF!,"30.04.2026")</f>
        <v>#REF!</v>
      </c>
      <c r="IS17" s="4" t="e">
        <f>COUNTIFS(#REF!,B17,#REF!,"Бекдурдиев",#REF!,"30.04.2026")</f>
        <v>#REF!</v>
      </c>
      <c r="IT17" s="18" t="e">
        <f t="shared" si="26"/>
        <v>#REF!</v>
      </c>
      <c r="IU17" s="18" t="e">
        <f t="shared" si="27"/>
        <v>#REF!</v>
      </c>
      <c r="IV17" s="4" t="e">
        <f>COUNTIFS(#REF!,B17,#REF!,"алиев",#REF!,"01.05.2026")</f>
        <v>#REF!</v>
      </c>
      <c r="IW17" s="4" t="e">
        <f>COUNTIFS(#REF!,B17,#REF!,"Бекдурдиев",#REF!,"01.05.2026")</f>
        <v>#REF!</v>
      </c>
      <c r="IX17" s="4" t="e">
        <f>COUNTIFS(#REF!,B17,#REF!,"алиев",#REF!,"02.05.2026")</f>
        <v>#REF!</v>
      </c>
      <c r="IY17" s="4" t="e">
        <f>COUNTIFS(#REF!,B17,#REF!,"Бекдурдиев",#REF!,"02.05.2026")</f>
        <v>#REF!</v>
      </c>
      <c r="IZ17" s="4" t="e">
        <f>COUNTIFS(#REF!,B17,#REF!,"алиев",#REF!,"03.05.2026")</f>
        <v>#REF!</v>
      </c>
      <c r="JA17" s="4" t="e">
        <f>COUNTIFS(#REF!,B17,#REF!,"Бекдурдиев",#REF!,"03.05.2026")</f>
        <v>#REF!</v>
      </c>
      <c r="JB17" s="4" t="e">
        <f>COUNTIFS(#REF!,B17,#REF!,"алиев",#REF!,"04.05.2026")</f>
        <v>#REF!</v>
      </c>
      <c r="JC17" s="4" t="e">
        <f>COUNTIFS(#REF!,B17,#REF!,"Бекдурдиев",#REF!,"04.05.2026")</f>
        <v>#REF!</v>
      </c>
      <c r="JD17" s="4" t="e">
        <f>COUNTIFS(#REF!,B17,#REF!,"алиев",#REF!,"05.05.2026")</f>
        <v>#REF!</v>
      </c>
      <c r="JE17" s="4" t="e">
        <f>COUNTIFS(#REF!,B17,#REF!,"Бекдурдиев",#REF!,"05.05.2026")</f>
        <v>#REF!</v>
      </c>
      <c r="JF17" s="4" t="e">
        <f>COUNTIFS(#REF!,B17,#REF!,"алиев",#REF!,"06.05.2026")</f>
        <v>#REF!</v>
      </c>
      <c r="JG17" s="4" t="e">
        <f>COUNTIFS(#REF!,B17,#REF!,"Бекдурдиев",#REF!,"06.05.2026")</f>
        <v>#REF!</v>
      </c>
      <c r="JH17" s="4" t="e">
        <f>COUNTIFS(#REF!,B17,#REF!,"алиев",#REF!,"07.05.2026")</f>
        <v>#REF!</v>
      </c>
      <c r="JI17" s="4" t="e">
        <f>COUNTIFS(#REF!,B17,#REF!,"Бекдурдиев",#REF!,"07.05.2026")</f>
        <v>#REF!</v>
      </c>
      <c r="JJ17" s="4" t="e">
        <f>COUNTIFS(#REF!,B17,#REF!,"алиев",#REF!,"08.05.2026")</f>
        <v>#REF!</v>
      </c>
      <c r="JK17" s="4" t="e">
        <f>COUNTIFS(#REF!,B17,#REF!,"Бекдурдиев",#REF!,"08.05.2026")</f>
        <v>#REF!</v>
      </c>
      <c r="JL17" s="4" t="e">
        <f>COUNTIFS(#REF!,B17,#REF!,"алиев",#REF!,"09.05.2026")</f>
        <v>#REF!</v>
      </c>
      <c r="JM17" s="4" t="e">
        <f>COUNTIFS(#REF!,B17,#REF!,"Бекдурдиев",#REF!,"09.05.2026")</f>
        <v>#REF!</v>
      </c>
      <c r="JN17" s="4" t="e">
        <f>COUNTIFS(#REF!,B17,#REF!,"алиев",#REF!,"10.05.2026")</f>
        <v>#REF!</v>
      </c>
      <c r="JO17" s="4" t="e">
        <f>COUNTIFS(#REF!,B17,#REF!,"Бекдурдиев",#REF!,"10.05.2026")</f>
        <v>#REF!</v>
      </c>
      <c r="JP17" s="4" t="e">
        <f>COUNTIFS(#REF!,B17,#REF!,"алиев",#REF!,"11.05.2026")</f>
        <v>#REF!</v>
      </c>
      <c r="JQ17" s="4" t="e">
        <f>COUNTIFS(#REF!,B17,#REF!,"Бекдурдиев",#REF!,"11.05.2026")</f>
        <v>#REF!</v>
      </c>
      <c r="JR17" s="4" t="e">
        <f>COUNTIFS(#REF!,B17,#REF!,"алиев",#REF!,"12.05.2026")</f>
        <v>#REF!</v>
      </c>
      <c r="JS17" s="4" t="e">
        <f>COUNTIFS(#REF!,B17,#REF!,"Бекдурдиев",#REF!,"12.05.2026")</f>
        <v>#REF!</v>
      </c>
      <c r="JT17" s="4" t="e">
        <f>COUNTIFS(#REF!,B17,#REF!,"алиев",#REF!,"13.05.2026")</f>
        <v>#REF!</v>
      </c>
      <c r="JU17" s="4" t="e">
        <f>COUNTIFS(#REF!,B17,#REF!,"Бекдурдиев",#REF!,"13.05.2026")</f>
        <v>#REF!</v>
      </c>
      <c r="JV17" s="4" t="e">
        <f>COUNTIFS(#REF!,B17,#REF!,"алиев",#REF!,"14.05.2026")</f>
        <v>#REF!</v>
      </c>
      <c r="JW17" s="4" t="e">
        <f>COUNTIFS(#REF!,B17,#REF!,"Бекдурдиев",#REF!,"14.05.2026")</f>
        <v>#REF!</v>
      </c>
      <c r="JX17" s="4" t="e">
        <f>COUNTIFS(#REF!,B17,#REF!,"алиев",#REF!,"15.05.2026")</f>
        <v>#REF!</v>
      </c>
      <c r="JY17" s="4" t="e">
        <f>COUNTIFS(#REF!,B17,#REF!,"Бекдурдиев",#REF!,"15.05.2026")</f>
        <v>#REF!</v>
      </c>
      <c r="JZ17" s="4" t="e">
        <f>COUNTIFS(#REF!,B17,#REF!,"алиев",#REF!,"16.05.2026")</f>
        <v>#REF!</v>
      </c>
      <c r="KA17" s="4" t="e">
        <f>COUNTIFS(#REF!,B17,#REF!,"Бекдурдиев",#REF!,"16.05.2026")</f>
        <v>#REF!</v>
      </c>
      <c r="KB17" s="4" t="e">
        <f>COUNTIFS(#REF!,B17,#REF!,"алиев",#REF!,"17.05.2026")</f>
        <v>#REF!</v>
      </c>
      <c r="KC17" s="4" t="e">
        <f>COUNTIFS(#REF!,B17,#REF!,"Бекдурдиев",#REF!,"17.05.2026")</f>
        <v>#REF!</v>
      </c>
      <c r="KD17" s="4" t="e">
        <f>COUNTIFS(#REF!,B17,#REF!,"алиев",#REF!,"18.05.2026")</f>
        <v>#REF!</v>
      </c>
      <c r="KE17" s="4" t="e">
        <f>COUNTIFS(#REF!,B17,#REF!,"Бекдурдиев",#REF!,"18.05.2026")</f>
        <v>#REF!</v>
      </c>
      <c r="KF17" s="4" t="e">
        <f>COUNTIFS(#REF!,B17,#REF!,"алиев",#REF!,"19.05.2026")</f>
        <v>#REF!</v>
      </c>
      <c r="KG17" s="4" t="e">
        <f>COUNTIFS(#REF!,B17,#REF!,"Бекдурдиев",#REF!,"19.05.2026")</f>
        <v>#REF!</v>
      </c>
      <c r="KH17" s="4" t="e">
        <f>COUNTIFS(#REF!,B17,#REF!,"алиев",#REF!,"20.05.2026")</f>
        <v>#REF!</v>
      </c>
      <c r="KI17" s="4" t="e">
        <f>COUNTIFS(#REF!,B17,#REF!,"Бекдурдиев",#REF!,"20.05.2026")</f>
        <v>#REF!</v>
      </c>
      <c r="KJ17" s="4" t="e">
        <f>COUNTIFS(#REF!,B17,#REF!,"алиев",#REF!,"21.05.2026")</f>
        <v>#REF!</v>
      </c>
      <c r="KK17" s="4" t="e">
        <f>COUNTIFS(#REF!,B17,#REF!,"Бекдурдиев",#REF!,"21.05.2026")</f>
        <v>#REF!</v>
      </c>
      <c r="KL17" s="4" t="e">
        <f>COUNTIFS(#REF!,B17,#REF!,"алиев",#REF!,"22.05.2026")</f>
        <v>#REF!</v>
      </c>
      <c r="KM17" s="4" t="e">
        <f>COUNTIFS(#REF!,B17,#REF!,"Бекдурдиев",#REF!,"22.05.2026")</f>
        <v>#REF!</v>
      </c>
      <c r="KN17" s="4" t="e">
        <f>COUNTIFS(#REF!,B17,#REF!,"алиев",#REF!,"23.05.2026")</f>
        <v>#REF!</v>
      </c>
      <c r="KO17" s="4" t="e">
        <f>COUNTIFS(#REF!,B17,#REF!,"Бекдурдиев",#REF!,"23.05.2026")</f>
        <v>#REF!</v>
      </c>
      <c r="KP17" s="4" t="e">
        <f>COUNTIFS(#REF!,B17,#REF!,"алиев",#REF!,"24.05.2026")</f>
        <v>#REF!</v>
      </c>
      <c r="KQ17" s="4" t="e">
        <f>COUNTIFS(#REF!,B17,#REF!,"Бекдурдиев",#REF!,"24.05.2026")</f>
        <v>#REF!</v>
      </c>
      <c r="KR17" s="4" t="e">
        <f>COUNTIFS(#REF!,B17,#REF!,"алиев",#REF!,"25.05.2026")</f>
        <v>#REF!</v>
      </c>
      <c r="KS17" s="4" t="e">
        <f>COUNTIFS(#REF!,B17,#REF!,"Бекдурдиев",#REF!,"25.05.2026")</f>
        <v>#REF!</v>
      </c>
      <c r="KT17" s="4" t="e">
        <f>COUNTIFS(#REF!,B17,#REF!,"алиев",#REF!,"26.05.2026")</f>
        <v>#REF!</v>
      </c>
      <c r="KU17" s="4" t="e">
        <f>COUNTIFS(#REF!,B17,#REF!,"Бекдурдиев",#REF!,"26.05.2026")</f>
        <v>#REF!</v>
      </c>
      <c r="KV17" s="4" t="e">
        <f>COUNTIFS(#REF!,B17,#REF!,"алиев",#REF!,"27.05.2026")</f>
        <v>#REF!</v>
      </c>
      <c r="KW17" s="4" t="e">
        <f>COUNTIFS(#REF!,B17,#REF!,"Бекдурдиев",#REF!,"27.05.2026")</f>
        <v>#REF!</v>
      </c>
      <c r="KX17" s="4" t="e">
        <f>COUNTIFS(#REF!,B17,#REF!,"алиев",#REF!,"28.05.2026")</f>
        <v>#REF!</v>
      </c>
      <c r="KY17" s="4" t="e">
        <f>COUNTIFS(#REF!,B17,#REF!,"Бекдурдиев",#REF!,"28.05.2026")</f>
        <v>#REF!</v>
      </c>
      <c r="KZ17" s="4" t="e">
        <f>COUNTIFS(#REF!,B17,#REF!,"алиев",#REF!,"29.05.2026")</f>
        <v>#REF!</v>
      </c>
      <c r="LA17" s="4" t="e">
        <f>COUNTIFS(#REF!,B17,#REF!,"Бекдурдиев",#REF!,"29.05.2026")</f>
        <v>#REF!</v>
      </c>
      <c r="LB17" s="4" t="e">
        <f>COUNTIFS(#REF!,B17,#REF!,"алиев",#REF!,"30.05.2026")</f>
        <v>#REF!</v>
      </c>
      <c r="LC17" s="4" t="e">
        <f>COUNTIFS(#REF!,B17,#REF!,"Бекдурдиев",#REF!,"30.05.2026")</f>
        <v>#REF!</v>
      </c>
      <c r="LD17" s="4" t="e">
        <f>COUNTIFS(#REF!,B17,#REF!,"алиев",#REF!,"31.05.2026")</f>
        <v>#REF!</v>
      </c>
      <c r="LE17" s="4" t="e">
        <f>COUNTIFS(#REF!,B17,#REF!,"Бекдурдиев",#REF!,"31.05.2026")</f>
        <v>#REF!</v>
      </c>
      <c r="LF17" s="22" t="e">
        <f t="shared" si="28"/>
        <v>#REF!</v>
      </c>
      <c r="LG17" s="22" t="e">
        <f t="shared" si="29"/>
        <v>#REF!</v>
      </c>
      <c r="LH17" s="4" t="e">
        <f>COUNTIFS(#REF!,B17,#REF!,"алиев",#REF!,"01.06.2026")</f>
        <v>#REF!</v>
      </c>
      <c r="LI17" s="4" t="e">
        <f>COUNTIFS(#REF!,B17,#REF!,"Бекдурдиев",#REF!,"01.06.2026")</f>
        <v>#REF!</v>
      </c>
      <c r="LJ17" s="4" t="e">
        <f>COUNTIFS(#REF!,B17,#REF!,"алиев",#REF!,"02.06.2026")</f>
        <v>#REF!</v>
      </c>
      <c r="LK17" s="4" t="e">
        <f>COUNTIFS(#REF!,B17,#REF!,"Бекдурдиев",#REF!,"02.06.2026")</f>
        <v>#REF!</v>
      </c>
      <c r="LL17" s="4" t="e">
        <f>COUNTIFS(#REF!,B17,#REF!,"алиев",#REF!,"03.06.2026")</f>
        <v>#REF!</v>
      </c>
      <c r="LM17" s="4" t="e">
        <f>COUNTIFS(#REF!,B17,#REF!,"Бекдурдиев",#REF!,"03.06.2026")</f>
        <v>#REF!</v>
      </c>
      <c r="LN17" s="4" t="e">
        <f>COUNTIFS(#REF!,B17,#REF!,"алиев",#REF!,"04.06.2026")</f>
        <v>#REF!</v>
      </c>
      <c r="LO17" s="4" t="e">
        <f>COUNTIFS(#REF!,B17,#REF!,"Бекдурдиев",#REF!,"04.06.2026")</f>
        <v>#REF!</v>
      </c>
      <c r="LP17" s="4" t="e">
        <f>COUNTIFS(#REF!,B17,#REF!,"алиев",#REF!,"05.06.2026")</f>
        <v>#REF!</v>
      </c>
      <c r="LQ17" s="4" t="e">
        <f>COUNTIFS(#REF!,B17,#REF!,"Бекдурдиев",#REF!,"05.06.2026")</f>
        <v>#REF!</v>
      </c>
      <c r="LR17" s="4" t="e">
        <f>COUNTIFS(#REF!,B17,#REF!,"алиев",#REF!,"06.06.2026")</f>
        <v>#REF!</v>
      </c>
      <c r="LS17" s="4" t="e">
        <f>COUNTIFS(#REF!,B17,#REF!,"Бекдурдиев",#REF!,"06.06.2026")</f>
        <v>#REF!</v>
      </c>
      <c r="LT17" s="4" t="e">
        <f>COUNTIFS(#REF!,B17,#REF!,"алиев",#REF!,"07.06.2026")</f>
        <v>#REF!</v>
      </c>
      <c r="LU17" s="4" t="e">
        <f>COUNTIFS(#REF!,B17,#REF!,"Бекдурдиев",#REF!,"07.06.2026")</f>
        <v>#REF!</v>
      </c>
      <c r="LV17" s="4" t="e">
        <f>COUNTIFS(#REF!,B17,#REF!,"алиев",#REF!,"08.06.2026")</f>
        <v>#REF!</v>
      </c>
      <c r="LW17" s="4" t="e">
        <f>COUNTIFS(#REF!,B17,#REF!,"Бекдурдиев",#REF!,"08.06.2026")</f>
        <v>#REF!</v>
      </c>
      <c r="LX17" s="4" t="e">
        <f>COUNTIFS(#REF!,B17,#REF!,"алиев",#REF!,"09.06.2026")</f>
        <v>#REF!</v>
      </c>
      <c r="LY17" s="4" t="e">
        <f>COUNTIFS(#REF!,B17,#REF!,"Бекдурдиев",#REF!,"09.06.2026")</f>
        <v>#REF!</v>
      </c>
      <c r="LZ17" s="4" t="e">
        <f>COUNTIFS(#REF!,B17,#REF!,"алиев",#REF!,"10.06.2026")</f>
        <v>#REF!</v>
      </c>
      <c r="MA17" s="4" t="e">
        <f>COUNTIFS(#REF!,B17,#REF!,"Бекдурдиев",#REF!,"10.06.2026")</f>
        <v>#REF!</v>
      </c>
      <c r="MB17" s="4" t="e">
        <f>COUNTIFS(#REF!,B17,#REF!,"алиев",#REF!,"11.06.2026")</f>
        <v>#REF!</v>
      </c>
      <c r="MC17" s="4" t="e">
        <f>COUNTIFS(#REF!,B17,#REF!,"Бекдурдиев",#REF!,"11.06.2026")</f>
        <v>#REF!</v>
      </c>
      <c r="MD17" s="4" t="e">
        <f>COUNTIFS(#REF!,B17,#REF!,"алиев",#REF!,"12.06.2026")</f>
        <v>#REF!</v>
      </c>
      <c r="ME17" s="4" t="e">
        <f>COUNTIFS(#REF!,B17,#REF!,"Бекдурдиев",#REF!,"12.06.2026")</f>
        <v>#REF!</v>
      </c>
      <c r="MF17" s="4" t="e">
        <f>COUNTIFS(#REF!,B17,#REF!,"алиев",#REF!,"13.06.2026")</f>
        <v>#REF!</v>
      </c>
      <c r="MG17" s="4" t="e">
        <f>COUNTIFS(#REF!,B17,#REF!,"Бекдурдиев",#REF!,"13.06.2026")</f>
        <v>#REF!</v>
      </c>
      <c r="MH17" s="4" t="e">
        <f>COUNTIFS(#REF!,B17,#REF!,"алиев",#REF!,"14.06.2026")</f>
        <v>#REF!</v>
      </c>
      <c r="MI17" s="4" t="e">
        <f>COUNTIFS(#REF!,B17,#REF!,"Бекдурдиев",#REF!,"14.06.2026")</f>
        <v>#REF!</v>
      </c>
      <c r="MJ17" s="4" t="e">
        <f>COUNTIFS(#REF!,B17,#REF!,"алиев",#REF!,"15.06.2026")</f>
        <v>#REF!</v>
      </c>
      <c r="MK17" s="4" t="e">
        <f>COUNTIFS(#REF!,B17,#REF!,"Бекдурдиев",#REF!,"15.06.2026")</f>
        <v>#REF!</v>
      </c>
      <c r="ML17" s="4" t="e">
        <f>COUNTIFS(#REF!,B17,#REF!,"алиев",#REF!,"16.06.2026")</f>
        <v>#REF!</v>
      </c>
      <c r="MM17" s="4" t="e">
        <f>COUNTIFS(#REF!,B17,#REF!,"Бекдурдиев",#REF!,"16.06.2026")</f>
        <v>#REF!</v>
      </c>
      <c r="MN17" s="4" t="e">
        <f>COUNTIFS(#REF!,B17,#REF!,"алиев",#REF!,"17.06.2026")</f>
        <v>#REF!</v>
      </c>
      <c r="MO17" s="4" t="e">
        <f>COUNTIFS(#REF!,B17,#REF!,"Бекдурдиев",#REF!,"17.06.2026")</f>
        <v>#REF!</v>
      </c>
      <c r="MP17" s="4" t="e">
        <f>COUNTIFS(#REF!,B17,#REF!,"алиев",#REF!,"18.06.2026")</f>
        <v>#REF!</v>
      </c>
      <c r="MQ17" s="4" t="e">
        <f>COUNTIFS(#REF!,B17,#REF!,"Бекдурдиев",#REF!,"18.06.2026")</f>
        <v>#REF!</v>
      </c>
      <c r="MR17" s="4" t="e">
        <f>COUNTIFS(#REF!,B17,#REF!,"алиев",#REF!,"19.06.2026")</f>
        <v>#REF!</v>
      </c>
      <c r="MS17" s="4" t="e">
        <f>COUNTIFS(#REF!,B17,#REF!,"Бекдурдиев",#REF!,"19.06.2026")</f>
        <v>#REF!</v>
      </c>
      <c r="MT17" s="4" t="e">
        <f>COUNTIFS(#REF!,B17,#REF!,"алиев",#REF!,"20.06.2026")</f>
        <v>#REF!</v>
      </c>
      <c r="MU17" s="4" t="e">
        <f>COUNTIFS(#REF!,B17,#REF!,"Бекдурдиев",#REF!,"20.06.2026")</f>
        <v>#REF!</v>
      </c>
      <c r="MV17" s="4" t="e">
        <f>COUNTIFS(#REF!,B17,#REF!,"алиев",#REF!,"21.06.2026")</f>
        <v>#REF!</v>
      </c>
      <c r="MW17" s="4" t="e">
        <f>COUNTIFS(#REF!,B17,#REF!,"Бекдурдиев",#REF!,"21.06.2026")</f>
        <v>#REF!</v>
      </c>
      <c r="MX17" s="4" t="e">
        <f>COUNTIFS(#REF!,B17,#REF!,"алиев",#REF!,"22.06.2026")</f>
        <v>#REF!</v>
      </c>
      <c r="MY17" s="4" t="e">
        <f>COUNTIFS(#REF!,B17,#REF!,"Бекдурдиев",#REF!,"22.06.2026")</f>
        <v>#REF!</v>
      </c>
      <c r="MZ17" s="4" t="e">
        <f>COUNTIFS(#REF!,B17,#REF!,"алиев",#REF!,"23.06.2026")</f>
        <v>#REF!</v>
      </c>
      <c r="NA17" s="4" t="e">
        <f>COUNTIFS(#REF!,B17,#REF!,"Бекдурдиев",#REF!,"23.06.2026")</f>
        <v>#REF!</v>
      </c>
      <c r="NB17" s="4" t="e">
        <f>COUNTIFS(#REF!,B17,#REF!,"алиев",#REF!,"24.06.2026")</f>
        <v>#REF!</v>
      </c>
      <c r="NC17" s="4" t="e">
        <f>COUNTIFS(#REF!,B17,#REF!,"Бекдурдиев",#REF!,"24.06.2026")</f>
        <v>#REF!</v>
      </c>
      <c r="ND17" s="4" t="e">
        <f>COUNTIFS(#REF!,B17,#REF!,"алиев",#REF!,"25.06.2026")</f>
        <v>#REF!</v>
      </c>
      <c r="NE17" s="4" t="e">
        <f>COUNTIFS(#REF!,B17,#REF!,"Бекдурдиев",#REF!,"25.06.2026")</f>
        <v>#REF!</v>
      </c>
      <c r="NF17" s="4" t="e">
        <f>COUNTIFS(#REF!,B17,#REF!,"алиев",#REF!,"26.06.2026")</f>
        <v>#REF!</v>
      </c>
      <c r="NG17" s="4" t="e">
        <f>COUNTIFS(#REF!,B17,#REF!,"Бекдурдиев",#REF!,"26.06.2026")</f>
        <v>#REF!</v>
      </c>
      <c r="NH17" s="4" t="e">
        <f>COUNTIFS(#REF!,B17,#REF!,"алиев",#REF!,"27.06.2026")</f>
        <v>#REF!</v>
      </c>
      <c r="NI17" s="4" t="e">
        <f>COUNTIFS(#REF!,B17,#REF!,"Бекдурдиев",#REF!,"27.06.2026")</f>
        <v>#REF!</v>
      </c>
      <c r="NJ17" s="4" t="e">
        <f>COUNTIFS(#REF!,B17,#REF!,"алиев",#REF!,"28.06.2026")</f>
        <v>#REF!</v>
      </c>
      <c r="NK17" s="4" t="e">
        <f>COUNTIFS(#REF!,B17,#REF!,"Бекдурдиев",#REF!,"28.06.2026")</f>
        <v>#REF!</v>
      </c>
      <c r="NL17" s="4" t="e">
        <f>COUNTIFS(#REF!,B17,#REF!,"алиев",#REF!,"29.06.2026")</f>
        <v>#REF!</v>
      </c>
      <c r="NM17" s="4" t="e">
        <f>COUNTIFS(#REF!,B17,#REF!,"Бекдурдиев",#REF!,"29.06.2026")</f>
        <v>#REF!</v>
      </c>
      <c r="NN17" s="4" t="e">
        <f>COUNTIFS(#REF!,B17,#REF!,"алиев",#REF!,"30.06.2026")</f>
        <v>#REF!</v>
      </c>
      <c r="NO17" s="4" t="e">
        <f>COUNTIFS(#REF!,B17,#REF!,"Бекдурдиев",#REF!,"30.06.2026")</f>
        <v>#REF!</v>
      </c>
      <c r="NP17" s="26" t="e">
        <f t="shared" si="30"/>
        <v>#REF!</v>
      </c>
      <c r="NQ17" s="26" t="e">
        <f t="shared" si="31"/>
        <v>#REF!</v>
      </c>
      <c r="NR17" s="4" t="e">
        <f>COUNTIFS(#REF!,B17,#REF!,"алиев",#REF!,"01.07.2026")</f>
        <v>#REF!</v>
      </c>
      <c r="NS17" s="4" t="e">
        <f>COUNTIFS(#REF!,B17,#REF!,"Бекдурдиев",#REF!,"01.07.2026")</f>
        <v>#REF!</v>
      </c>
      <c r="NT17" s="4" t="e">
        <f>COUNTIFS(#REF!,B17,#REF!,"алиев",#REF!,"02.07.2026")</f>
        <v>#REF!</v>
      </c>
      <c r="NU17" s="4" t="e">
        <f>COUNTIFS(#REF!,B17,#REF!,"Бекдурдиев",#REF!,"02.07.2026")</f>
        <v>#REF!</v>
      </c>
      <c r="NV17" s="4" t="e">
        <f>COUNTIFS(#REF!,B17,#REF!,"алиев",#REF!,"03.07.2026")</f>
        <v>#REF!</v>
      </c>
      <c r="NW17" s="4" t="e">
        <f>COUNTIFS(#REF!,B17,#REF!,"Бекдурдиев",#REF!,"03.07.2026")</f>
        <v>#REF!</v>
      </c>
      <c r="NX17" s="4" t="e">
        <f>COUNTIFS(#REF!,B17,#REF!,"алиев",#REF!,"04.07.2026")</f>
        <v>#REF!</v>
      </c>
      <c r="NY17" s="4" t="e">
        <f>COUNTIFS(#REF!,B17,#REF!,"Бекдурдиев",#REF!,"04.07.2026")</f>
        <v>#REF!</v>
      </c>
      <c r="NZ17" s="4" t="e">
        <f>COUNTIFS(#REF!,B17,#REF!,"алиев",#REF!,"05.07.2026")</f>
        <v>#REF!</v>
      </c>
      <c r="OA17" s="4" t="e">
        <f>COUNTIFS(#REF!,B17,#REF!,"Бекдурдиев",#REF!,"05.07.2026")</f>
        <v>#REF!</v>
      </c>
      <c r="OB17" s="4" t="e">
        <f>COUNTIFS(#REF!,B17,#REF!,"алиев",#REF!,"06.07.2026")</f>
        <v>#REF!</v>
      </c>
      <c r="OC17" s="4" t="e">
        <f>COUNTIFS(#REF!,B17,#REF!,"Бекдурдиев",#REF!,"06.07.2026")</f>
        <v>#REF!</v>
      </c>
      <c r="OD17" s="4" t="e">
        <f>COUNTIFS(#REF!,B17,#REF!,"алиев",#REF!,"07.07.2026")</f>
        <v>#REF!</v>
      </c>
      <c r="OE17" s="4" t="e">
        <f>COUNTIFS(#REF!,B17,#REF!,"Бекдурдиев",#REF!,"07.07.2026")</f>
        <v>#REF!</v>
      </c>
      <c r="OF17" s="4" t="e">
        <f>COUNTIFS(#REF!,B17,#REF!,"алиев",#REF!,"08.07.2026")</f>
        <v>#REF!</v>
      </c>
      <c r="OG17" s="4" t="e">
        <f>COUNTIFS(#REF!,B17,#REF!,"Бекдурдиев",#REF!,"08.07.2026")</f>
        <v>#REF!</v>
      </c>
      <c r="OH17" s="4" t="e">
        <f>COUNTIFS(#REF!,B17,#REF!,"алиев",#REF!,"09.07.2026")</f>
        <v>#REF!</v>
      </c>
      <c r="OI17" s="4" t="e">
        <f>COUNTIFS(#REF!,B17,#REF!,"Бекдурдиев",#REF!,"09.07.2026")</f>
        <v>#REF!</v>
      </c>
      <c r="OJ17" s="4" t="e">
        <f>COUNTIFS(#REF!,B17,#REF!,"алиев",#REF!,"10.07.2026")</f>
        <v>#REF!</v>
      </c>
      <c r="OK17" s="4" t="e">
        <f>COUNTIFS(#REF!,B17,#REF!,"Бекдурдиев",#REF!,"10.07.2026")</f>
        <v>#REF!</v>
      </c>
      <c r="OL17" s="4" t="e">
        <f>COUNTIFS(#REF!,B17,#REF!,"алиев",#REF!,"11.07.2026")</f>
        <v>#REF!</v>
      </c>
      <c r="OM17" s="4" t="e">
        <f>COUNTIFS(#REF!,B17,#REF!,"Бекдурдиев",#REF!,"11.07.2026")</f>
        <v>#REF!</v>
      </c>
      <c r="ON17" s="4" t="e">
        <f>COUNTIFS(#REF!,B17,#REF!,"алиев",#REF!,"12.07.2026")</f>
        <v>#REF!</v>
      </c>
      <c r="OO17" s="4" t="e">
        <f>COUNTIFS(#REF!,B17,#REF!,"Бекдурдиев",#REF!,"12.07.2026")</f>
        <v>#REF!</v>
      </c>
      <c r="OP17" s="4" t="e">
        <f>COUNTIFS(#REF!,B17,#REF!,"алиев",#REF!,"13.07.2026")</f>
        <v>#REF!</v>
      </c>
      <c r="OQ17" s="4" t="e">
        <f>COUNTIFS(#REF!,B17,#REF!,"Бекдурдиев",#REF!,"13.07.2026")</f>
        <v>#REF!</v>
      </c>
      <c r="OR17" s="4" t="e">
        <f>COUNTIFS(#REF!,B17,#REF!,"алиев",#REF!,"14.07.2026")</f>
        <v>#REF!</v>
      </c>
      <c r="OS17" s="4" t="e">
        <f>COUNTIFS(#REF!,B17,#REF!,"Бекдурдиев",#REF!,"14.07.2026")</f>
        <v>#REF!</v>
      </c>
      <c r="OT17" s="4" t="e">
        <f>COUNTIFS(#REF!,B17,#REF!,"алиев",#REF!,"15.07.2026")</f>
        <v>#REF!</v>
      </c>
      <c r="OU17" s="4" t="e">
        <f>COUNTIFS(#REF!,B17,#REF!,"Бекдурдиев",#REF!,"15.07.2026")</f>
        <v>#REF!</v>
      </c>
      <c r="OV17" s="4" t="e">
        <f>COUNTIFS(#REF!,B17,#REF!,"алиев",#REF!,"16.07.2026")</f>
        <v>#REF!</v>
      </c>
      <c r="OW17" s="4" t="e">
        <f>COUNTIFS(#REF!,B17,#REF!,"Бекдурдиев",#REF!,"16.07.2026")</f>
        <v>#REF!</v>
      </c>
      <c r="OX17" s="4" t="e">
        <f>COUNTIFS(#REF!,B17,#REF!,"алиев",#REF!,"17.07.2026")</f>
        <v>#REF!</v>
      </c>
      <c r="OY17" s="4" t="e">
        <f>COUNTIFS(#REF!,B17,#REF!,"Бекдурдиев",#REF!,"17.07.2026")</f>
        <v>#REF!</v>
      </c>
      <c r="OZ17" s="4" t="e">
        <f>COUNTIFS(#REF!,B17,#REF!,"алиев",#REF!,"18.07.2026")</f>
        <v>#REF!</v>
      </c>
      <c r="PA17" s="4" t="e">
        <f>COUNTIFS(#REF!,B17,#REF!,"Бекдурдиев",#REF!,"18.07.2026")</f>
        <v>#REF!</v>
      </c>
      <c r="PB17" s="4" t="e">
        <f>COUNTIFS(#REF!,B17,#REF!,"алиев",#REF!,"19.07.2026")</f>
        <v>#REF!</v>
      </c>
      <c r="PC17" s="4" t="e">
        <f>COUNTIFS(#REF!,B17,#REF!,"Бекдурдиев",#REF!,"19.07.2026")</f>
        <v>#REF!</v>
      </c>
      <c r="PD17" s="4" t="e">
        <f>COUNTIFS(#REF!,B17,#REF!,"алиев",#REF!,"20.07.2026")</f>
        <v>#REF!</v>
      </c>
      <c r="PE17" s="4" t="e">
        <f>COUNTIFS(#REF!,B17,#REF!,"Бекдурдиев",#REF!,"20.07.2026")</f>
        <v>#REF!</v>
      </c>
      <c r="PF17" s="4" t="e">
        <f>COUNTIFS(#REF!,B17,#REF!,"алиев",#REF!,"21.07.2026")</f>
        <v>#REF!</v>
      </c>
      <c r="PG17" s="4" t="e">
        <f>COUNTIFS(#REF!,B17,#REF!,"Бекдурдиев",#REF!,"21.07.2026")</f>
        <v>#REF!</v>
      </c>
      <c r="PH17" s="4" t="e">
        <f>COUNTIFS(#REF!,B17,#REF!,"алиев",#REF!,"22.07.2026")</f>
        <v>#REF!</v>
      </c>
      <c r="PI17" s="4" t="e">
        <f>COUNTIFS(#REF!,B17,#REF!,"Бекдурдиев",#REF!,"22.07.2026")</f>
        <v>#REF!</v>
      </c>
      <c r="PJ17" s="4" t="e">
        <f>COUNTIFS(#REF!,B17,#REF!,"алиев",#REF!,"23.07.2026")</f>
        <v>#REF!</v>
      </c>
      <c r="PK17" s="4" t="e">
        <f>COUNTIFS(#REF!,B17,#REF!,"Бекдурдиев",#REF!,"23.07.2026")</f>
        <v>#REF!</v>
      </c>
      <c r="PL17" s="4" t="e">
        <f>COUNTIFS(#REF!,B17,#REF!,"алиев",#REF!,"24.07.2026")</f>
        <v>#REF!</v>
      </c>
      <c r="PM17" s="4" t="e">
        <f>COUNTIFS(#REF!,B17,#REF!,"Бекдурдиев",#REF!,"24.07.2026")</f>
        <v>#REF!</v>
      </c>
      <c r="PN17" s="4" t="e">
        <f>COUNTIFS(#REF!,B17,#REF!,"алиев",#REF!,"25.07.2026")</f>
        <v>#REF!</v>
      </c>
      <c r="PO17" s="4" t="e">
        <f>COUNTIFS(#REF!,B17,#REF!,"Бекдурдиев",#REF!,"25.07.2026")</f>
        <v>#REF!</v>
      </c>
      <c r="PP17" s="4" t="e">
        <f>COUNTIFS(#REF!,B17,#REF!,"алиев",#REF!,"26.07.2026")</f>
        <v>#REF!</v>
      </c>
      <c r="PQ17" s="4" t="e">
        <f>COUNTIFS(#REF!,B17,#REF!,"Бекдурдиев",#REF!,"26.07.2026")</f>
        <v>#REF!</v>
      </c>
      <c r="PR17" s="4" t="e">
        <f>COUNTIFS(#REF!,B17,#REF!,"алиев",#REF!,"27.07.2026")</f>
        <v>#REF!</v>
      </c>
      <c r="PS17" s="4" t="e">
        <f>COUNTIFS(#REF!,B17,#REF!,"Бекдурдиев",#REF!,"27.07.2026")</f>
        <v>#REF!</v>
      </c>
      <c r="PT17" s="4" t="e">
        <f>COUNTIFS(#REF!,B17,#REF!,"алиев",#REF!,"28.07.2026")</f>
        <v>#REF!</v>
      </c>
      <c r="PU17" s="4" t="e">
        <f>COUNTIFS(#REF!,B17,#REF!,"Бекдурдиев",#REF!,"28.07.2026")</f>
        <v>#REF!</v>
      </c>
      <c r="PV17" s="4" t="e">
        <f>COUNTIFS(#REF!,B17,#REF!,"алиев",#REF!,"29.07.2026")</f>
        <v>#REF!</v>
      </c>
      <c r="PW17" s="4" t="e">
        <f>COUNTIFS(#REF!,B17,#REF!,"Бекдурдиев",#REF!,"29.07.2026")</f>
        <v>#REF!</v>
      </c>
      <c r="PX17" s="4" t="e">
        <f>COUNTIFS(#REF!,B17,#REF!,"алиев",#REF!,"30.07.2026")</f>
        <v>#REF!</v>
      </c>
      <c r="PY17" s="4" t="e">
        <f>COUNTIFS(#REF!,B17,#REF!,"Бекдурдиев",#REF!,"30.07.2026")</f>
        <v>#REF!</v>
      </c>
      <c r="PZ17" s="4" t="e">
        <f>COUNTIFS(#REF!,B17,#REF!,"алиев",#REF!,"31.07.2026")</f>
        <v>#REF!</v>
      </c>
      <c r="QA17" s="4" t="e">
        <f>COUNTIFS(#REF!,B17,#REF!,"Бекдурдиев",#REF!,"31.07.2026")</f>
        <v>#REF!</v>
      </c>
      <c r="QB17" s="20" t="e">
        <f t="shared" si="32"/>
        <v>#REF!</v>
      </c>
      <c r="QC17" s="20" t="e">
        <f t="shared" si="33"/>
        <v>#REF!</v>
      </c>
      <c r="QD17" s="4" t="e">
        <f>COUNTIFS(#REF!,B17,#REF!,"алиев",#REF!,"01.08.2026")</f>
        <v>#REF!</v>
      </c>
      <c r="QE17" s="4" t="e">
        <f>COUNTIFS(#REF!,B17,#REF!,"Бекдурдиев",#REF!,"02.08.2026")</f>
        <v>#REF!</v>
      </c>
      <c r="QF17" s="4" t="e">
        <f>COUNTIFS(#REF!,B17,#REF!,"алиев",#REF!,"02.08.2026")</f>
        <v>#REF!</v>
      </c>
      <c r="QG17" s="4" t="e">
        <f>COUNTIFS(#REF!,B17,#REF!,"Бекдурдиев",#REF!,"03.08.2026")</f>
        <v>#REF!</v>
      </c>
      <c r="QH17" s="4" t="e">
        <f>COUNTIFS(#REF!,B17,#REF!,"алиев",#REF!,"03.08.2026")</f>
        <v>#REF!</v>
      </c>
      <c r="QI17" s="4" t="e">
        <f>COUNTIFS(#REF!,B17,#REF!,"Бекдурдиев",#REF!,"03.08.2026")</f>
        <v>#REF!</v>
      </c>
      <c r="QJ17" s="4" t="e">
        <f>COUNTIFS(#REF!,B17,#REF!,"алиев",#REF!,"04.08.2026")</f>
        <v>#REF!</v>
      </c>
      <c r="QK17" s="4" t="e">
        <f>COUNTIFS(#REF!,B17,#REF!,"Бекдурдиев",#REF!,"04.08.2026")</f>
        <v>#REF!</v>
      </c>
      <c r="QL17" s="4" t="e">
        <f>COUNTIFS(#REF!,B17,#REF!,"алиев",#REF!,"05.08.2026")</f>
        <v>#REF!</v>
      </c>
      <c r="QM17" s="4" t="e">
        <f>COUNTIFS(#REF!,B17,#REF!,"Бекдурдиев",#REF!,"05.08.2026")</f>
        <v>#REF!</v>
      </c>
      <c r="QN17" s="4" t="e">
        <f>COUNTIFS(#REF!,B17,#REF!,"алиев",#REF!,"06.08.2026")</f>
        <v>#REF!</v>
      </c>
      <c r="QO17" s="4" t="e">
        <f>COUNTIFS(#REF!,B17,#REF!,"Бекдурдиев",#REF!,"06.08.2026")</f>
        <v>#REF!</v>
      </c>
      <c r="QP17" s="4" t="e">
        <f>COUNTIFS(#REF!,B17,#REF!,"алиев",#REF!,"07.08.2026")</f>
        <v>#REF!</v>
      </c>
      <c r="QQ17" s="4" t="e">
        <f>COUNTIFS(#REF!,B17,#REF!,"Бекдурдиев",#REF!,"07.08.2026")</f>
        <v>#REF!</v>
      </c>
      <c r="QR17" s="4" t="e">
        <f>COUNTIFS(#REF!,B17,#REF!,"алиев",#REF!,"08.08.2026")</f>
        <v>#REF!</v>
      </c>
      <c r="QS17" s="4" t="e">
        <f>COUNTIFS(#REF!,B17,#REF!,"Бекдурдиев",#REF!,"08.08.2026")</f>
        <v>#REF!</v>
      </c>
      <c r="QT17" s="4" t="e">
        <f>COUNTIFS(#REF!,B17,#REF!,"алиев",#REF!,"09.08.2026")</f>
        <v>#REF!</v>
      </c>
      <c r="QU17" s="4" t="e">
        <f>COUNTIFS(#REF!,B17,#REF!,"Бекдурдиев",#REF!,"09.08.2026")</f>
        <v>#REF!</v>
      </c>
      <c r="QV17" s="4" t="e">
        <f>COUNTIFS(#REF!,B17,#REF!,"алиев",#REF!,"10.08.2026")</f>
        <v>#REF!</v>
      </c>
      <c r="QW17" s="4" t="e">
        <f>COUNTIFS(#REF!,B17,#REF!,"Бекдурдиев",#REF!,"10.08.2026")</f>
        <v>#REF!</v>
      </c>
      <c r="QX17" s="4" t="e">
        <f>COUNTIFS(#REF!,B17,#REF!,"алиев",#REF!,"11.08.2026")</f>
        <v>#REF!</v>
      </c>
      <c r="QY17" s="4" t="e">
        <f>COUNTIFS(#REF!,B17,#REF!,"Бекдурдиев",#REF!,"11.08.2026")</f>
        <v>#REF!</v>
      </c>
      <c r="QZ17" s="4" t="e">
        <f>COUNTIFS(#REF!,B17,#REF!,"алиев",#REF!,"12.08.2026")</f>
        <v>#REF!</v>
      </c>
      <c r="RA17" s="4" t="e">
        <f>COUNTIFS(#REF!,B17,#REF!,"Бекдурдиев",#REF!,"12.08.2026")</f>
        <v>#REF!</v>
      </c>
      <c r="RB17" s="4" t="e">
        <f>COUNTIFS(#REF!,B17,#REF!,"алиев",#REF!,"13.08.2026")</f>
        <v>#REF!</v>
      </c>
      <c r="RC17" s="4" t="e">
        <f>COUNTIFS(#REF!,B17,#REF!,"Бекдурдиев",#REF!,"13.08.2026")</f>
        <v>#REF!</v>
      </c>
      <c r="RD17" s="4" t="e">
        <f>COUNTIFS(#REF!,B17,#REF!,"алиев",#REF!,"14.08.2026")</f>
        <v>#REF!</v>
      </c>
      <c r="RE17" s="4" t="e">
        <f>COUNTIFS(#REF!,B17,#REF!,"Бекдурдиев",#REF!,"14.08.2026")</f>
        <v>#REF!</v>
      </c>
      <c r="RF17" s="4" t="e">
        <f>COUNTIFS(#REF!,B17,#REF!,"алиев",#REF!,"15.08.2026")</f>
        <v>#REF!</v>
      </c>
      <c r="RG17" s="4" t="e">
        <f>COUNTIFS(#REF!,B17,#REF!,"Бекдурдиев",#REF!,"15.08.2026")</f>
        <v>#REF!</v>
      </c>
      <c r="RH17" s="4" t="e">
        <f>COUNTIFS(#REF!,B17,#REF!,"алиев",#REF!,"16.08.2026")</f>
        <v>#REF!</v>
      </c>
      <c r="RI17" s="4" t="e">
        <f>COUNTIFS(#REF!,B17,#REF!,"Бекдурдиев",#REF!,"16.08.2026")</f>
        <v>#REF!</v>
      </c>
      <c r="RJ17" s="4" t="e">
        <f>COUNTIFS(#REF!,B17,#REF!,"алиев",#REF!,"17.08.2026")</f>
        <v>#REF!</v>
      </c>
      <c r="RK17" s="4" t="e">
        <f>COUNTIFS(#REF!,B17,#REF!,"Бекдурдиев",#REF!,"17.08.2026")</f>
        <v>#REF!</v>
      </c>
      <c r="RL17" s="4" t="e">
        <f>COUNTIFS(#REF!,B17,#REF!,"алиев",#REF!,"18.08.2026")</f>
        <v>#REF!</v>
      </c>
      <c r="RM17" s="4" t="e">
        <f>COUNTIFS(#REF!,B17,#REF!,"Бекдурдиев",#REF!,"18.08.2026")</f>
        <v>#REF!</v>
      </c>
      <c r="RN17" s="4" t="e">
        <f>COUNTIFS(#REF!,B17,#REF!,"алиев",#REF!,"19.08.2026")</f>
        <v>#REF!</v>
      </c>
      <c r="RO17" s="4" t="e">
        <f>COUNTIFS(#REF!,B17,#REF!,"Бекдурдиев",#REF!,"19.08.2026")</f>
        <v>#REF!</v>
      </c>
      <c r="RP17" s="4" t="e">
        <f>COUNTIFS(#REF!,B17,#REF!,"алиев",#REF!,"20.08.2026")</f>
        <v>#REF!</v>
      </c>
      <c r="RQ17" s="4" t="e">
        <f>COUNTIFS(#REF!,B17,#REF!,"Бекдурдиев",#REF!,"20.08.2026")</f>
        <v>#REF!</v>
      </c>
      <c r="RR17" s="4" t="e">
        <f>COUNTIFS(#REF!,B17,#REF!,"алиев",#REF!,"21.08.2026")</f>
        <v>#REF!</v>
      </c>
      <c r="RS17" s="4" t="e">
        <f>COUNTIFS(#REF!,B17,#REF!,"Бекдурдиев",#REF!,"21.08.2026")</f>
        <v>#REF!</v>
      </c>
      <c r="RT17" s="4" t="e">
        <f>COUNTIFS(#REF!,B17,#REF!,"алиев",#REF!,"22.08.2026")</f>
        <v>#REF!</v>
      </c>
      <c r="RU17" s="4" t="e">
        <f>COUNTIFS(#REF!,B17,#REF!,"Бекдурдиев",#REF!,"22.08.2026")</f>
        <v>#REF!</v>
      </c>
      <c r="RV17" s="4" t="e">
        <f>COUNTIFS(#REF!,B17,#REF!,"алиев",#REF!,"23.08.2026")</f>
        <v>#REF!</v>
      </c>
      <c r="RW17" s="4" t="e">
        <f>COUNTIFS(#REF!,B17,#REF!,"Бекдурдиев",#REF!,"23.08.2026")</f>
        <v>#REF!</v>
      </c>
      <c r="RX17" s="4" t="e">
        <f>COUNTIFS(#REF!,B17,#REF!,"алиев",#REF!,"24.08.2026")</f>
        <v>#REF!</v>
      </c>
      <c r="RY17" s="4" t="e">
        <f>COUNTIFS(#REF!,B17,#REF!,"Бекдурдиев",#REF!,"24.08.2026")</f>
        <v>#REF!</v>
      </c>
      <c r="RZ17" s="4" t="e">
        <f>COUNTIFS(#REF!,B17,#REF!,"алиев",#REF!,"25.08.2026")</f>
        <v>#REF!</v>
      </c>
      <c r="SA17" s="4" t="e">
        <f>COUNTIFS(#REF!,B17,#REF!,"Бекдурдиев",#REF!,"25.08.2026")</f>
        <v>#REF!</v>
      </c>
      <c r="SB17" s="4" t="e">
        <f>COUNTIFS(#REF!,B17,#REF!,"алиев",#REF!,"26.08.2026")</f>
        <v>#REF!</v>
      </c>
      <c r="SC17" s="4" t="e">
        <f>COUNTIFS(#REF!,B17,#REF!,"Бекдурдиев",#REF!,"26.08.2026")</f>
        <v>#REF!</v>
      </c>
      <c r="SD17" s="4" t="e">
        <f>COUNTIFS(#REF!,B17,#REF!,"алиев",#REF!,"27.08.2026")</f>
        <v>#REF!</v>
      </c>
      <c r="SE17" s="4" t="e">
        <f>COUNTIFS(#REF!,B17,#REF!,"Бекдурдиев",#REF!,"27.08.2026")</f>
        <v>#REF!</v>
      </c>
      <c r="SF17" s="4" t="e">
        <f>COUNTIFS(#REF!,B17,#REF!,"алиев",#REF!,"28.08.2026")</f>
        <v>#REF!</v>
      </c>
      <c r="SG17" s="4" t="e">
        <f>COUNTIFS(#REF!,B17,#REF!,"Бекдурдиев",#REF!,"28.08.2026")</f>
        <v>#REF!</v>
      </c>
      <c r="SH17" s="4" t="e">
        <f>COUNTIFS(#REF!,B17,#REF!,"алиев",#REF!,"29.08.2026")</f>
        <v>#REF!</v>
      </c>
      <c r="SI17" s="4" t="e">
        <f>COUNTIFS(#REF!,B17,#REF!,"Бекдурдиев",#REF!,"29.08.2026")</f>
        <v>#REF!</v>
      </c>
      <c r="SJ17" s="4" t="e">
        <f>COUNTIFS(#REF!,B17,#REF!,"алиев",#REF!,"30.08.2026")</f>
        <v>#REF!</v>
      </c>
      <c r="SK17" s="4" t="e">
        <f>COUNTIFS(#REF!,B17,#REF!,"Бекдурдиев",#REF!,"30.08.2026")</f>
        <v>#REF!</v>
      </c>
      <c r="SL17" s="4" t="e">
        <f>COUNTIFS(#REF!,B17,#REF!,"алиев",#REF!,"31.08.2026")</f>
        <v>#REF!</v>
      </c>
      <c r="SM17" s="4" t="e">
        <f>COUNTIFS(#REF!,B17,#REF!,"Бекдурдиев",#REF!,"31.08.2026")</f>
        <v>#REF!</v>
      </c>
      <c r="SN17" s="24" t="e">
        <f t="shared" si="34"/>
        <v>#REF!</v>
      </c>
      <c r="SO17" s="24" t="e">
        <f t="shared" si="35"/>
        <v>#REF!</v>
      </c>
      <c r="SP17" s="3" t="e">
        <f>COUNTIFS(#REF!,B17,#REF!,"алиев",#REF!,"01.09.2026")</f>
        <v>#REF!</v>
      </c>
      <c r="SQ17" s="3" t="e">
        <f>COUNTIFS(#REF!,B17,#REF!,"Бекдурдиев",#REF!,"01.09.2026")</f>
        <v>#REF!</v>
      </c>
      <c r="SR17" s="3" t="e">
        <f>COUNTIFS(#REF!,B17,#REF!,"алиев",#REF!,"02.09.2026")</f>
        <v>#REF!</v>
      </c>
      <c r="SS17" s="3" t="e">
        <f>COUNTIFS(#REF!,B17,#REF!,"Бекдурдиев",#REF!,"02.09.2026")</f>
        <v>#REF!</v>
      </c>
      <c r="ST17" s="3" t="e">
        <f>COUNTIFS(#REF!,B17,#REF!,"алиев",#REF!,"03.09.2026")</f>
        <v>#REF!</v>
      </c>
      <c r="SU17" s="3" t="e">
        <f>COUNTIFS(#REF!,B17,#REF!,"Бекдурдиев",#REF!,"03.09.2026")</f>
        <v>#REF!</v>
      </c>
      <c r="SV17" s="3" t="e">
        <f>COUNTIFS(#REF!,B17,#REF!,"алиев",#REF!,"04.09.2026")</f>
        <v>#REF!</v>
      </c>
      <c r="SW17" s="3" t="e">
        <f>COUNTIFS(#REF!,B17,#REF!,"Бекдурдиев",#REF!,"04.09.2026")</f>
        <v>#REF!</v>
      </c>
      <c r="SX17" s="3" t="e">
        <f>COUNTIFS(#REF!,B17,#REF!,"алиев",#REF!,"05.09.2026")</f>
        <v>#REF!</v>
      </c>
      <c r="SY17" s="3" t="e">
        <f>COUNTIFS(#REF!,B17,#REF!,"Бекдурдиев",#REF!,"05.09.2026")</f>
        <v>#REF!</v>
      </c>
      <c r="SZ17" s="3" t="e">
        <f>COUNTIFS(#REF!,B17,#REF!,"алиев",#REF!,"06.09.2026")</f>
        <v>#REF!</v>
      </c>
      <c r="TA17" s="3" t="e">
        <f>COUNTIFS(#REF!,B17,#REF!,"Бекдурдиев",#REF!,"06.09.2026")</f>
        <v>#REF!</v>
      </c>
      <c r="TB17" s="3" t="e">
        <f>COUNTIFS(#REF!,B17,#REF!,"алиев",#REF!,"07.09.2026")</f>
        <v>#REF!</v>
      </c>
      <c r="TC17" s="3" t="e">
        <f>COUNTIFS(#REF!,B17,#REF!,"Бекдурдиев",#REF!,"07.09.2026")</f>
        <v>#REF!</v>
      </c>
      <c r="TD17" s="3" t="e">
        <f>COUNTIFS(#REF!,B17,#REF!,"алиев",#REF!,"08.09.2026")</f>
        <v>#REF!</v>
      </c>
      <c r="TE17" s="3" t="e">
        <f>COUNTIFS(#REF!,B17,#REF!,"Бекдурдиев",#REF!,"08.09.2026")</f>
        <v>#REF!</v>
      </c>
      <c r="TF17" s="3" t="e">
        <f>COUNTIFS(#REF!,B17,#REF!,"алиев",#REF!,"09.09.2026")</f>
        <v>#REF!</v>
      </c>
      <c r="TG17" s="3" t="e">
        <f>COUNTIFS(#REF!,B17,#REF!,"Бекдурдиев",#REF!,"08.09.2026")</f>
        <v>#REF!</v>
      </c>
      <c r="TH17" s="3" t="e">
        <f>COUNTIFS(#REF!,B17,#REF!,"алиев",#REF!,"10.09.2026")</f>
        <v>#REF!</v>
      </c>
      <c r="TI17" s="3" t="e">
        <f>COUNTIFS(#REF!,B17,#REF!,"Бекдурдиев",#REF!,"10.09.2026")</f>
        <v>#REF!</v>
      </c>
      <c r="TJ17" s="3" t="e">
        <f>COUNTIFS(#REF!,B17,#REF!,"алиев",#REF!,"11.09.2026")</f>
        <v>#REF!</v>
      </c>
      <c r="TK17" s="3" t="e">
        <f>COUNTIFS(#REF!,B17,#REF!,"Бекдурдиев",#REF!,"11.09.2026")</f>
        <v>#REF!</v>
      </c>
      <c r="TL17" s="3" t="e">
        <f>COUNTIFS(#REF!,B17,#REF!,"алиев",#REF!,"11.09.2026")</f>
        <v>#REF!</v>
      </c>
      <c r="TM17" s="3" t="e">
        <f>COUNTIFS(#REF!,B17,#REF!,"Бекдурдиев",#REF!,"12.09.2026")</f>
        <v>#REF!</v>
      </c>
      <c r="TN17" s="3" t="e">
        <f>COUNTIFS(#REF!,B17,#REF!,"алиев",#REF!,"13.09.2026")</f>
        <v>#REF!</v>
      </c>
      <c r="TO17" s="3" t="e">
        <f>COUNTIFS(#REF!,B17,#REF!,"Бекдурдиев",#REF!,"13.09.2026")</f>
        <v>#REF!</v>
      </c>
      <c r="TP17" s="3" t="e">
        <f>COUNTIFS(#REF!,B17,#REF!,"алиев",#REF!,"14.09.2026")</f>
        <v>#REF!</v>
      </c>
      <c r="TQ17" s="3" t="e">
        <f>COUNTIFS(#REF!,B17,#REF!,"Бекдурдиев",#REF!,"14.09.2026")</f>
        <v>#REF!</v>
      </c>
      <c r="TR17" s="3" t="e">
        <f>COUNTIFS(#REF!,B17,#REF!,"алиев",#REF!,"15.09.2026")</f>
        <v>#REF!</v>
      </c>
      <c r="TS17" s="3" t="e">
        <f>COUNTIFS(#REF!,B17,#REF!,"Бекдурдиев",#REF!,"15.09.2026")</f>
        <v>#REF!</v>
      </c>
      <c r="TT17" s="3" t="e">
        <f>COUNTIFS(#REF!,B17,#REF!,"алиев",#REF!,"16.09.2026")</f>
        <v>#REF!</v>
      </c>
      <c r="TU17" s="3" t="e">
        <f>COUNTIFS(#REF!,B17,#REF!,"Бекдурдиев",#REF!,"16.09.2026")</f>
        <v>#REF!</v>
      </c>
      <c r="TV17" s="3" t="e">
        <f>COUNTIFS(#REF!,B17,#REF!,"алиев",#REF!,"17.09.2026")</f>
        <v>#REF!</v>
      </c>
      <c r="TW17" s="3" t="e">
        <f>COUNTIFS(#REF!,B17,#REF!,"Бекдурдиев",#REF!,"17.09.2026")</f>
        <v>#REF!</v>
      </c>
      <c r="TX17" s="3" t="e">
        <f>COUNTIFS(#REF!,B17,#REF!,"алиев",#REF!,"18.09.2026")</f>
        <v>#REF!</v>
      </c>
      <c r="TY17" s="3" t="e">
        <f>COUNTIFS(#REF!,B17,#REF!,"Бекдурдиев",#REF!,"18.09.2026")</f>
        <v>#REF!</v>
      </c>
      <c r="TZ17" s="3" t="e">
        <f>COUNTIFS(#REF!,B17,#REF!,"алиев",#REF!,"19.09.2026")</f>
        <v>#REF!</v>
      </c>
      <c r="UA17" s="3" t="e">
        <f>COUNTIFS(#REF!,B17,#REF!,"Бекдурдиев",#REF!,"19.09.2026")</f>
        <v>#REF!</v>
      </c>
      <c r="UB17" s="3" t="e">
        <f>COUNTIFS(#REF!,B17,#REF!,"алиев",#REF!,"20.09.2026")</f>
        <v>#REF!</v>
      </c>
      <c r="UC17" s="3" t="e">
        <f>COUNTIFS(#REF!,B17,#REF!,"Бекдурдиев",#REF!,"20.09.2026")</f>
        <v>#REF!</v>
      </c>
      <c r="UD17" s="3" t="e">
        <f>COUNTIFS(#REF!,B17,#REF!,"алиев",#REF!,"21.09.2026")</f>
        <v>#REF!</v>
      </c>
      <c r="UE17" s="3" t="e">
        <f>COUNTIFS(#REF!,B17,#REF!,"Бекдурдиев",#REF!,"21.09.2026")</f>
        <v>#REF!</v>
      </c>
      <c r="UF17" s="3" t="e">
        <f>COUNTIFS(#REF!,B17,#REF!,"алиев",#REF!,"22.09.2026")</f>
        <v>#REF!</v>
      </c>
      <c r="UG17" s="3" t="e">
        <f>COUNTIFS(#REF!,B17,#REF!,"Бекдурдиев",#REF!,"22.09.2026")</f>
        <v>#REF!</v>
      </c>
      <c r="UH17" s="3" t="e">
        <f>COUNTIFS(#REF!,B17,#REF!,"алиев",#REF!,"23.09.2026")</f>
        <v>#REF!</v>
      </c>
      <c r="UI17" s="3" t="e">
        <f>COUNTIFS(#REF!,B17,#REF!,"Бекдурдиев",#REF!,"23.09.2026")</f>
        <v>#REF!</v>
      </c>
      <c r="UJ17" s="3" t="e">
        <f>COUNTIFS(#REF!,B17,#REF!,"алиев",#REF!,"24.09.2026")</f>
        <v>#REF!</v>
      </c>
      <c r="UK17" s="3" t="e">
        <f>COUNTIFS(#REF!,B17,#REF!,"Бекдурдиев",#REF!,"24.09.2026")</f>
        <v>#REF!</v>
      </c>
      <c r="UL17" s="3" t="e">
        <f>COUNTIFS(#REF!,B17,#REF!,"алиев",#REF!,"25.09.2026")</f>
        <v>#REF!</v>
      </c>
      <c r="UM17" s="3" t="e">
        <f>COUNTIFS(#REF!,B17,#REF!,"Бекдурдиев",#REF!,"25.09.2026")</f>
        <v>#REF!</v>
      </c>
      <c r="UN17" s="3" t="e">
        <f>COUNTIFS(#REF!,B17,#REF!,"алиев",#REF!,"26.09.2026")</f>
        <v>#REF!</v>
      </c>
      <c r="UO17" s="3" t="e">
        <f>COUNTIFS(#REF!,B17,#REF!,"Бекдурдиев",#REF!,"26.09.2026")</f>
        <v>#REF!</v>
      </c>
      <c r="UP17" s="3" t="e">
        <f>COUNTIFS(#REF!,B17,#REF!,"алиев",#REF!,"27.09.2026")</f>
        <v>#REF!</v>
      </c>
      <c r="UQ17" s="3" t="e">
        <f>COUNTIFS(#REF!,B17,#REF!,"Бекдурдиев",#REF!,"27.09.2026")</f>
        <v>#REF!</v>
      </c>
      <c r="UR17" s="3" t="e">
        <f>COUNTIFS(#REF!,B17,#REF!,"алиев",#REF!,"28.09.2026")</f>
        <v>#REF!</v>
      </c>
      <c r="US17" s="3" t="e">
        <f>COUNTIFS(#REF!,B17,#REF!,"Бекдурдиев",#REF!,"28.09.2026")</f>
        <v>#REF!</v>
      </c>
      <c r="UT17" s="3" t="e">
        <f>COUNTIFS(#REF!,B17,#REF!,"алиев",#REF!,"29.09.2026")</f>
        <v>#REF!</v>
      </c>
      <c r="UU17" s="3" t="e">
        <f>COUNTIFS(#REF!,B17,#REF!,"Бекдурдиев",#REF!,"29.09.2026")</f>
        <v>#REF!</v>
      </c>
      <c r="UV17" s="3" t="e">
        <f>COUNTIFS(#REF!,B17,#REF!,"алиев",#REF!,"30.09.2026")</f>
        <v>#REF!</v>
      </c>
      <c r="UW17" s="4" t="e">
        <f>COUNTIFS(#REF!,B17,#REF!,"Бекдурдиев",#REF!,"30.09.2026")</f>
        <v>#REF!</v>
      </c>
      <c r="UX17" s="19" t="e">
        <f t="shared" si="36"/>
        <v>#REF!</v>
      </c>
      <c r="UY17" s="19" t="e">
        <f t="shared" si="37"/>
        <v>#REF!</v>
      </c>
      <c r="UZ17" s="28" t="e">
        <f>COUNTIFS(#REF!,B17,#REF!,"алиев",#REF!,"01.10.2026")</f>
        <v>#REF!</v>
      </c>
      <c r="VA17" s="28" t="e">
        <f>COUNTIFS(#REF!,B17,#REF!,"Бекдурдиев",#REF!,"01.10.2026")</f>
        <v>#REF!</v>
      </c>
      <c r="VB17" s="28" t="e">
        <f>COUNTIFS(#REF!,B17,#REF!,"алиев",#REF!,"02.10.2026")</f>
        <v>#REF!</v>
      </c>
      <c r="VC17" s="28" t="e">
        <f>COUNTIFS(#REF!,B17,#REF!,"Бекдурдиев",#REF!,"02.10.2026")</f>
        <v>#REF!</v>
      </c>
      <c r="VD17" s="28" t="e">
        <f>COUNTIFS(#REF!,B17,#REF!,"алиев",#REF!,"03.10.2026")</f>
        <v>#REF!</v>
      </c>
      <c r="VE17" s="28" t="e">
        <f>COUNTIFS(#REF!,B17,#REF!,"Бекдурдиев",#REF!,"03.10.2026")</f>
        <v>#REF!</v>
      </c>
      <c r="VF17" s="28" t="e">
        <f>COUNTIFS(#REF!,B17,#REF!,"алиев",#REF!,"04.10.2026")</f>
        <v>#REF!</v>
      </c>
      <c r="VG17" s="28" t="e">
        <f>COUNTIFS(#REF!,B17,#REF!,"Бекдурдиев",#REF!,"04.10.2026")</f>
        <v>#REF!</v>
      </c>
      <c r="VH17" s="28" t="e">
        <f>COUNTIFS(#REF!,B17,#REF!,"алиев",#REF!,"05.10.2026")</f>
        <v>#REF!</v>
      </c>
      <c r="VI17" s="28" t="e">
        <f>COUNTIFS(#REF!,B17,#REF!,"Бекдурдиев",#REF!,"05.10.2026")</f>
        <v>#REF!</v>
      </c>
      <c r="VJ17" s="28" t="e">
        <f>COUNTIFS(#REF!,B17,#REF!,"алиев",#REF!,"06.10.2026")</f>
        <v>#REF!</v>
      </c>
      <c r="VK17" s="28" t="e">
        <f>COUNTIFS(#REF!,B17,#REF!,"Бекдурдиев",#REF!,"06.10.2026")</f>
        <v>#REF!</v>
      </c>
      <c r="VL17" s="28" t="e">
        <f>COUNTIFS(#REF!,B17,#REF!,"алиев",#REF!,"07.10.2026")</f>
        <v>#REF!</v>
      </c>
      <c r="VM17" s="28" t="e">
        <f>COUNTIFS(#REF!,B17,#REF!,"Бекдурдиев",#REF!,"07.10.2026")</f>
        <v>#REF!</v>
      </c>
      <c r="VN17" s="28" t="e">
        <f>COUNTIFS(#REF!,B17,#REF!,"алиев",#REF!,"08.10.2026")</f>
        <v>#REF!</v>
      </c>
      <c r="VO17" s="28" t="e">
        <f>COUNTIFS(#REF!,B17,#REF!,"Бекдурдиев",#REF!,"08.10.2026")</f>
        <v>#REF!</v>
      </c>
      <c r="VP17" s="28" t="e">
        <f>COUNTIFS(#REF!,B17,#REF!,"алиев",#REF!,"09.10.2026")</f>
        <v>#REF!</v>
      </c>
      <c r="VQ17" s="28" t="e">
        <f>COUNTIFS(#REF!,B17,#REF!,"Бекдурдиев",#REF!,"09.10.2026")</f>
        <v>#REF!</v>
      </c>
      <c r="VR17" s="28" t="e">
        <f>COUNTIFS(#REF!,B17,#REF!,"алиев",#REF!,"10.10.2026")</f>
        <v>#REF!</v>
      </c>
      <c r="VS17" s="28" t="e">
        <f>COUNTIFS(#REF!,B17,#REF!,"Бекдурдиев",#REF!,"10.10.2026")</f>
        <v>#REF!</v>
      </c>
      <c r="VT17" s="28" t="e">
        <f>COUNTIFS(#REF!,B17,#REF!,"алиев",#REF!,"11.10.2026")</f>
        <v>#REF!</v>
      </c>
      <c r="VU17" s="28" t="e">
        <f>COUNTIFS(#REF!,B17,#REF!,"Бекдурдиев",#REF!,"11.10.2026")</f>
        <v>#REF!</v>
      </c>
      <c r="VV17" s="28" t="e">
        <f>COUNTIFS(#REF!,B17,#REF!,"алиев",#REF!,"12.10.2026")</f>
        <v>#REF!</v>
      </c>
      <c r="VW17" s="28" t="e">
        <f>COUNTIFS(#REF!,B17,#REF!,"Бекдурдиев",#REF!,"12.10.2026")</f>
        <v>#REF!</v>
      </c>
      <c r="VX17" s="28" t="e">
        <f>COUNTIFS(#REF!,B17,#REF!,"алиев",#REF!,"13.10.2026")</f>
        <v>#REF!</v>
      </c>
      <c r="VY17" s="28" t="e">
        <f>COUNTIFS(#REF!,B17,#REF!,"Бекдурдиев",#REF!,"13.10.2026")</f>
        <v>#REF!</v>
      </c>
      <c r="VZ17" s="28" t="e">
        <f>COUNTIFS(#REF!,B17,#REF!,"алиев",#REF!,"14.10.2026")</f>
        <v>#REF!</v>
      </c>
      <c r="WA17" s="28" t="e">
        <f>COUNTIFS(#REF!,B17,#REF!,"Бекдурдиев",#REF!,"14.10.2026")</f>
        <v>#REF!</v>
      </c>
      <c r="WB17" s="28" t="e">
        <f>COUNTIFS(#REF!,B17,#REF!,"алиев",#REF!,"15.10.2026")</f>
        <v>#REF!</v>
      </c>
      <c r="WC17" s="28" t="e">
        <f>COUNTIFS(#REF!,B17,#REF!,"Бекдурдиев",#REF!,"15.10.2026")</f>
        <v>#REF!</v>
      </c>
      <c r="WD17" s="28" t="e">
        <f>COUNTIFS(#REF!,B17,#REF!,"алиев",#REF!,"16.10.2026")</f>
        <v>#REF!</v>
      </c>
      <c r="WE17" s="28" t="e">
        <f>COUNTIFS(#REF!,B17,#REF!,"Бекдурдиев",#REF!,"16.10.2026")</f>
        <v>#REF!</v>
      </c>
      <c r="WF17" s="28" t="e">
        <f>COUNTIFS(#REF!,B17,#REF!,"алиев",#REF!,"17.10.2026")</f>
        <v>#REF!</v>
      </c>
      <c r="WG17" s="28" t="e">
        <f>COUNTIFS(#REF!,B17,#REF!,"Бекдурдиев",#REF!,"17.10.2026")</f>
        <v>#REF!</v>
      </c>
      <c r="WH17" s="28" t="e">
        <f>COUNTIFS(#REF!,B17,#REF!,"алиев",#REF!,"18.10.2026")</f>
        <v>#REF!</v>
      </c>
      <c r="WI17" s="28" t="e">
        <f>COUNTIFS(#REF!,B17,#REF!,"Бекдурдиев",#REF!,"18.10.2026")</f>
        <v>#REF!</v>
      </c>
      <c r="WJ17" s="28" t="e">
        <f>COUNTIFS(#REF!,B17,#REF!,"алиев",#REF!,"19.10.2026")</f>
        <v>#REF!</v>
      </c>
      <c r="WK17" s="28" t="e">
        <f>COUNTIFS(#REF!,B17,#REF!,"Бекдурдиев",#REF!,"19.10.2026")</f>
        <v>#REF!</v>
      </c>
      <c r="WL17" s="28" t="e">
        <f>COUNTIFS(#REF!,B17,#REF!,"алиев",#REF!,"20.10.2026")</f>
        <v>#REF!</v>
      </c>
      <c r="WM17" s="28" t="e">
        <f>COUNTIFS(#REF!,B17,#REF!,"Бекдурдиев",#REF!,"20.10.2026")</f>
        <v>#REF!</v>
      </c>
      <c r="WN17" s="28" t="e">
        <f>COUNTIFS(#REF!,B17,#REF!,"алиев",#REF!,"21.10.2026")</f>
        <v>#REF!</v>
      </c>
      <c r="WO17" s="28" t="e">
        <f>COUNTIFS(#REF!,B17,#REF!,"Бекдурдиев",#REF!,"21.10.2026")</f>
        <v>#REF!</v>
      </c>
      <c r="WP17" s="28" t="e">
        <f>COUNTIFS(#REF!,B17,#REF!,"алиев",#REF!,"22.10.2026")</f>
        <v>#REF!</v>
      </c>
      <c r="WQ17" s="28" t="e">
        <f>COUNTIFS(#REF!,B17,#REF!,"Бекдурдиев",#REF!,"22.10.2026")</f>
        <v>#REF!</v>
      </c>
      <c r="WR17" s="28" t="e">
        <f>COUNTIFS(#REF!,B17,#REF!,"алиев",#REF!,"23.10.2026")</f>
        <v>#REF!</v>
      </c>
      <c r="WS17" s="28" t="e">
        <f>COUNTIFS(#REF!,B17,#REF!,"Бекдурдиев",#REF!,"23.10.2026")</f>
        <v>#REF!</v>
      </c>
      <c r="WT17" s="28" t="e">
        <f>COUNTIFS(#REF!,B17,#REF!,"алиев",#REF!,"24.10.2026")</f>
        <v>#REF!</v>
      </c>
      <c r="WU17" s="28" t="e">
        <f>COUNTIFS(#REF!,B17,#REF!,"Бекдурдиев",#REF!,"24.10.2026")</f>
        <v>#REF!</v>
      </c>
      <c r="WV17" s="28" t="e">
        <f>COUNTIFS(#REF!,B17,#REF!,"алиев",#REF!,"25.10.2026")</f>
        <v>#REF!</v>
      </c>
      <c r="WW17" s="28" t="e">
        <f>COUNTIFS(#REF!,B17,#REF!,"Бекдурдиев",#REF!,"25.10.2026")</f>
        <v>#REF!</v>
      </c>
      <c r="WX17" s="28" t="e">
        <f>COUNTIFS(#REF!,B17,#REF!,"алиев",#REF!,"26.10.2026")</f>
        <v>#REF!</v>
      </c>
      <c r="WY17" s="28" t="e">
        <f>COUNTIFS(#REF!,B17,#REF!,"Бекдурдиев",#REF!,"26.10.2026")</f>
        <v>#REF!</v>
      </c>
      <c r="WZ17" s="28" t="e">
        <f>COUNTIFS(#REF!,B17,#REF!,"алиев",#REF!,"27.10.2026")</f>
        <v>#REF!</v>
      </c>
      <c r="XA17" s="28" t="e">
        <f>COUNTIFS(#REF!,B17,#REF!,"Бекдурдиев",#REF!,"27.10.2026")</f>
        <v>#REF!</v>
      </c>
      <c r="XB17" s="28" t="e">
        <f>COUNTIFS(#REF!,B17,#REF!,"алиев",#REF!,"28.10.2026")</f>
        <v>#REF!</v>
      </c>
      <c r="XC17" s="28" t="e">
        <f>COUNTIFS(#REF!,B17,#REF!,"Бекдурдиев",#REF!,"28.10.2026")</f>
        <v>#REF!</v>
      </c>
      <c r="XD17" s="28" t="e">
        <f>COUNTIFS(#REF!,B17,#REF!,"алиев",#REF!,"29.10.2026")</f>
        <v>#REF!</v>
      </c>
      <c r="XE17" s="28" t="e">
        <f>COUNTIFS(#REF!,B17,#REF!,"Бекдурдиев",#REF!,"29.10.2026")</f>
        <v>#REF!</v>
      </c>
      <c r="XF17" s="28" t="e">
        <f>COUNTIFS(#REF!,B17,#REF!,"алиев",#REF!,"30.10.2026")</f>
        <v>#REF!</v>
      </c>
      <c r="XG17" s="28" t="e">
        <f>COUNTIFS(#REF!,B17,#REF!,"Бекдурдиев",#REF!,"30.10.2026")</f>
        <v>#REF!</v>
      </c>
      <c r="XH17" s="28" t="e">
        <f>COUNTIFS(#REF!,B17,#REF!,"алиев",#REF!,"31.10.2026")</f>
        <v>#REF!</v>
      </c>
      <c r="XI17" s="28" t="e">
        <f>COUNTIFS(#REF!,B17,#REF!,"Бекдурдиев",#REF!,"31.10.2026")</f>
        <v>#REF!</v>
      </c>
      <c r="XJ17" s="41" t="e">
        <f t="shared" si="38"/>
        <v>#REF!</v>
      </c>
      <c r="XK17" s="41" t="e">
        <f t="shared" si="39"/>
        <v>#REF!</v>
      </c>
      <c r="XL17" s="28" t="e">
        <f>COUNTIFS(#REF!,B17,#REF!,"алиев",#REF!,"01.11.2026")</f>
        <v>#REF!</v>
      </c>
      <c r="XM17" s="28" t="e">
        <f>COUNTIFS(#REF!,B17,#REF!,"Бекдурдиев",#REF!,"01.11.2026")</f>
        <v>#REF!</v>
      </c>
      <c r="XN17" s="28" t="e">
        <f>COUNTIFS(#REF!,B17,#REF!,"алиев",#REF!,"02.11.2026")</f>
        <v>#REF!</v>
      </c>
      <c r="XO17" s="28" t="e">
        <f>COUNTIFS(#REF!,B17,#REF!,"Бекдурдиев",#REF!,"02.11.2026")</f>
        <v>#REF!</v>
      </c>
      <c r="XP17" s="28" t="e">
        <f>COUNTIFS(#REF!,B17,#REF!,"алиев",#REF!,"03.11.2026")</f>
        <v>#REF!</v>
      </c>
      <c r="XQ17" s="28" t="e">
        <f>COUNTIFS(#REF!,B17,#REF!,"Бекдурдиев",#REF!,"03.11.2026")</f>
        <v>#REF!</v>
      </c>
      <c r="XR17" s="28" t="e">
        <f>COUNTIFS(#REF!,B17,#REF!,"алиев",#REF!,"04.11.2026")</f>
        <v>#REF!</v>
      </c>
      <c r="XS17" s="28" t="e">
        <f>COUNTIFS(#REF!,B17,#REF!,"Бекдурдиев",#REF!,"04.11.2026")</f>
        <v>#REF!</v>
      </c>
      <c r="XT17" s="28" t="e">
        <f>COUNTIFS(#REF!,B17,#REF!,"алиев",#REF!,"05.11.2026")</f>
        <v>#REF!</v>
      </c>
      <c r="XU17" s="28" t="e">
        <f>COUNTIFS(#REF!,B17,#REF!,"Бекдурдиев",#REF!,"05.11.2026")</f>
        <v>#REF!</v>
      </c>
      <c r="XV17" s="28" t="e">
        <f>COUNTIFS(#REF!,B17,#REF!,"алиев",#REF!,"06.11.2026")</f>
        <v>#REF!</v>
      </c>
      <c r="XW17" s="28" t="e">
        <f>COUNTIFS(#REF!,B17,#REF!,"Бекдурдиев",#REF!,"06.11.2026")</f>
        <v>#REF!</v>
      </c>
      <c r="XX17" s="28" t="e">
        <f>COUNTIFS(#REF!,B17,#REF!,"алиев",#REF!,"07.11.2026")</f>
        <v>#REF!</v>
      </c>
      <c r="XY17" s="28" t="e">
        <f>COUNTIFS(#REF!,B17,#REF!,"Бекдурдиев",#REF!,"07.11.2026")</f>
        <v>#REF!</v>
      </c>
      <c r="XZ17" s="42" t="e">
        <f>COUNTIFS(#REF!,B17,#REF!,"алиев",#REF!,"08.11.2026")</f>
        <v>#REF!</v>
      </c>
      <c r="YA17" s="42" t="e">
        <f>COUNTIFS(#REF!,B17,#REF!,"Бекдурдиев",#REF!,"08.11.2026")</f>
        <v>#REF!</v>
      </c>
      <c r="YB17" s="42" t="e">
        <f>COUNTIFS(#REF!,B17,#REF!,"алиев",#REF!,"09.11.2026")</f>
        <v>#REF!</v>
      </c>
      <c r="YC17" s="42" t="e">
        <f>COUNTIFS(#REF!,B17,#REF!,"Бекдурдиев",#REF!,"09.11.2026")</f>
        <v>#REF!</v>
      </c>
      <c r="YD17" s="42" t="e">
        <f>COUNTIFS(#REF!,B17,#REF!,"алиев",#REF!,"10.11.2026")</f>
        <v>#REF!</v>
      </c>
      <c r="YE17" s="42" t="e">
        <f>COUNTIFS(#REF!,B17,#REF!,"Бекдурдиев",#REF!,"10.11.2026")</f>
        <v>#REF!</v>
      </c>
      <c r="YF17" s="42" t="e">
        <f>COUNTIFS(#REF!,B17,#REF!,"алиев",#REF!,"11.11.2026")</f>
        <v>#REF!</v>
      </c>
      <c r="YG17" s="42" t="e">
        <f>COUNTIFS(#REF!,B17,#REF!,"Бекдурдиев",#REF!,"11.11.2026")</f>
        <v>#REF!</v>
      </c>
      <c r="YH17" s="42" t="e">
        <f>COUNTIFS(#REF!,B17,#REF!,"алиев",#REF!,"12.11.2026")</f>
        <v>#REF!</v>
      </c>
      <c r="YI17" s="42" t="e">
        <f>COUNTIFS(#REF!,B17,#REF!,"Бекдурдиев",#REF!,"12.11.2026")</f>
        <v>#REF!</v>
      </c>
      <c r="YJ17" s="42" t="e">
        <f>COUNTIFS(#REF!,B17,#REF!,"алиев",#REF!,"13.11.2026")</f>
        <v>#REF!</v>
      </c>
      <c r="YK17" s="42" t="e">
        <f>COUNTIFS(#REF!,B17,#REF!,"Бекдурдиев",#REF!,"13.11.2026")</f>
        <v>#REF!</v>
      </c>
      <c r="YL17" s="42" t="e">
        <f>COUNTIFS(#REF!,B17,#REF!,"алиев",#REF!,"14.11.2026")</f>
        <v>#REF!</v>
      </c>
      <c r="YM17" s="42" t="e">
        <f>COUNTIFS(#REF!,B17,#REF!,"Бекдурдиев",#REF!,"14.11.2026")</f>
        <v>#REF!</v>
      </c>
      <c r="YN17" s="42" t="e">
        <f>COUNTIFS(#REF!,B17,#REF!,"алиев",#REF!,"15.11.2026")</f>
        <v>#REF!</v>
      </c>
      <c r="YO17" s="42" t="e">
        <f>COUNTIFS(#REF!,B17,#REF!,"Бекдурдиев",#REF!,"15.11.2026")</f>
        <v>#REF!</v>
      </c>
      <c r="YP17" s="42" t="e">
        <f>COUNTIFS(#REF!,B17,#REF!,"алиев",#REF!,"16.11.2026")</f>
        <v>#REF!</v>
      </c>
      <c r="YQ17" s="42" t="e">
        <f>COUNTIFS(#REF!,B17,#REF!,"Бекдурдиев",#REF!,"16.11.2026")</f>
        <v>#REF!</v>
      </c>
      <c r="YR17" s="42" t="e">
        <f>COUNTIFS(#REF!,B17,#REF!,"алиев",#REF!,"17.11.2026")</f>
        <v>#REF!</v>
      </c>
      <c r="YS17" s="42" t="e">
        <f>COUNTIFS(#REF!,B17,#REF!,"Бекдурдиев",#REF!,"17.11.2026")</f>
        <v>#REF!</v>
      </c>
      <c r="YT17" s="42" t="e">
        <f>COUNTIFS(#REF!,B17,#REF!,"алиев",#REF!,"18.11.2026")</f>
        <v>#REF!</v>
      </c>
      <c r="YU17" s="42" t="e">
        <f>COUNTIFS(#REF!,B17,#REF!,"Бекдурдиев",#REF!,"18.11.2026")</f>
        <v>#REF!</v>
      </c>
      <c r="YV17" s="42" t="e">
        <f>COUNTIFS(#REF!,B17,#REF!,"алиев",#REF!,"19.11.2026")</f>
        <v>#REF!</v>
      </c>
      <c r="YW17" s="42" t="e">
        <f>COUNTIFS(#REF!,B17,#REF!,"Бекдурдиев",#REF!,"19.11.2026")</f>
        <v>#REF!</v>
      </c>
      <c r="YX17" s="42" t="e">
        <f>COUNTIFS(#REF!,B17,#REF!,"алиев",#REF!,"20.11.2026")</f>
        <v>#REF!</v>
      </c>
      <c r="YY17" s="42" t="e">
        <f>COUNTIFS(#REF!,B17,#REF!,"Бекдурдиев",#REF!,"20.11.2026")</f>
        <v>#REF!</v>
      </c>
      <c r="YZ17" s="42" t="e">
        <f>COUNTIFS(#REF!,B17,#REF!,"алиев",#REF!,"21.11.2026")</f>
        <v>#REF!</v>
      </c>
      <c r="ZA17" s="42" t="e">
        <f>COUNTIFS(#REF!,B17,#REF!,"Бекдурдиев",#REF!,"21.11.2026")</f>
        <v>#REF!</v>
      </c>
      <c r="ZB17" s="42" t="e">
        <f>COUNTIFS(#REF!,B17,#REF!,"алиев",#REF!,"22.11.2026")</f>
        <v>#REF!</v>
      </c>
      <c r="ZC17" s="42" t="e">
        <f>COUNTIFS(#REF!,B17,#REF!,"Бекдурдиев",#REF!,"22.11.2026")</f>
        <v>#REF!</v>
      </c>
      <c r="ZD17" s="42" t="e">
        <f>COUNTIFS(#REF!,B17,#REF!,"алиев",#REF!,"23.11.2026")</f>
        <v>#REF!</v>
      </c>
      <c r="ZE17" s="42" t="e">
        <f>COUNTIFS(#REF!,B17,#REF!,"Бекдурдиев",#REF!,"23.11.2026")</f>
        <v>#REF!</v>
      </c>
      <c r="ZF17" s="42" t="e">
        <f>COUNTIFS(#REF!,B17,#REF!,"алиев",#REF!,"24.11.2026")</f>
        <v>#REF!</v>
      </c>
      <c r="ZG17" s="42" t="e">
        <f>COUNTIFS(#REF!,B17,#REF!,"Бекдурдиев",#REF!,"24.11.2026")</f>
        <v>#REF!</v>
      </c>
      <c r="ZH17" s="42" t="e">
        <f>COUNTIFS(#REF!,B17,#REF!,"алиев",#REF!,"25.11.202")</f>
        <v>#REF!</v>
      </c>
      <c r="ZI17" s="42" t="e">
        <f>COUNTIFS(#REF!,B17,#REF!,"Бекдурдиев",#REF!,"25.11.2026")</f>
        <v>#REF!</v>
      </c>
      <c r="ZJ17" s="42" t="e">
        <f>COUNTIFS(#REF!,B17,#REF!,"алиев",#REF!,"26.11.2026")</f>
        <v>#REF!</v>
      </c>
      <c r="ZK17" s="42" t="e">
        <f>COUNTIFS(#REF!,B17,#REF!,"Бекдурдиев",#REF!,"26.11.2026")</f>
        <v>#REF!</v>
      </c>
      <c r="ZL17" s="42" t="e">
        <f>COUNTIFS(#REF!,B17,#REF!,"алиев",#REF!,"27.11.2026")</f>
        <v>#REF!</v>
      </c>
      <c r="ZM17" s="42" t="e">
        <f>COUNTIFS(#REF!,B17,#REF!,"Бекдурдиев",#REF!,"27.11.2026")</f>
        <v>#REF!</v>
      </c>
      <c r="ZN17" s="42" t="e">
        <f>COUNTIFS(#REF!,B17,#REF!,"алиев",#REF!,"28.11.2026")</f>
        <v>#REF!</v>
      </c>
      <c r="ZO17" s="42" t="e">
        <f>COUNTIFS(#REF!,B17,#REF!,"Бекдурдиев",#REF!,"28.11.2026")</f>
        <v>#REF!</v>
      </c>
      <c r="ZP17" s="42" t="e">
        <f>COUNTIFS(#REF!,B17,#REF!,"алиев",#REF!,"29.11.2026")</f>
        <v>#REF!</v>
      </c>
      <c r="ZQ17" s="42" t="e">
        <f>COUNTIFS(#REF!,B17,#REF!,"Бекдурдиев",#REF!,"29.11.2026")</f>
        <v>#REF!</v>
      </c>
      <c r="ZR17" s="42" t="e">
        <f>COUNTIFS(#REF!,B17,#REF!,"алиев",#REF!,"30.11.2026")</f>
        <v>#REF!</v>
      </c>
      <c r="ZS17" s="42" t="e">
        <f>COUNTIFS(#REF!,B17,#REF!,"Бекдурдиев",#REF!,"30.11.2026")</f>
        <v>#REF!</v>
      </c>
      <c r="ZT17" s="43" t="e">
        <f t="shared" si="40"/>
        <v>#REF!</v>
      </c>
      <c r="ZU17" s="43" t="e">
        <f t="shared" si="41"/>
        <v>#REF!</v>
      </c>
      <c r="ZV17" s="4" t="e">
        <f>COUNTIFS(#REF!,B17,#REF!,"алиев",#REF!,"01.12.2026")</f>
        <v>#REF!</v>
      </c>
      <c r="ZW17" s="4" t="e">
        <f>COUNTIFS(#REF!,B17,#REF!,"Бекдурдиев",#REF!,"01.12.2026")</f>
        <v>#REF!</v>
      </c>
      <c r="ZX17" s="4" t="e">
        <f>COUNTIFS(#REF!,B17,#REF!,"алиев",#REF!,"02.12.2026")</f>
        <v>#REF!</v>
      </c>
      <c r="ZY17" s="4" t="e">
        <f>COUNTIFS(#REF!,B17,#REF!,"Бекдурдиев",#REF!,"02.12.2026")</f>
        <v>#REF!</v>
      </c>
      <c r="ZZ17" s="4" t="e">
        <f>COUNTIFS(#REF!,B17,#REF!,"алиев",#REF!,"03.12.2026")</f>
        <v>#REF!</v>
      </c>
      <c r="AAA17" s="4" t="e">
        <f>COUNTIFS(#REF!,B17,#REF!,"Бекдурдиев",#REF!,"03.12.2026")</f>
        <v>#REF!</v>
      </c>
      <c r="AAB17" s="4" t="e">
        <f>COUNTIFS(#REF!,B17,#REF!,"алиев",#REF!,"04.12.2026")</f>
        <v>#REF!</v>
      </c>
      <c r="AAC17" s="4" t="e">
        <f>COUNTIFS(#REF!,B17,#REF!,"Бекдурдиев",#REF!,"04.12.2026")</f>
        <v>#REF!</v>
      </c>
      <c r="AAD17" s="4" t="e">
        <f>COUNTIFS(#REF!,B17,#REF!,"алиев",#REF!,"05.12.2026")</f>
        <v>#REF!</v>
      </c>
      <c r="AAE17" s="4" t="e">
        <f>COUNTIFS(#REF!,B17,#REF!,"Бекдурдиев",#REF!,"05.12.2026")</f>
        <v>#REF!</v>
      </c>
      <c r="AAF17" s="4" t="e">
        <f>COUNTIFS(#REF!,B17,#REF!,"алиев",#REF!,"06.12.2026")</f>
        <v>#REF!</v>
      </c>
      <c r="AAG17" s="4" t="e">
        <f>COUNTIFS(#REF!,B17,#REF!,"Бекдурдиев",#REF!,"06.12.2026")</f>
        <v>#REF!</v>
      </c>
      <c r="AAH17" s="4" t="e">
        <f>COUNTIFS(#REF!,B17,#REF!,"алиев",#REF!,"07.12.2026")</f>
        <v>#REF!</v>
      </c>
      <c r="AAI17" s="4" t="e">
        <f>COUNTIFS(#REF!,B17,#REF!,"Бекдурдиев",#REF!,"07.12.2026")</f>
        <v>#REF!</v>
      </c>
      <c r="AAJ17" s="1" t="e">
        <f>COUNTIFS(#REF!,B17,#REF!,"алиев",#REF!,"08.12.2026")</f>
        <v>#REF!</v>
      </c>
      <c r="AAK17" s="1" t="e">
        <f>COUNTIFS(#REF!,B17,#REF!,"Бекдурдиев",#REF!,"08.12.2026")</f>
        <v>#REF!</v>
      </c>
      <c r="AAL17" s="1" t="e">
        <f>COUNTIFS(#REF!,B17,#REF!,"алиев",#REF!,"09.12.2026")</f>
        <v>#REF!</v>
      </c>
      <c r="AAM17" s="1" t="e">
        <f>COUNTIFS(#REF!,B17,#REF!,"Бекдурдиев",#REF!,"09.12.2026")</f>
        <v>#REF!</v>
      </c>
      <c r="AAN17" s="1" t="e">
        <f>COUNTIFS(#REF!,B17,#REF!,"алиев",#REF!,"10.12.2026")</f>
        <v>#REF!</v>
      </c>
      <c r="AAO17" s="1" t="e">
        <f>COUNTIFS(#REF!,B17,#REF!,"Бекдурдиев",#REF!,"10.12.2026")</f>
        <v>#REF!</v>
      </c>
      <c r="AAP17" s="1" t="e">
        <f>COUNTIFS(#REF!,B17,#REF!,"алиев",#REF!,"11.12.2026")</f>
        <v>#REF!</v>
      </c>
      <c r="AAQ17" s="1" t="e">
        <f>COUNTIFS(#REF!,B17,#REF!,"Бекдурдиев",#REF!,"11.12.2026")</f>
        <v>#REF!</v>
      </c>
      <c r="AAR17" s="1" t="e">
        <f>COUNTIFS(#REF!,B17,#REF!,"алиев",#REF!,"12.12.2026")</f>
        <v>#REF!</v>
      </c>
      <c r="AAS17" s="1" t="e">
        <f>COUNTIFS(#REF!,B17,#REF!,"Бекдурдиев",#REF!,"12.12.2026")</f>
        <v>#REF!</v>
      </c>
      <c r="AAT17" s="1" t="e">
        <f>COUNTIFS(#REF!,B17,#REF!,"алиев",#REF!,"13.12.2026")</f>
        <v>#REF!</v>
      </c>
      <c r="AAU17" s="1" t="e">
        <f>COUNTIFS(#REF!,B17,#REF!,"Бекдурдиев",#REF!,"13.12.2026")</f>
        <v>#REF!</v>
      </c>
      <c r="AAV17" s="1" t="e">
        <f>COUNTIFS(#REF!,B17,#REF!,"алиев",#REF!,"14.12.2026")</f>
        <v>#REF!</v>
      </c>
      <c r="AAW17" s="1" t="e">
        <f>COUNTIFS(#REF!,B17,#REF!,"Бекдурдиев",#REF!,"14.12.2026")</f>
        <v>#REF!</v>
      </c>
      <c r="AAX17" s="1" t="e">
        <f>COUNTIFS(#REF!,B17,#REF!,"алиев",#REF!,"15.12.2026")</f>
        <v>#REF!</v>
      </c>
      <c r="AAY17" s="1" t="e">
        <f>COUNTIFS(#REF!,B17,#REF!,"Бекдурдиев",#REF!,"15.12.2026")</f>
        <v>#REF!</v>
      </c>
      <c r="AAZ17" s="1" t="e">
        <f>COUNTIFS(#REF!,B17,#REF!,"алиев",#REF!,"16.12.2026")</f>
        <v>#REF!</v>
      </c>
      <c r="ABA17" s="1" t="e">
        <f>COUNTIFS(#REF!,B17,#REF!,"Бекдурдиев",#REF!,"16.12.2026")</f>
        <v>#REF!</v>
      </c>
      <c r="ABB17" s="1" t="e">
        <f>COUNTIFS(#REF!,B17,#REF!,"алиев",#REF!,"17.12.2026")</f>
        <v>#REF!</v>
      </c>
      <c r="ABC17" s="1" t="e">
        <f>COUNTIFS(#REF!,B17,#REF!,"Бекдурдиев",#REF!,"17.12.2026")</f>
        <v>#REF!</v>
      </c>
      <c r="ABD17" s="1" t="e">
        <f>COUNTIFS(#REF!,B17,#REF!,"алиев",#REF!,"18.12.2026")</f>
        <v>#REF!</v>
      </c>
      <c r="ABE17" s="1" t="e">
        <f>COUNTIFS(#REF!,B17,#REF!,"Бекдурдиев",#REF!,"18.12.2026")</f>
        <v>#REF!</v>
      </c>
      <c r="ABF17" s="1" t="e">
        <f>COUNTIFS(#REF!,B17,#REF!,"алиев",#REF!,"19.12.2026")</f>
        <v>#REF!</v>
      </c>
      <c r="ABG17" s="1" t="e">
        <f>COUNTIFS(#REF!,B17,#REF!,"Бекдурдиев",#REF!,"19.12.2026")</f>
        <v>#REF!</v>
      </c>
      <c r="ABH17" s="1" t="e">
        <f>COUNTIFS(#REF!,B17,#REF!,"алиев",#REF!,"20.12.2026")</f>
        <v>#REF!</v>
      </c>
      <c r="ABI17" s="1" t="e">
        <f>COUNTIFS(#REF!,B17,#REF!,"Бекдурдиев",#REF!,"20.12.2026")</f>
        <v>#REF!</v>
      </c>
      <c r="ABJ17" s="1" t="e">
        <f>COUNTIFS(#REF!,B17,#REF!,"алиев",#REF!,"21.12.2026")</f>
        <v>#REF!</v>
      </c>
      <c r="ABK17" s="1" t="e">
        <f>COUNTIFS(#REF!,B17,#REF!,"Бекдурдиев",#REF!,"21.12.2026")</f>
        <v>#REF!</v>
      </c>
      <c r="ABL17" s="1" t="e">
        <f>COUNTIFS(#REF!,B17,#REF!,"алиев",#REF!,"22.12.2026")</f>
        <v>#REF!</v>
      </c>
      <c r="ABM17" s="1" t="e">
        <f>COUNTIFS(#REF!,B17,#REF!,"Бекдурдиев",#REF!,"22.12.2026")</f>
        <v>#REF!</v>
      </c>
      <c r="ABN17" s="1" t="e">
        <f>COUNTIFS(#REF!,B17,#REF!,"алиев",#REF!,"23.12.2026")</f>
        <v>#REF!</v>
      </c>
      <c r="ABO17" s="1" t="e">
        <f>COUNTIFS(#REF!,B17,#REF!,"Бекдурдиев",#REF!,"23.12.2026")</f>
        <v>#REF!</v>
      </c>
      <c r="ABP17" s="1" t="e">
        <f>COUNTIFS(#REF!,B17,#REF!,"алиев",#REF!,"24.12.2026")</f>
        <v>#REF!</v>
      </c>
      <c r="ABQ17" s="1" t="e">
        <f>COUNTIFS(#REF!,B17,#REF!,"Бекдурдиев",#REF!,"24.12.2026")</f>
        <v>#REF!</v>
      </c>
      <c r="ABR17" s="1" t="e">
        <f>COUNTIFS(#REF!,B17,#REF!,"алиев",#REF!,"25.12.2026")</f>
        <v>#REF!</v>
      </c>
      <c r="ABS17" s="1" t="e">
        <f>COUNTIFS(#REF!,B17,#REF!,"Бекдурдиев",#REF!,"25.12.2026")</f>
        <v>#REF!</v>
      </c>
      <c r="ABT17" s="1" t="e">
        <f>COUNTIFS(#REF!,B17,#REF!,"алиев",#REF!,"26.12.2026")</f>
        <v>#REF!</v>
      </c>
      <c r="ABU17" s="1" t="e">
        <f>COUNTIFS(#REF!,B17,#REF!,"Бекдурдиев",#REF!,"26.12.2026")</f>
        <v>#REF!</v>
      </c>
      <c r="ABV17" s="1" t="e">
        <f>COUNTIFS(#REF!,B17,#REF!,"алиев",#REF!,"27.12.2026")</f>
        <v>#REF!</v>
      </c>
      <c r="ABW17" s="1" t="e">
        <f>COUNTIFS(#REF!,B17,#REF!,"Бекдурдиев",#REF!,"27.12.2026")</f>
        <v>#REF!</v>
      </c>
      <c r="ABX17" s="1" t="e">
        <f>COUNTIFS(#REF!,B17,#REF!,"алиев",#REF!,"28.12.2026")</f>
        <v>#REF!</v>
      </c>
      <c r="ABY17" s="1" t="e">
        <f>COUNTIFS(#REF!,B17,#REF!,"Бекдурдиев",#REF!,"28.12.2026")</f>
        <v>#REF!</v>
      </c>
      <c r="ABZ17" s="1" t="e">
        <f>COUNTIFS(#REF!,B17,#REF!,"алиев",#REF!,"29.12.2026")</f>
        <v>#REF!</v>
      </c>
      <c r="ACA17" s="1" t="e">
        <f>COUNTIFS(#REF!,B17,#REF!,"Бекдурдиев",#REF!,"29.12.2026")</f>
        <v>#REF!</v>
      </c>
      <c r="ACB17" s="1" t="e">
        <f>COUNTIFS(#REF!,B17,#REF!,"алиев",#REF!,"30.12.2026")</f>
        <v>#REF!</v>
      </c>
      <c r="ACC17" s="1" t="e">
        <f>COUNTIFS(#REF!,B17,#REF!,"Бекдурдиев",#REF!,"30.12.2026")</f>
        <v>#REF!</v>
      </c>
      <c r="ACD17" s="1" t="e">
        <f>COUNTIFS(#REF!,B17,#REF!,"алиев",#REF!,"31.12.2026")</f>
        <v>#REF!</v>
      </c>
      <c r="ACE17" s="1" t="e">
        <f>COUNTIFS(#REF!,B17,#REF!,"Бекдурдиев",#REF!,"31.12.2026")</f>
        <v>#REF!</v>
      </c>
    </row>
    <row r="18" spans="1:759" ht="36" x14ac:dyDescent="0.25">
      <c r="A18" s="4">
        <v>11</v>
      </c>
      <c r="B18" s="6" t="s">
        <v>10</v>
      </c>
      <c r="C18" s="32" t="e">
        <f t="shared" si="15"/>
        <v>#REF!</v>
      </c>
      <c r="D18" s="31" t="e">
        <f t="shared" si="16"/>
        <v>#REF!</v>
      </c>
      <c r="E18" s="31" t="e">
        <f t="shared" si="17"/>
        <v>#REF!</v>
      </c>
      <c r="F18" s="10" t="e">
        <f t="shared" si="18"/>
        <v>#REF!</v>
      </c>
      <c r="G18" s="10" t="e">
        <f t="shared" si="19"/>
        <v>#REF!</v>
      </c>
      <c r="H18" s="2" t="e">
        <f>COUNTIFS(#REF!,B18,#REF!,"алиев",#REF!,"01.01.2026")</f>
        <v>#REF!</v>
      </c>
      <c r="I18" s="2" t="e">
        <f>COUNTIFS(#REF!,B18,#REF!,"Бекдурдиев",#REF!,"01.01.2026")</f>
        <v>#REF!</v>
      </c>
      <c r="J18" s="2" t="e">
        <f>COUNTIFS(#REF!,B18,#REF!,"алиев",#REF!,"02.01.2026")</f>
        <v>#REF!</v>
      </c>
      <c r="K18" s="2" t="e">
        <f>COUNTIFS(#REF!,B18,#REF!,"Бекдурдиев",#REF!,"02.01.2026")</f>
        <v>#REF!</v>
      </c>
      <c r="L18" s="2" t="e">
        <f>COUNTIFS(#REF!,B18,#REF!,"алиев",#REF!,"03.01.2026")</f>
        <v>#REF!</v>
      </c>
      <c r="M18" s="2" t="e">
        <f>COUNTIFS(#REF!,#REF!,#REF!,"Бекдурдиев",#REF!,"03.01.2026")</f>
        <v>#REF!</v>
      </c>
      <c r="N18" s="2" t="e">
        <f>COUNTIFS(#REF!,B18,#REF!,"алиев",#REF!,"04.01.2026")</f>
        <v>#REF!</v>
      </c>
      <c r="O18" s="2" t="e">
        <f>COUNTIFS(#REF!,B18,#REF!,"Бекдурдиев",#REF!,"04.01.2026")</f>
        <v>#REF!</v>
      </c>
      <c r="P18" s="2" t="e">
        <f>COUNTIFS(#REF!,B18,#REF!,"алиев",#REF!,"05.01.2026")</f>
        <v>#REF!</v>
      </c>
      <c r="Q18" s="2" t="e">
        <f>COUNTIFS(#REF!,B18,#REF!,"Бекдурдиев",#REF!,"05.01.2026")</f>
        <v>#REF!</v>
      </c>
      <c r="R18" s="2" t="e">
        <f>COUNTIFS(#REF!,B18,#REF!,"алиев",#REF!,"06.01.2026")</f>
        <v>#REF!</v>
      </c>
      <c r="S18" s="2" t="e">
        <f>COUNTIFS(#REF!,B18,#REF!,"Бекдурдиев",#REF!,"06.01.2026")</f>
        <v>#REF!</v>
      </c>
      <c r="T18" s="2" t="e">
        <f>COUNTIFS(#REF!,B18,#REF!,"алиев",#REF!,"07.01.2026")</f>
        <v>#REF!</v>
      </c>
      <c r="U18" s="2" t="e">
        <f>COUNTIFS(#REF!,B18,#REF!,"Бекдурдиев",#REF!,"07.01.2026")</f>
        <v>#REF!</v>
      </c>
      <c r="V18" s="2" t="e">
        <f>COUNTIFS(#REF!,B18,#REF!,"алиев",#REF!,"08.01.2026")</f>
        <v>#REF!</v>
      </c>
      <c r="W18" s="2" t="e">
        <f>COUNTIFS(#REF!,B18,#REF!,"Бекдурдиев",#REF!,"08.01.2026")</f>
        <v>#REF!</v>
      </c>
      <c r="X18" s="2" t="e">
        <f>COUNTIFS(#REF!,B18,#REF!,"алиев",#REF!,"09.01.2026")</f>
        <v>#REF!</v>
      </c>
      <c r="Y18" s="2" t="e">
        <f>COUNTIFS(#REF!,B18,#REF!,"Бекдурдиев",#REF!,"09.01.2026")</f>
        <v>#REF!</v>
      </c>
      <c r="Z18" s="2" t="e">
        <f>COUNTIFS(#REF!,B18,#REF!,"алиев",#REF!,"10.01.2026")</f>
        <v>#REF!</v>
      </c>
      <c r="AA18" s="2" t="e">
        <f>COUNTIFS(#REF!,B18,#REF!,"Бекдурдиев",#REF!,"10.01.2026")</f>
        <v>#REF!</v>
      </c>
      <c r="AB18" s="2" t="e">
        <f>COUNTIFS(#REF!,B18,#REF!,"алиев",#REF!,"11.01.2026")</f>
        <v>#REF!</v>
      </c>
      <c r="AC18" s="2" t="e">
        <f>COUNTIFS(#REF!,B18,#REF!,"Бекдурдиев",#REF!,"10.01.2026")</f>
        <v>#REF!</v>
      </c>
      <c r="AD18" s="2" t="e">
        <f>COUNTIFS(#REF!,B18,#REF!,"алиев",#REF!,"12.01.2026")</f>
        <v>#REF!</v>
      </c>
      <c r="AE18" s="2" t="e">
        <f>COUNTIFS(#REF!,B18,#REF!,"Бекдурдиев",#REF!,"12.01.2026")</f>
        <v>#REF!</v>
      </c>
      <c r="AF18" s="2" t="e">
        <f>COUNTIFS(#REF!,B18,#REF!,"алиев",#REF!,"13.01.2026")</f>
        <v>#REF!</v>
      </c>
      <c r="AG18" s="2" t="e">
        <f>COUNTIFS(#REF!,B18,#REF!,"Бекдурдиев",#REF!,"13.01.2026")</f>
        <v>#REF!</v>
      </c>
      <c r="AH18" s="2" t="e">
        <f>COUNTIFS(#REF!,B18,#REF!,"алиев",#REF!,"14.01.2026")</f>
        <v>#REF!</v>
      </c>
      <c r="AI18" s="2" t="e">
        <f>COUNTIFS(#REF!,B18,#REF!,"Бекдурдиев",#REF!,"14.01.2026")</f>
        <v>#REF!</v>
      </c>
      <c r="AJ18" s="2" t="e">
        <f>COUNTIFS(#REF!,B18,#REF!,"алиев",#REF!,"15.01.2026")</f>
        <v>#REF!</v>
      </c>
      <c r="AK18" s="2" t="e">
        <f>COUNTIFS(#REF!,B18,#REF!,"Бекдурдиев",#REF!,"15.01.2026")</f>
        <v>#REF!</v>
      </c>
      <c r="AL18" s="2" t="e">
        <f>COUNTIFS(#REF!,B18,#REF!,"алиев",#REF!,"16.01.2026")</f>
        <v>#REF!</v>
      </c>
      <c r="AM18" s="2" t="e">
        <f>COUNTIFS(#REF!,B18,#REF!,"Бекдурдиев",#REF!,"16.01.2026")</f>
        <v>#REF!</v>
      </c>
      <c r="AN18" s="2" t="e">
        <f>COUNTIFS(#REF!,B18,#REF!,"алиев",#REF!,"17.01.2026")</f>
        <v>#REF!</v>
      </c>
      <c r="AO18" s="2" t="e">
        <f>COUNTIFS(#REF!,B18,#REF!,"Бекдурдиев",#REF!,"17.01.2026")</f>
        <v>#REF!</v>
      </c>
      <c r="AP18" s="2" t="e">
        <f>COUNTIFS(#REF!,B18,#REF!,"алиев",#REF!,"18.01.2026")</f>
        <v>#REF!</v>
      </c>
      <c r="AQ18" s="2" t="e">
        <f>COUNTIFS(#REF!,B18,#REF!,"Бекдурдиев",#REF!,"18.01.2026")</f>
        <v>#REF!</v>
      </c>
      <c r="AR18" s="2" t="e">
        <f>COUNTIFS(#REF!,B18,#REF!,"алиев",#REF!,"19.01.2026")</f>
        <v>#REF!</v>
      </c>
      <c r="AS18" s="2" t="e">
        <f>COUNTIFS(#REF!,B18,#REF!,"Бекдурдиев",#REF!,"19.01.2026")</f>
        <v>#REF!</v>
      </c>
      <c r="AT18" s="2" t="e">
        <f>COUNTIFS(#REF!,B18,#REF!,"алиев",#REF!,"20.01.2026")</f>
        <v>#REF!</v>
      </c>
      <c r="AU18" s="2" t="e">
        <f>COUNTIFS(#REF!,B18,#REF!,"Бекдурдиев",#REF!,"20.01.2026")</f>
        <v>#REF!</v>
      </c>
      <c r="AV18" s="2" t="e">
        <f>COUNTIFS(#REF!,B18,#REF!,"алиев",#REF!,"21.01.2026")</f>
        <v>#REF!</v>
      </c>
      <c r="AW18" s="2" t="e">
        <f>COUNTIFS(#REF!,B18,#REF!,"Бекдурдиев",#REF!,"21.01.2026")</f>
        <v>#REF!</v>
      </c>
      <c r="AX18" s="2" t="e">
        <f>COUNTIFS(#REF!,B18,#REF!,"алиев",#REF!,"22.01.2026")</f>
        <v>#REF!</v>
      </c>
      <c r="AY18" s="2" t="e">
        <f>COUNTIFS(#REF!,B18,#REF!,"Бекдурдиев",#REF!,"22.01.2026")</f>
        <v>#REF!</v>
      </c>
      <c r="AZ18" s="2" t="e">
        <f>COUNTIFS(#REF!,B18,#REF!,"алиев",#REF!,"23.01.2026")</f>
        <v>#REF!</v>
      </c>
      <c r="BA18" s="2" t="e">
        <f>COUNTIFS(#REF!,B18,#REF!,"Бекдурдиев",#REF!,"23.01.2026")</f>
        <v>#REF!</v>
      </c>
      <c r="BB18" s="2" t="e">
        <f>COUNTIFS(#REF!,B18,#REF!,"алиев",#REF!,"24.01.2026")</f>
        <v>#REF!</v>
      </c>
      <c r="BC18" s="2" t="e">
        <f>COUNTIFS(#REF!,B18,#REF!,"Бекдурдиев",#REF!,"24.01.2026")</f>
        <v>#REF!</v>
      </c>
      <c r="BD18" s="2" t="e">
        <f>COUNTIFS(#REF!,B18,#REF!,"алиев",#REF!,"25.01.2026")</f>
        <v>#REF!</v>
      </c>
      <c r="BE18" s="2" t="e">
        <f>COUNTIFS(#REF!,B18,#REF!,"Бекдурдиев",#REF!,"25.01.2026")</f>
        <v>#REF!</v>
      </c>
      <c r="BF18" s="2" t="e">
        <f>COUNTIFS(#REF!,B18,#REF!,"алиев",#REF!,"26.01.2026")</f>
        <v>#REF!</v>
      </c>
      <c r="BG18" s="2" t="e">
        <f>COUNTIFS(#REF!,B18,#REF!,"Бекдурдиев",#REF!,"26.01.2026")</f>
        <v>#REF!</v>
      </c>
      <c r="BH18" s="2" t="e">
        <f>COUNTIFS(#REF!,B18,#REF!,"алиев",#REF!,"27.01.2026")</f>
        <v>#REF!</v>
      </c>
      <c r="BI18" s="2" t="e">
        <f>COUNTIFS(#REF!,B18,#REF!,"Бекдурдиев",#REF!,"27.01.2026")</f>
        <v>#REF!</v>
      </c>
      <c r="BJ18" s="2" t="e">
        <f>COUNTIFS(#REF!,B18,#REF!,"алиев",#REF!,"28.01.2026")</f>
        <v>#REF!</v>
      </c>
      <c r="BK18" s="2" t="e">
        <f>COUNTIFS(#REF!,B18,#REF!,"Бекдурдиев",#REF!,"28.01.2026")</f>
        <v>#REF!</v>
      </c>
      <c r="BL18" s="2" t="e">
        <f>COUNTIFS(#REF!,B18,#REF!,"алиев",#REF!,"29.01.2026")</f>
        <v>#REF!</v>
      </c>
      <c r="BM18" s="2" t="e">
        <f>COUNTIFS(#REF!,B18,#REF!,"Бекдурдиев",#REF!,"29.01.2026")</f>
        <v>#REF!</v>
      </c>
      <c r="BN18" s="2" t="e">
        <f>COUNTIFS(#REF!,B18,#REF!,"алиев",#REF!,"30.01.2026")</f>
        <v>#REF!</v>
      </c>
      <c r="BO18" s="2" t="e">
        <f>COUNTIFS(#REF!,B18,#REF!,"Бекдурдиев",#REF!,"30.01.2026")</f>
        <v>#REF!</v>
      </c>
      <c r="BP18" s="2" t="e">
        <f>COUNTIFS(#REF!,B18,#REF!,"алиев",#REF!,"31.01.2026")</f>
        <v>#REF!</v>
      </c>
      <c r="BQ18" s="2" t="e">
        <f>COUNTIFS(#REF!,B18,#REF!,"Бекдурдиев",#REF!,"31.01.2026")</f>
        <v>#REF!</v>
      </c>
      <c r="BR18" s="12" t="e">
        <f t="shared" si="20"/>
        <v>#REF!</v>
      </c>
      <c r="BS18" s="12" t="e">
        <f t="shared" si="21"/>
        <v>#REF!</v>
      </c>
      <c r="BT18" s="2" t="e">
        <f>COUNTIFS(#REF!,B18,#REF!,"алиев",#REF!,"01.02.2026")</f>
        <v>#REF!</v>
      </c>
      <c r="BU18" s="2" t="e">
        <f>COUNTIFS(#REF!,B18,#REF!,"Бекдурдиев",#REF!,"01.02.2026")</f>
        <v>#REF!</v>
      </c>
      <c r="BV18" s="2" t="e">
        <f>COUNTIFS(#REF!,B18,#REF!,"алиев",#REF!,"02.02.2026")</f>
        <v>#REF!</v>
      </c>
      <c r="BW18" s="2" t="e">
        <f>COUNTIFS(#REF!,B18,#REF!,"Бекдурдиев",#REF!,"02.02.2026")</f>
        <v>#REF!</v>
      </c>
      <c r="BX18" s="2" t="e">
        <f>COUNTIFS(#REF!,B18,#REF!,"алиев",#REF!,"03.02.2026")</f>
        <v>#REF!</v>
      </c>
      <c r="BY18" s="2" t="e">
        <f>COUNTIFS(#REF!,B18,#REF!,"Бекдурдиев",#REF!,"03.02.2026")</f>
        <v>#REF!</v>
      </c>
      <c r="BZ18" s="2" t="e">
        <f>COUNTIFS(#REF!,B18,#REF!,"алиев",#REF!,"04.02.2026")</f>
        <v>#REF!</v>
      </c>
      <c r="CA18" s="2" t="e">
        <f>COUNTIFS(#REF!,B18,#REF!,"Бекдурдиев",#REF!,"04.02.2026")</f>
        <v>#REF!</v>
      </c>
      <c r="CB18" s="2" t="e">
        <f>COUNTIFS(#REF!,B18,#REF!,"алиев",#REF!,"05.02.2026")</f>
        <v>#REF!</v>
      </c>
      <c r="CC18" s="2" t="e">
        <f>COUNTIFS(#REF!,B18,#REF!,"Бекдурдиев",#REF!,"05.02.2026")</f>
        <v>#REF!</v>
      </c>
      <c r="CD18" s="2" t="e">
        <f>COUNTIFS(#REF!,B18,#REF!,"алиев",#REF!,"06.02.2026")</f>
        <v>#REF!</v>
      </c>
      <c r="CE18" s="2" t="e">
        <f>COUNTIFS(#REF!,B18,#REF!,"Бекдурдиев",#REF!,"06.02.2026")</f>
        <v>#REF!</v>
      </c>
      <c r="CF18" s="2" t="e">
        <f>COUNTIFS(#REF!,B18,#REF!,"алиев",#REF!,"07.02.2026")</f>
        <v>#REF!</v>
      </c>
      <c r="CG18" s="2" t="e">
        <f>COUNTIFS(#REF!,B18,#REF!,"Бекдурдиев",#REF!,"07.02.2026")</f>
        <v>#REF!</v>
      </c>
      <c r="CH18" s="2" t="e">
        <f>COUNTIFS(#REF!,B18,#REF!,"Алиев",#REF!,"08.02.2026")</f>
        <v>#REF!</v>
      </c>
      <c r="CI18" s="2" t="e">
        <f>COUNTIFS(#REF!,B18,#REF!,"Бекдурдиев",#REF!,"08.02.2026")</f>
        <v>#REF!</v>
      </c>
      <c r="CJ18" s="2" t="e">
        <f>COUNTIFS(#REF!,B18,#REF!,"Алиев",#REF!,"09.02.2026")</f>
        <v>#REF!</v>
      </c>
      <c r="CK18" s="2" t="e">
        <f>COUNTIFS(#REF!,B18,#REF!,"Бекдурдиев",#REF!,"09.02.2026")</f>
        <v>#REF!</v>
      </c>
      <c r="CL18" s="2" t="e">
        <f>COUNTIFS(#REF!,B18,#REF!,"Алиев",#REF!,"10.02.2026")</f>
        <v>#REF!</v>
      </c>
      <c r="CM18" s="2" t="e">
        <f>COUNTIFS(#REF!,B18,#REF!,"Бекдурдиев",#REF!,"10.02.2026")</f>
        <v>#REF!</v>
      </c>
      <c r="CN18" s="2" t="e">
        <f>COUNTIFS(#REF!,B18,#REF!,"Алиев",#REF!,"11.02.2026")</f>
        <v>#REF!</v>
      </c>
      <c r="CO18" s="2" t="e">
        <f>COUNTIFS(#REF!,B18,#REF!,"Бекдурдиев",#REF!,"11.02.2026")</f>
        <v>#REF!</v>
      </c>
      <c r="CP18" s="2" t="e">
        <f>COUNTIFS(#REF!,B18,#REF!,"Алиев",#REF!,"12.02.2026")</f>
        <v>#REF!</v>
      </c>
      <c r="CQ18" s="2" t="e">
        <f>COUNTIFS(#REF!,B18,#REF!,"Бекдурдиев",#REF!,"12.02.2026")</f>
        <v>#REF!</v>
      </c>
      <c r="CR18" s="2" t="e">
        <f>COUNTIFS(#REF!,B18,#REF!,"Алиев",#REF!,"13.02.2026")</f>
        <v>#REF!</v>
      </c>
      <c r="CS18" s="2" t="e">
        <f>COUNTIFS(#REF!,B18,#REF!,"Бекдурдиев",#REF!,"13.02.2026")</f>
        <v>#REF!</v>
      </c>
      <c r="CT18" s="2" t="e">
        <f>COUNTIFS(#REF!,B18,#REF!,"Алиев",#REF!,"14.02.2026")</f>
        <v>#REF!</v>
      </c>
      <c r="CU18" s="2" t="e">
        <f>COUNTIFS(#REF!,B18,#REF!,"Бекдурдиев",#REF!,"14.02.2026")</f>
        <v>#REF!</v>
      </c>
      <c r="CV18" s="2" t="e">
        <f>COUNTIFS(#REF!,B18,#REF!,"Алиев",#REF!,"15.02.2026")</f>
        <v>#REF!</v>
      </c>
      <c r="CW18" s="2" t="e">
        <f>COUNTIFS(#REF!,B18,#REF!,"Бекдурдиев",#REF!,"15.02.2026")</f>
        <v>#REF!</v>
      </c>
      <c r="CX18" s="2" t="e">
        <f>COUNTIFS(#REF!,B18,#REF!,"Алиев",#REF!,"16.02.2026")</f>
        <v>#REF!</v>
      </c>
      <c r="CY18" s="2" t="e">
        <f>COUNTIFS(#REF!,B18,#REF!,"Бекдурдиев",#REF!,"16.02.2026")</f>
        <v>#REF!</v>
      </c>
      <c r="CZ18" s="2" t="e">
        <f>COUNTIFS(#REF!,B18,#REF!,"Алиев",#REF!,"17.02.2026")</f>
        <v>#REF!</v>
      </c>
      <c r="DA18" s="2" t="e">
        <f>COUNTIFS(#REF!,B18,#REF!,"Бекдурдиев",#REF!,"17.02.2026")</f>
        <v>#REF!</v>
      </c>
      <c r="DB18" s="2" t="e">
        <f>COUNTIFS(#REF!,B18,#REF!,"Алиев",#REF!,"18.02.2026")</f>
        <v>#REF!</v>
      </c>
      <c r="DC18" s="2" t="e">
        <f>COUNTIFS(#REF!,B18,#REF!,"Бекдурдиев",#REF!,"18.02.2026")</f>
        <v>#REF!</v>
      </c>
      <c r="DD18" s="2" t="e">
        <f>COUNTIFS(#REF!,B18,#REF!,"Алиев",#REF!,"19.02.2026")</f>
        <v>#REF!</v>
      </c>
      <c r="DE18" s="2" t="e">
        <f>COUNTIFS(#REF!,B18,#REF!,"Бекдурдиев",#REF!,"19.02.2026")</f>
        <v>#REF!</v>
      </c>
      <c r="DF18" s="2" t="e">
        <f>COUNTIFS(#REF!,B18,#REF!,"Алиев",#REF!,"20.02.2026")</f>
        <v>#REF!</v>
      </c>
      <c r="DG18" s="2" t="e">
        <f>COUNTIFS(#REF!,B18,#REF!,"Бекдурдиев",#REF!,"20.02.2026")</f>
        <v>#REF!</v>
      </c>
      <c r="DH18" s="2" t="e">
        <f>COUNTIFS(#REF!,B18,#REF!,"Алиев",#REF!,"21.02.2026")</f>
        <v>#REF!</v>
      </c>
      <c r="DI18" s="2" t="e">
        <f>COUNTIFS(#REF!,B18,#REF!,"Бекдурдиев",#REF!,"21.02.2026")</f>
        <v>#REF!</v>
      </c>
      <c r="DJ18" s="2" t="e">
        <f>COUNTIFS(#REF!,B18,#REF!,"Алиев",#REF!,"22.02.2026")</f>
        <v>#REF!</v>
      </c>
      <c r="DK18" s="2" t="e">
        <f>COUNTIFS(#REF!,B18,#REF!,"Бекдурдиев",#REF!,"22.02.2026")</f>
        <v>#REF!</v>
      </c>
      <c r="DL18" s="2" t="e">
        <f>COUNTIFS(#REF!,B18,#REF!,"Алиев",#REF!,"23.02.2026")</f>
        <v>#REF!</v>
      </c>
      <c r="DM18" s="2" t="e">
        <f>COUNTIFS(#REF!,B18,#REF!,"Бекдурдиев",#REF!,"23.02.2026")</f>
        <v>#REF!</v>
      </c>
      <c r="DN18" s="2" t="e">
        <f>COUNTIFS(#REF!,B18,#REF!,"Алиев",#REF!,"24.02.2026")</f>
        <v>#REF!</v>
      </c>
      <c r="DO18" s="2" t="e">
        <f>COUNTIFS(#REF!,B18,#REF!,"Бекдурдиев",#REF!,"24.02.2026")</f>
        <v>#REF!</v>
      </c>
      <c r="DP18" s="2" t="e">
        <f>COUNTIFS(#REF!,B18,#REF!,"Алиев",#REF!,"25.02.2026")</f>
        <v>#REF!</v>
      </c>
      <c r="DQ18" s="2" t="e">
        <f>COUNTIFS(#REF!,B18,#REF!,"Бекдурдиев",#REF!,"25.02.2026")</f>
        <v>#REF!</v>
      </c>
      <c r="DR18" s="2" t="e">
        <f>COUNTIFS(#REF!,B18,#REF!,"Алиев",#REF!,"26.02.2026")</f>
        <v>#REF!</v>
      </c>
      <c r="DS18" s="2" t="e">
        <f>COUNTIFS(#REF!,B18,#REF!,"Бекдурдиев",#REF!,"26.02.2026")</f>
        <v>#REF!</v>
      </c>
      <c r="DT18" s="2" t="e">
        <f>COUNTIFS(#REF!,B18,#REF!,"Алиев",#REF!,"27.02.2026")</f>
        <v>#REF!</v>
      </c>
      <c r="DU18" s="2" t="e">
        <f>COUNTIFS(#REF!,B18,#REF!,"Бекдурдиев",#REF!,"27.02.2026")</f>
        <v>#REF!</v>
      </c>
      <c r="DV18" s="2" t="e">
        <f>COUNTIFS(#REF!,B18,#REF!,"Алиев",#REF!,"28.02.2026")</f>
        <v>#REF!</v>
      </c>
      <c r="DW18" s="2" t="e">
        <f>COUNTIFS(#REF!,B18,#REF!,"Бекдурдиев",#REF!,"28.02.2026")</f>
        <v>#REF!</v>
      </c>
      <c r="DX18" s="14" t="e">
        <f t="shared" si="22"/>
        <v>#REF!</v>
      </c>
      <c r="DY18" s="14" t="e">
        <f t="shared" si="23"/>
        <v>#REF!</v>
      </c>
      <c r="DZ18" s="2" t="e">
        <f>COUNTIFS(#REF!,B18,#REF!,"алиев",#REF!,"01.03.2026")</f>
        <v>#REF!</v>
      </c>
      <c r="EA18" s="2" t="e">
        <f>COUNTIFS(#REF!,B18,#REF!,"Бекдурдиев",#REF!,"01.03.2026")</f>
        <v>#REF!</v>
      </c>
      <c r="EB18" s="2" t="e">
        <f>COUNTIFS(#REF!,B18,#REF!,"алиев",#REF!,"02.03.2026")</f>
        <v>#REF!</v>
      </c>
      <c r="EC18" s="2" t="e">
        <f>COUNTIFS(#REF!,B18,#REF!,"Бекдурдиев",#REF!,"02.03.2026")</f>
        <v>#REF!</v>
      </c>
      <c r="ED18" s="2" t="e">
        <f>COUNTIFS(#REF!,B18,#REF!,"алиев",#REF!,"03.03.2026")</f>
        <v>#REF!</v>
      </c>
      <c r="EE18" s="2" t="e">
        <f>COUNTIFS(#REF!,B18,#REF!,"Бекдурдиев",#REF!,"03.03.2026")</f>
        <v>#REF!</v>
      </c>
      <c r="EF18" s="2" t="e">
        <f>COUNTIFS(#REF!,B18,#REF!,"алиев",#REF!,"04.03.2026")</f>
        <v>#REF!</v>
      </c>
      <c r="EG18" s="2" t="e">
        <f>COUNTIFS(#REF!,B18,#REF!,"Бекдурдиев",#REF!,"04.03.2026")</f>
        <v>#REF!</v>
      </c>
      <c r="EH18" s="2" t="e">
        <f>COUNTIFS(#REF!,B18,#REF!,"алиев",#REF!,"05.03.2026")</f>
        <v>#REF!</v>
      </c>
      <c r="EI18" s="2" t="e">
        <f>COUNTIFS(#REF!,B18,#REF!,"Бекдурдиев",#REF!,"05.03.2026")</f>
        <v>#REF!</v>
      </c>
      <c r="EJ18" s="2" t="e">
        <f>COUNTIFS(#REF!,B18,#REF!,"алиев",#REF!,"06.03.2026")</f>
        <v>#REF!</v>
      </c>
      <c r="EK18" s="2" t="e">
        <f>COUNTIFS(#REF!,B18,#REF!,"Бекдурдиев",#REF!,"06.03.2026")</f>
        <v>#REF!</v>
      </c>
      <c r="EL18" s="2" t="e">
        <f>COUNTIFS(#REF!,B18,#REF!,"алиев",#REF!,"07.03.2026")</f>
        <v>#REF!</v>
      </c>
      <c r="EM18" s="2" t="e">
        <f>COUNTIFS(#REF!,B18,#REF!,"Бекдурдиев",#REF!,"07.03.2026")</f>
        <v>#REF!</v>
      </c>
      <c r="EN18" s="2" t="e">
        <f>COUNTIFS(#REF!,B18,#REF!,"алиев",#REF!,"08.03.2026")</f>
        <v>#REF!</v>
      </c>
      <c r="EO18" s="2" t="e">
        <f>COUNTIFS(#REF!,B18,#REF!,"Бекдурдиев",#REF!,"08.03.2026")</f>
        <v>#REF!</v>
      </c>
      <c r="EP18" s="2" t="e">
        <f>COUNTIFS(#REF!,B18,#REF!,"алиев",#REF!,"09.03.2026")</f>
        <v>#REF!</v>
      </c>
      <c r="EQ18" s="2" t="e">
        <f>COUNTIFS(#REF!,B18,#REF!,"Бекдурдиев",#REF!,"09.03.2026")</f>
        <v>#REF!</v>
      </c>
      <c r="ER18" s="2" t="e">
        <f>COUNTIFS(#REF!,B18,#REF!,"алиев",#REF!,"10.03.2026")</f>
        <v>#REF!</v>
      </c>
      <c r="ES18" s="2" t="e">
        <f>COUNTIFS(#REF!,B18,#REF!,"Бекдурдиев",#REF!,"10.03.2026")</f>
        <v>#REF!</v>
      </c>
      <c r="ET18" s="2" t="e">
        <f>COUNTIFS(#REF!,B18,#REF!,"алиев",#REF!,"11.03.2026")</f>
        <v>#REF!</v>
      </c>
      <c r="EU18" s="2" t="e">
        <f>COUNTIFS(#REF!,B18,#REF!,"Бекдурдиев",#REF!,"11.03.2026")</f>
        <v>#REF!</v>
      </c>
      <c r="EV18" s="2" t="e">
        <f>COUNTIFS(#REF!,B18,#REF!,"алиев",#REF!,"12.03.2026")</f>
        <v>#REF!</v>
      </c>
      <c r="EW18" s="2" t="e">
        <f>COUNTIFS(#REF!,B18,#REF!,"Бекдурдиев",#REF!,"12.03.2026")</f>
        <v>#REF!</v>
      </c>
      <c r="EX18" s="2" t="e">
        <f>COUNTIFS(#REF!,B18,#REF!,"алиев",#REF!,"13.03.2026")</f>
        <v>#REF!</v>
      </c>
      <c r="EY18" s="2" t="e">
        <f>COUNTIFS(#REF!,B18,#REF!,"Бекдурдиев",#REF!,"13.03.2026")</f>
        <v>#REF!</v>
      </c>
      <c r="EZ18" s="2" t="e">
        <f>COUNTIFS(#REF!,B18,#REF!,"алиев",#REF!,"14.03.2026")</f>
        <v>#REF!</v>
      </c>
      <c r="FA18" s="2" t="e">
        <f>COUNTIFS(#REF!,B18,#REF!,"Бекдурдиев",#REF!,"14.03.2026")</f>
        <v>#REF!</v>
      </c>
      <c r="FB18" s="2" t="e">
        <f>COUNTIFS(#REF!,B18,#REF!,"алиев",#REF!,"15.03.2026")</f>
        <v>#REF!</v>
      </c>
      <c r="FC18" s="2" t="e">
        <f>COUNTIFS(#REF!,B18,#REF!,"Бекдурдиев",#REF!,"15.03.2026")</f>
        <v>#REF!</v>
      </c>
      <c r="FD18" s="2" t="e">
        <f>COUNTIFS(#REF!,B18,#REF!,"алиев",#REF!,"16.03.2026")</f>
        <v>#REF!</v>
      </c>
      <c r="FE18" s="2" t="e">
        <f>COUNTIFS(#REF!,B18,#REF!,"Бекдурдиев",#REF!,"16.03.2026")</f>
        <v>#REF!</v>
      </c>
      <c r="FF18" s="2" t="e">
        <f>COUNTIFS(#REF!,B18,#REF!,"алиев",#REF!,"17.03.2026")</f>
        <v>#REF!</v>
      </c>
      <c r="FG18" s="2" t="e">
        <f>COUNTIFS(#REF!,B18,#REF!,"Бекдурдиев",#REF!,"17.03.2026")</f>
        <v>#REF!</v>
      </c>
      <c r="FH18" s="2" t="e">
        <f>COUNTIFS(#REF!,B18,#REF!,"алиев",#REF!,"18.03.2026")</f>
        <v>#REF!</v>
      </c>
      <c r="FI18" s="2" t="e">
        <f>COUNTIFS(#REF!,B18,#REF!,"Бекдурдиев",#REF!,"18.03.2026")</f>
        <v>#REF!</v>
      </c>
      <c r="FJ18" s="2" t="e">
        <f>COUNTIFS(#REF!,B18,#REF!,"алиев",#REF!,"19.03.2026")</f>
        <v>#REF!</v>
      </c>
      <c r="FK18" s="2" t="e">
        <f>COUNTIFS(#REF!,B18,#REF!,"Бекдурдиев",#REF!,"19.03.2026")</f>
        <v>#REF!</v>
      </c>
      <c r="FL18" s="2" t="e">
        <f>COUNTIFS(#REF!,B18,#REF!,"алиев",#REF!,"20.03.2026")</f>
        <v>#REF!</v>
      </c>
      <c r="FM18" s="2" t="e">
        <f>COUNTIFS(#REF!,B18,#REF!,"Бекдурдиев",#REF!,"20.03.2026")</f>
        <v>#REF!</v>
      </c>
      <c r="FN18" s="2" t="e">
        <f>COUNTIFS(#REF!,B18,#REF!,"алиев",#REF!,"21.03.2026")</f>
        <v>#REF!</v>
      </c>
      <c r="FO18" s="2" t="e">
        <f>COUNTIFS(#REF!,B18,#REF!,"Бекдурдиев",#REF!,"21.03.2026")</f>
        <v>#REF!</v>
      </c>
      <c r="FP18" s="2" t="e">
        <f>COUNTIFS(#REF!,B18,#REF!,"алиев",#REF!,"22.03.2026")</f>
        <v>#REF!</v>
      </c>
      <c r="FQ18" s="2" t="e">
        <f>COUNTIFS(#REF!,B18,#REF!,"Бекдурдиев",#REF!,"22.03.2026")</f>
        <v>#REF!</v>
      </c>
      <c r="FR18" s="2" t="e">
        <f>COUNTIFS(#REF!,B18,#REF!,"алиев",#REF!,"23.03.2026")</f>
        <v>#REF!</v>
      </c>
      <c r="FS18" s="2" t="e">
        <f>COUNTIFS(#REF!,B18,#REF!,"Бекдурдиев",#REF!,"23.03.2026")</f>
        <v>#REF!</v>
      </c>
      <c r="FT18" s="2" t="e">
        <f>COUNTIFS(#REF!,B18,#REF!,"алиев",#REF!,"24.03.2026")</f>
        <v>#REF!</v>
      </c>
      <c r="FU18" s="2" t="e">
        <f>COUNTIFS(#REF!,B18,#REF!,"Бекдурдиев",#REF!,"24.03.2026")</f>
        <v>#REF!</v>
      </c>
      <c r="FV18" s="2" t="e">
        <f>COUNTIFS(#REF!,B18,#REF!,"алиев",#REF!,"25.03.2026")</f>
        <v>#REF!</v>
      </c>
      <c r="FW18" s="2" t="e">
        <f>COUNTIFS(#REF!,B18,#REF!,"Бекдурдиев",#REF!,"25.03.2026")</f>
        <v>#REF!</v>
      </c>
      <c r="FX18" s="2" t="e">
        <f>COUNTIFS(#REF!,B18,#REF!,"алиев",#REF!,"26.03.2026")</f>
        <v>#REF!</v>
      </c>
      <c r="FY18" s="2" t="e">
        <f>COUNTIFS(#REF!,B18,#REF!,"Бекдурдиев",#REF!,"26.03.2026")</f>
        <v>#REF!</v>
      </c>
      <c r="FZ18" s="2" t="e">
        <f>COUNTIFS(#REF!,B18,#REF!,"алиев",#REF!,"27.03.2026")</f>
        <v>#REF!</v>
      </c>
      <c r="GA18" s="2" t="e">
        <f>COUNTIFS(#REF!,B18,#REF!,"Бекдурдиев",#REF!,"27.03.2026")</f>
        <v>#REF!</v>
      </c>
      <c r="GB18" s="2" t="e">
        <f>COUNTIFS(#REF!,B18,#REF!,"алиев",#REF!,"28.03.2026")</f>
        <v>#REF!</v>
      </c>
      <c r="GC18" s="2" t="e">
        <f>COUNTIFS(#REF!,B18,#REF!,"Бекдурдиев",#REF!,"28.03.2026")</f>
        <v>#REF!</v>
      </c>
      <c r="GD18" s="2" t="e">
        <f>COUNTIFS(#REF!,B18,#REF!,"алиев",#REF!,"29.03.2026")</f>
        <v>#REF!</v>
      </c>
      <c r="GE18" s="2" t="e">
        <f>COUNTIFS(#REF!,B18,#REF!,"Бекдурдиев",#REF!,"29.03.2026")</f>
        <v>#REF!</v>
      </c>
      <c r="GF18" s="2" t="e">
        <f>COUNTIFS(#REF!,B18,#REF!,"алиев",#REF!,"30.03.2026")</f>
        <v>#REF!</v>
      </c>
      <c r="GG18" s="2" t="e">
        <f>COUNTIFS(#REF!,B18,#REF!,"Бекдурдиев",#REF!,"30.03.2026")</f>
        <v>#REF!</v>
      </c>
      <c r="GH18" s="2" t="e">
        <f>COUNTIFS(#REF!,B18,#REF!,"алиев",#REF!,"31.03.2026")</f>
        <v>#REF!</v>
      </c>
      <c r="GI18" s="2" t="e">
        <f>COUNTIFS(#REF!,B18,#REF!,"Бекдурдиев",#REF!,"31.03.2026")</f>
        <v>#REF!</v>
      </c>
      <c r="GJ18" s="16" t="e">
        <f t="shared" si="24"/>
        <v>#REF!</v>
      </c>
      <c r="GK18" s="16" t="e">
        <f t="shared" si="25"/>
        <v>#REF!</v>
      </c>
      <c r="GL18" s="4" t="e">
        <f>COUNTIFS(#REF!,B18,#REF!,"алиев",#REF!,"01.04.2026")</f>
        <v>#REF!</v>
      </c>
      <c r="GM18" s="4" t="e">
        <f>COUNTIFS(#REF!,B18,#REF!,"Бекдурдиев",#REF!,"01.04.2026")</f>
        <v>#REF!</v>
      </c>
      <c r="GN18" s="4" t="e">
        <f>COUNTIFS(#REF!,B18,#REF!,"алиев",#REF!,"02.04.2026")</f>
        <v>#REF!</v>
      </c>
      <c r="GO18" s="4" t="e">
        <f>COUNTIFS(#REF!,B18,#REF!,"Бекдурдиев",#REF!,"02.04.2026")</f>
        <v>#REF!</v>
      </c>
      <c r="GP18" s="4" t="e">
        <f>COUNTIFS(#REF!,B18,#REF!,"алиев",#REF!,"03.04.2026")</f>
        <v>#REF!</v>
      </c>
      <c r="GQ18" s="4" t="e">
        <f>COUNTIFS(#REF!,B18,#REF!,"Бекдурдиев",#REF!,"03.04.2026")</f>
        <v>#REF!</v>
      </c>
      <c r="GR18" s="4" t="e">
        <f>COUNTIFS(#REF!,B18,#REF!,"алиев",#REF!,"04.04.2026")</f>
        <v>#REF!</v>
      </c>
      <c r="GS18" s="4" t="e">
        <f>COUNTIFS(#REF!,B18,#REF!,"Бекдурдиев",#REF!,"04.04.2026")</f>
        <v>#REF!</v>
      </c>
      <c r="GT18" s="4" t="e">
        <f>COUNTIFS(#REF!,B18,#REF!,"алиев",#REF!,"05.04.2026")</f>
        <v>#REF!</v>
      </c>
      <c r="GU18" s="4" t="e">
        <f>COUNTIFS(#REF!,B18,#REF!,"Бекдурдиев",#REF!,"05.04.2026")</f>
        <v>#REF!</v>
      </c>
      <c r="GV18" s="4" t="e">
        <f>COUNTIFS(#REF!,B18,#REF!,"алиев",#REF!,"06.04.2026")</f>
        <v>#REF!</v>
      </c>
      <c r="GW18" s="4" t="e">
        <f>COUNTIFS(#REF!,B18,#REF!,"Бекдурдиев",#REF!,"06.04.2026")</f>
        <v>#REF!</v>
      </c>
      <c r="GX18" s="4" t="e">
        <f>COUNTIFS(#REF!,B18,#REF!,"алиев",#REF!,"07.04.2026")</f>
        <v>#REF!</v>
      </c>
      <c r="GY18" s="4" t="e">
        <f>COUNTIFS(#REF!,B18,#REF!,"Бекдурдиев",#REF!,"07.04.2026")</f>
        <v>#REF!</v>
      </c>
      <c r="GZ18" s="4" t="e">
        <f>COUNTIFS(#REF!,B18,#REF!,"алиев",#REF!,"08.04.2026")</f>
        <v>#REF!</v>
      </c>
      <c r="HA18" s="4" t="e">
        <f>COUNTIFS(#REF!,B18,#REF!,"Бекдурдиев",#REF!,"08.04.2026")</f>
        <v>#REF!</v>
      </c>
      <c r="HB18" s="4" t="e">
        <f>COUNTIFS(#REF!,B18,#REF!,"алиев",#REF!,"09.04.2026")</f>
        <v>#REF!</v>
      </c>
      <c r="HC18" s="4" t="e">
        <f>COUNTIFS(#REF!,B18,#REF!,"Бекдурдиев",#REF!,"09.04.2026")</f>
        <v>#REF!</v>
      </c>
      <c r="HD18" s="4" t="e">
        <f>COUNTIFS(#REF!,B18,#REF!,"алиев",#REF!,"10.04.2026")</f>
        <v>#REF!</v>
      </c>
      <c r="HE18" s="4" t="e">
        <f>COUNTIFS(#REF!,B18,#REF!,"Бекдурдиев",#REF!,"10.04.2026")</f>
        <v>#REF!</v>
      </c>
      <c r="HF18" s="4" t="e">
        <f>COUNTIFS(#REF!,B18,#REF!,"алиев",#REF!,"11.04.2026")</f>
        <v>#REF!</v>
      </c>
      <c r="HG18" s="4" t="e">
        <f>COUNTIFS(#REF!,B18,#REF!,"Бекдурдиев",#REF!,"11.04.2026")</f>
        <v>#REF!</v>
      </c>
      <c r="HH18" s="4" t="e">
        <f>COUNTIFS(#REF!,B18,#REF!,"алиев",#REF!,"12.04.2026")</f>
        <v>#REF!</v>
      </c>
      <c r="HI18" s="4" t="e">
        <f>COUNTIFS(#REF!,B18,#REF!,"Бекдурдиев",#REF!,"12.04.2026")</f>
        <v>#REF!</v>
      </c>
      <c r="HJ18" s="4" t="e">
        <f>COUNTIFS(#REF!,B18,#REF!,"алиев",#REF!,"13.04.2026")</f>
        <v>#REF!</v>
      </c>
      <c r="HK18" s="4" t="e">
        <f>COUNTIFS(#REF!,B18,#REF!,"Бекдурдиев",#REF!,"13.04.2026")</f>
        <v>#REF!</v>
      </c>
      <c r="HL18" s="4" t="e">
        <f>COUNTIFS(#REF!,B18,#REF!,"алиев",#REF!,"14.04.2026")</f>
        <v>#REF!</v>
      </c>
      <c r="HM18" s="4" t="e">
        <f>COUNTIFS(#REF!,B18,#REF!,"Бекдурдиев",#REF!,"14.04.2026")</f>
        <v>#REF!</v>
      </c>
      <c r="HN18" s="4" t="e">
        <f>COUNTIFS(#REF!,B18,#REF!,"алиев",#REF!,"15.04.2026")</f>
        <v>#REF!</v>
      </c>
      <c r="HO18" s="4" t="e">
        <f>COUNTIFS(#REF!,B18,#REF!,"Бекдурдиев",#REF!,"15.04.2026")</f>
        <v>#REF!</v>
      </c>
      <c r="HP18" s="4" t="e">
        <f>COUNTIFS(#REF!,B18,#REF!,"алиев",#REF!,"16.04.2026")</f>
        <v>#REF!</v>
      </c>
      <c r="HQ18" s="4" t="e">
        <f>COUNTIFS(#REF!,B18,#REF!,"Бекдурдиев",#REF!,"16.04.2026")</f>
        <v>#REF!</v>
      </c>
      <c r="HR18" s="4" t="e">
        <f>COUNTIFS(#REF!,B18,#REF!,"алиев",#REF!,"17.04.2026")</f>
        <v>#REF!</v>
      </c>
      <c r="HS18" s="4" t="e">
        <f>COUNTIFS(#REF!,B18,#REF!,"Бекдурдиев",#REF!,"17.04.2026")</f>
        <v>#REF!</v>
      </c>
      <c r="HT18" s="4" t="e">
        <f>COUNTIFS(#REF!,B18,#REF!,"алиев",#REF!,"18.04.2026")</f>
        <v>#REF!</v>
      </c>
      <c r="HU18" s="4" t="e">
        <f>COUNTIFS(#REF!,B18,#REF!,"Бекдурдиев",#REF!,"18.04.2026")</f>
        <v>#REF!</v>
      </c>
      <c r="HV18" s="4" t="e">
        <f>COUNTIFS(#REF!,B18,#REF!,"алиев",#REF!,"19.04.2026")</f>
        <v>#REF!</v>
      </c>
      <c r="HW18" s="4" t="e">
        <f>COUNTIFS(#REF!,B18,#REF!,"Бекдурдиев",#REF!,"19.04.2026")</f>
        <v>#REF!</v>
      </c>
      <c r="HX18" s="4" t="e">
        <f>COUNTIFS(#REF!,B18,#REF!,"алиев",#REF!,"20.04.2026")</f>
        <v>#REF!</v>
      </c>
      <c r="HY18" s="4" t="e">
        <f>COUNTIFS(#REF!,B18,#REF!,"Бекдурдиев",#REF!,"20.04.2026")</f>
        <v>#REF!</v>
      </c>
      <c r="HZ18" s="4" t="e">
        <f>COUNTIFS(#REF!,B18,#REF!,"алиев",#REF!,"21.04.2026")</f>
        <v>#REF!</v>
      </c>
      <c r="IA18" s="4" t="e">
        <f>COUNTIFS(#REF!,B18,#REF!,"Бекдурдиев",#REF!,"21.04.2026")</f>
        <v>#REF!</v>
      </c>
      <c r="IB18" s="4" t="e">
        <f>COUNTIFS(#REF!,B18,#REF!,"алиев",#REF!,"22.04.2026")</f>
        <v>#REF!</v>
      </c>
      <c r="IC18" s="4" t="e">
        <f>COUNTIFS(#REF!,B18,#REF!,"Бекдурдиев",#REF!,"22.04.2026")</f>
        <v>#REF!</v>
      </c>
      <c r="ID18" s="4" t="e">
        <f>COUNTIFS(#REF!,B18,#REF!,"алиев",#REF!,"23.04.2026")</f>
        <v>#REF!</v>
      </c>
      <c r="IE18" s="4" t="e">
        <f>COUNTIFS(#REF!,B18,#REF!,"Бекдурдиев",#REF!,"23.04.2026")</f>
        <v>#REF!</v>
      </c>
      <c r="IF18" s="4" t="e">
        <f>COUNTIFS(#REF!,B18,#REF!,"алиев",#REF!,"24.04.2026")</f>
        <v>#REF!</v>
      </c>
      <c r="IG18" s="4" t="e">
        <f>COUNTIFS(#REF!,B18,#REF!,"Бекдурдиев",#REF!,"24.04.2026")</f>
        <v>#REF!</v>
      </c>
      <c r="IH18" s="4" t="e">
        <f>COUNTIFS(#REF!,B18,#REF!,"алиев",#REF!,"25.04.2026")</f>
        <v>#REF!</v>
      </c>
      <c r="II18" s="4" t="e">
        <f>COUNTIFS(#REF!,B18,#REF!,"Бекдурдиев",#REF!,"25.04.2026")</f>
        <v>#REF!</v>
      </c>
      <c r="IJ18" s="4" t="e">
        <f>COUNTIFS(#REF!,B18,#REF!,"алиев",#REF!,"26.04.2026")</f>
        <v>#REF!</v>
      </c>
      <c r="IK18" s="4" t="e">
        <f>COUNTIFS(#REF!,B18,#REF!,"Бекдурдиев",#REF!,"26.04.2026")</f>
        <v>#REF!</v>
      </c>
      <c r="IL18" s="4" t="e">
        <f>COUNTIFS(#REF!,B18,#REF!,"алиев",#REF!,"27.04.2026")</f>
        <v>#REF!</v>
      </c>
      <c r="IM18" s="4" t="e">
        <f>COUNTIFS(#REF!,B18,#REF!,"Бекдурдиев",#REF!,"27.04.2026")</f>
        <v>#REF!</v>
      </c>
      <c r="IN18" s="4" t="e">
        <f>COUNTIFS(#REF!,B18,#REF!,"алиев",#REF!,"28.04.2026")</f>
        <v>#REF!</v>
      </c>
      <c r="IO18" s="4" t="e">
        <f>COUNTIFS(#REF!,B18,#REF!,"Бекдурдиев",#REF!,"28.04.2026")</f>
        <v>#REF!</v>
      </c>
      <c r="IP18" s="4" t="e">
        <f>COUNTIFS(#REF!,B18,#REF!,"алиев",#REF!,"29.04.2026")</f>
        <v>#REF!</v>
      </c>
      <c r="IQ18" s="4" t="e">
        <f>COUNTIFS(#REF!,B18,#REF!,"Бекдурдиев",#REF!,"29.04.2026")</f>
        <v>#REF!</v>
      </c>
      <c r="IR18" s="4" t="e">
        <f>COUNTIFS(#REF!,B18,#REF!,"алиев",#REF!,"30.04.2026")</f>
        <v>#REF!</v>
      </c>
      <c r="IS18" s="4" t="e">
        <f>COUNTIFS(#REF!,B18,#REF!,"Бекдурдиев",#REF!,"30.04.2026")</f>
        <v>#REF!</v>
      </c>
      <c r="IT18" s="18" t="e">
        <f t="shared" si="26"/>
        <v>#REF!</v>
      </c>
      <c r="IU18" s="18" t="e">
        <f t="shared" si="27"/>
        <v>#REF!</v>
      </c>
      <c r="IV18" s="4" t="e">
        <f>COUNTIFS(#REF!,B18,#REF!,"алиев",#REF!,"01.05.2026")</f>
        <v>#REF!</v>
      </c>
      <c r="IW18" s="4" t="e">
        <f>COUNTIFS(#REF!,B18,#REF!,"Бекдурдиев",#REF!,"01.05.2026")</f>
        <v>#REF!</v>
      </c>
      <c r="IX18" s="4" t="e">
        <f>COUNTIFS(#REF!,B18,#REF!,"алиев",#REF!,"02.05.2026")</f>
        <v>#REF!</v>
      </c>
      <c r="IY18" s="4" t="e">
        <f>COUNTIFS(#REF!,B18,#REF!,"Бекдурдиев",#REF!,"02.05.2026")</f>
        <v>#REF!</v>
      </c>
      <c r="IZ18" s="4" t="e">
        <f>COUNTIFS(#REF!,B18,#REF!,"алиев",#REF!,"03.05.2026")</f>
        <v>#REF!</v>
      </c>
      <c r="JA18" s="4" t="e">
        <f>COUNTIFS(#REF!,B18,#REF!,"Бекдурдиев",#REF!,"03.05.2026")</f>
        <v>#REF!</v>
      </c>
      <c r="JB18" s="4" t="e">
        <f>COUNTIFS(#REF!,B18,#REF!,"алиев",#REF!,"04.05.2026")</f>
        <v>#REF!</v>
      </c>
      <c r="JC18" s="4" t="e">
        <f>COUNTIFS(#REF!,B18,#REF!,"Бекдурдиев",#REF!,"04.05.2026")</f>
        <v>#REF!</v>
      </c>
      <c r="JD18" s="4" t="e">
        <f>COUNTIFS(#REF!,B18,#REF!,"алиев",#REF!,"05.05.2026")</f>
        <v>#REF!</v>
      </c>
      <c r="JE18" s="4" t="e">
        <f>COUNTIFS(#REF!,B18,#REF!,"Бекдурдиев",#REF!,"05.05.2026")</f>
        <v>#REF!</v>
      </c>
      <c r="JF18" s="4" t="e">
        <f>COUNTIFS(#REF!,B18,#REF!,"алиев",#REF!,"06.05.2026")</f>
        <v>#REF!</v>
      </c>
      <c r="JG18" s="4" t="e">
        <f>COUNTIFS(#REF!,B18,#REF!,"Бекдурдиев",#REF!,"06.05.2026")</f>
        <v>#REF!</v>
      </c>
      <c r="JH18" s="4" t="e">
        <f>COUNTIFS(#REF!,B18,#REF!,"алиев",#REF!,"07.05.2026")</f>
        <v>#REF!</v>
      </c>
      <c r="JI18" s="4" t="e">
        <f>COUNTIFS(#REF!,B18,#REF!,"Бекдурдиев",#REF!,"07.05.2026")</f>
        <v>#REF!</v>
      </c>
      <c r="JJ18" s="4" t="e">
        <f>COUNTIFS(#REF!,B18,#REF!,"алиев",#REF!,"08.05.2026")</f>
        <v>#REF!</v>
      </c>
      <c r="JK18" s="4" t="e">
        <f>COUNTIFS(#REF!,B18,#REF!,"Бекдурдиев",#REF!,"08.05.2026")</f>
        <v>#REF!</v>
      </c>
      <c r="JL18" s="4" t="e">
        <f>COUNTIFS(#REF!,B18,#REF!,"алиев",#REF!,"09.05.2026")</f>
        <v>#REF!</v>
      </c>
      <c r="JM18" s="4" t="e">
        <f>COUNTIFS(#REF!,B18,#REF!,"Бекдурдиев",#REF!,"09.05.2026")</f>
        <v>#REF!</v>
      </c>
      <c r="JN18" s="4" t="e">
        <f>COUNTIFS(#REF!,B18,#REF!,"алиев",#REF!,"10.05.2026")</f>
        <v>#REF!</v>
      </c>
      <c r="JO18" s="4" t="e">
        <f>COUNTIFS(#REF!,B18,#REF!,"Бекдурдиев",#REF!,"10.05.2026")</f>
        <v>#REF!</v>
      </c>
      <c r="JP18" s="4" t="e">
        <f>COUNTIFS(#REF!,B18,#REF!,"алиев",#REF!,"11.05.2026")</f>
        <v>#REF!</v>
      </c>
      <c r="JQ18" s="4" t="e">
        <f>COUNTIFS(#REF!,B18,#REF!,"Бекдурдиев",#REF!,"11.05.2026")</f>
        <v>#REF!</v>
      </c>
      <c r="JR18" s="4" t="e">
        <f>COUNTIFS(#REF!,B18,#REF!,"алиев",#REF!,"12.05.2026")</f>
        <v>#REF!</v>
      </c>
      <c r="JS18" s="4" t="e">
        <f>COUNTIFS(#REF!,B18,#REF!,"Бекдурдиев",#REF!,"12.05.2026")</f>
        <v>#REF!</v>
      </c>
      <c r="JT18" s="4" t="e">
        <f>COUNTIFS(#REF!,B18,#REF!,"алиев",#REF!,"13.05.2026")</f>
        <v>#REF!</v>
      </c>
      <c r="JU18" s="4" t="e">
        <f>COUNTIFS(#REF!,B18,#REF!,"Бекдурдиев",#REF!,"13.05.2026")</f>
        <v>#REF!</v>
      </c>
      <c r="JV18" s="4" t="e">
        <f>COUNTIFS(#REF!,B18,#REF!,"алиев",#REF!,"14.05.2026")</f>
        <v>#REF!</v>
      </c>
      <c r="JW18" s="4" t="e">
        <f>COUNTIFS(#REF!,B18,#REF!,"Бекдурдиев",#REF!,"14.05.2026")</f>
        <v>#REF!</v>
      </c>
      <c r="JX18" s="4" t="e">
        <f>COUNTIFS(#REF!,B18,#REF!,"алиев",#REF!,"15.05.2026")</f>
        <v>#REF!</v>
      </c>
      <c r="JY18" s="4" t="e">
        <f>COUNTIFS(#REF!,B18,#REF!,"Бекдурдиев",#REF!,"15.05.2026")</f>
        <v>#REF!</v>
      </c>
      <c r="JZ18" s="4" t="e">
        <f>COUNTIFS(#REF!,B18,#REF!,"алиев",#REF!,"16.05.2026")</f>
        <v>#REF!</v>
      </c>
      <c r="KA18" s="4" t="e">
        <f>COUNTIFS(#REF!,B18,#REF!,"Бекдурдиев",#REF!,"16.05.2026")</f>
        <v>#REF!</v>
      </c>
      <c r="KB18" s="4" t="e">
        <f>COUNTIFS(#REF!,B18,#REF!,"алиев",#REF!,"17.05.2026")</f>
        <v>#REF!</v>
      </c>
      <c r="KC18" s="4" t="e">
        <f>COUNTIFS(#REF!,B18,#REF!,"Бекдурдиев",#REF!,"17.05.2026")</f>
        <v>#REF!</v>
      </c>
      <c r="KD18" s="4" t="e">
        <f>COUNTIFS(#REF!,B18,#REF!,"алиев",#REF!,"18.05.2026")</f>
        <v>#REF!</v>
      </c>
      <c r="KE18" s="4" t="e">
        <f>COUNTIFS(#REF!,B18,#REF!,"Бекдурдиев",#REF!,"18.05.2026")</f>
        <v>#REF!</v>
      </c>
      <c r="KF18" s="4" t="e">
        <f>COUNTIFS(#REF!,B18,#REF!,"алиев",#REF!,"19.05.2026")</f>
        <v>#REF!</v>
      </c>
      <c r="KG18" s="4" t="e">
        <f>COUNTIFS(#REF!,B18,#REF!,"Бекдурдиев",#REF!,"19.05.2026")</f>
        <v>#REF!</v>
      </c>
      <c r="KH18" s="4" t="e">
        <f>COUNTIFS(#REF!,B18,#REF!,"алиев",#REF!,"20.05.2026")</f>
        <v>#REF!</v>
      </c>
      <c r="KI18" s="4" t="e">
        <f>COUNTIFS(#REF!,B18,#REF!,"Бекдурдиев",#REF!,"20.05.2026")</f>
        <v>#REF!</v>
      </c>
      <c r="KJ18" s="4" t="e">
        <f>COUNTIFS(#REF!,B18,#REF!,"алиев",#REF!,"21.05.2026")</f>
        <v>#REF!</v>
      </c>
      <c r="KK18" s="4" t="e">
        <f>COUNTIFS(#REF!,B18,#REF!,"Бекдурдиев",#REF!,"21.05.2026")</f>
        <v>#REF!</v>
      </c>
      <c r="KL18" s="4" t="e">
        <f>COUNTIFS(#REF!,B18,#REF!,"алиев",#REF!,"22.05.2026")</f>
        <v>#REF!</v>
      </c>
      <c r="KM18" s="4" t="e">
        <f>COUNTIFS(#REF!,B18,#REF!,"Бекдурдиев",#REF!,"22.05.2026")</f>
        <v>#REF!</v>
      </c>
      <c r="KN18" s="4" t="e">
        <f>COUNTIFS(#REF!,B18,#REF!,"алиев",#REF!,"23.05.2026")</f>
        <v>#REF!</v>
      </c>
      <c r="KO18" s="4" t="e">
        <f>COUNTIFS(#REF!,B18,#REF!,"Бекдурдиев",#REF!,"23.05.2026")</f>
        <v>#REF!</v>
      </c>
      <c r="KP18" s="4" t="e">
        <f>COUNTIFS(#REF!,B18,#REF!,"алиев",#REF!,"24.05.2026")</f>
        <v>#REF!</v>
      </c>
      <c r="KQ18" s="4" t="e">
        <f>COUNTIFS(#REF!,B18,#REF!,"Бекдурдиев",#REF!,"24.05.2026")</f>
        <v>#REF!</v>
      </c>
      <c r="KR18" s="4" t="e">
        <f>COUNTIFS(#REF!,B18,#REF!,"алиев",#REF!,"25.05.2026")</f>
        <v>#REF!</v>
      </c>
      <c r="KS18" s="4" t="e">
        <f>COUNTIFS(#REF!,B18,#REF!,"Бекдурдиев",#REF!,"25.05.2026")</f>
        <v>#REF!</v>
      </c>
      <c r="KT18" s="4" t="e">
        <f>COUNTIFS(#REF!,B18,#REF!,"алиев",#REF!,"26.05.2026")</f>
        <v>#REF!</v>
      </c>
      <c r="KU18" s="4" t="e">
        <f>COUNTIFS(#REF!,B18,#REF!,"Бекдурдиев",#REF!,"26.05.2026")</f>
        <v>#REF!</v>
      </c>
      <c r="KV18" s="4" t="e">
        <f>COUNTIFS(#REF!,B18,#REF!,"алиев",#REF!,"27.05.2026")</f>
        <v>#REF!</v>
      </c>
      <c r="KW18" s="4" t="e">
        <f>COUNTIFS(#REF!,B18,#REF!,"Бекдурдиев",#REF!,"27.05.2026")</f>
        <v>#REF!</v>
      </c>
      <c r="KX18" s="4" t="e">
        <f>COUNTIFS(#REF!,B18,#REF!,"алиев",#REF!,"28.05.2026")</f>
        <v>#REF!</v>
      </c>
      <c r="KY18" s="4" t="e">
        <f>COUNTIFS(#REF!,B18,#REF!,"Бекдурдиев",#REF!,"28.05.2026")</f>
        <v>#REF!</v>
      </c>
      <c r="KZ18" s="4" t="e">
        <f>COUNTIFS(#REF!,B18,#REF!,"алиев",#REF!,"29.05.2026")</f>
        <v>#REF!</v>
      </c>
      <c r="LA18" s="4" t="e">
        <f>COUNTIFS(#REF!,B18,#REF!,"Бекдурдиев",#REF!,"29.05.2026")</f>
        <v>#REF!</v>
      </c>
      <c r="LB18" s="4" t="e">
        <f>COUNTIFS(#REF!,B18,#REF!,"алиев",#REF!,"30.05.2026")</f>
        <v>#REF!</v>
      </c>
      <c r="LC18" s="4" t="e">
        <f>COUNTIFS(#REF!,B18,#REF!,"Бекдурдиев",#REF!,"30.05.2026")</f>
        <v>#REF!</v>
      </c>
      <c r="LD18" s="4" t="e">
        <f>COUNTIFS(#REF!,B18,#REF!,"алиев",#REF!,"31.05.2026")</f>
        <v>#REF!</v>
      </c>
      <c r="LE18" s="4" t="e">
        <f>COUNTIFS(#REF!,B18,#REF!,"Бекдурдиев",#REF!,"31.05.2026")</f>
        <v>#REF!</v>
      </c>
      <c r="LF18" s="22" t="e">
        <f t="shared" si="28"/>
        <v>#REF!</v>
      </c>
      <c r="LG18" s="22" t="e">
        <f t="shared" si="29"/>
        <v>#REF!</v>
      </c>
      <c r="LH18" s="4" t="e">
        <f>COUNTIFS(#REF!,B18,#REF!,"алиев",#REF!,"01.06.2026")</f>
        <v>#REF!</v>
      </c>
      <c r="LI18" s="4" t="e">
        <f>COUNTIFS(#REF!,B18,#REF!,"Бекдурдиев",#REF!,"01.06.2026")</f>
        <v>#REF!</v>
      </c>
      <c r="LJ18" s="4" t="e">
        <f>COUNTIFS(#REF!,B18,#REF!,"алиев",#REF!,"02.06.2026")</f>
        <v>#REF!</v>
      </c>
      <c r="LK18" s="4" t="e">
        <f>COUNTIFS(#REF!,B18,#REF!,"Бекдурдиев",#REF!,"02.06.2026")</f>
        <v>#REF!</v>
      </c>
      <c r="LL18" s="4" t="e">
        <f>COUNTIFS(#REF!,B18,#REF!,"алиев",#REF!,"03.06.2026")</f>
        <v>#REF!</v>
      </c>
      <c r="LM18" s="4" t="e">
        <f>COUNTIFS(#REF!,B18,#REF!,"Бекдурдиев",#REF!,"03.06.2026")</f>
        <v>#REF!</v>
      </c>
      <c r="LN18" s="4" t="e">
        <f>COUNTIFS(#REF!,B18,#REF!,"алиев",#REF!,"04.06.2026")</f>
        <v>#REF!</v>
      </c>
      <c r="LO18" s="4" t="e">
        <f>COUNTIFS(#REF!,B18,#REF!,"Бекдурдиев",#REF!,"04.06.2026")</f>
        <v>#REF!</v>
      </c>
      <c r="LP18" s="4" t="e">
        <f>COUNTIFS(#REF!,B18,#REF!,"алиев",#REF!,"05.06.2026")</f>
        <v>#REF!</v>
      </c>
      <c r="LQ18" s="4" t="e">
        <f>COUNTIFS(#REF!,B18,#REF!,"Бекдурдиев",#REF!,"05.06.2026")</f>
        <v>#REF!</v>
      </c>
      <c r="LR18" s="4" t="e">
        <f>COUNTIFS(#REF!,B18,#REF!,"алиев",#REF!,"06.06.2026")</f>
        <v>#REF!</v>
      </c>
      <c r="LS18" s="4" t="e">
        <f>COUNTIFS(#REF!,B18,#REF!,"Бекдурдиев",#REF!,"06.06.2026")</f>
        <v>#REF!</v>
      </c>
      <c r="LT18" s="4" t="e">
        <f>COUNTIFS(#REF!,B18,#REF!,"алиев",#REF!,"07.06.2026")</f>
        <v>#REF!</v>
      </c>
      <c r="LU18" s="4" t="e">
        <f>COUNTIFS(#REF!,B18,#REF!,"Бекдурдиев",#REF!,"07.06.2026")</f>
        <v>#REF!</v>
      </c>
      <c r="LV18" s="4" t="e">
        <f>COUNTIFS(#REF!,B18,#REF!,"алиев",#REF!,"08.06.2026")</f>
        <v>#REF!</v>
      </c>
      <c r="LW18" s="4" t="e">
        <f>COUNTIFS(#REF!,B18,#REF!,"Бекдурдиев",#REF!,"08.06.2026")</f>
        <v>#REF!</v>
      </c>
      <c r="LX18" s="4" t="e">
        <f>COUNTIFS(#REF!,B18,#REF!,"алиев",#REF!,"09.06.2026")</f>
        <v>#REF!</v>
      </c>
      <c r="LY18" s="4" t="e">
        <f>COUNTIFS(#REF!,B18,#REF!,"Бекдурдиев",#REF!,"09.06.2026")</f>
        <v>#REF!</v>
      </c>
      <c r="LZ18" s="4" t="e">
        <f>COUNTIFS(#REF!,B18,#REF!,"алиев",#REF!,"10.06.2026")</f>
        <v>#REF!</v>
      </c>
      <c r="MA18" s="4" t="e">
        <f>COUNTIFS(#REF!,B18,#REF!,"Бекдурдиев",#REF!,"10.06.2026")</f>
        <v>#REF!</v>
      </c>
      <c r="MB18" s="4" t="e">
        <f>COUNTIFS(#REF!,B18,#REF!,"алиев",#REF!,"11.06.2026")</f>
        <v>#REF!</v>
      </c>
      <c r="MC18" s="4" t="e">
        <f>COUNTIFS(#REF!,B18,#REF!,"Бекдурдиев",#REF!,"11.06.2026")</f>
        <v>#REF!</v>
      </c>
      <c r="MD18" s="4" t="e">
        <f>COUNTIFS(#REF!,B18,#REF!,"алиев",#REF!,"12.06.2026")</f>
        <v>#REF!</v>
      </c>
      <c r="ME18" s="4" t="e">
        <f>COUNTIFS(#REF!,B18,#REF!,"Бекдурдиев",#REF!,"12.06.2026")</f>
        <v>#REF!</v>
      </c>
      <c r="MF18" s="4" t="e">
        <f>COUNTIFS(#REF!,B18,#REF!,"алиев",#REF!,"13.06.2026")</f>
        <v>#REF!</v>
      </c>
      <c r="MG18" s="4" t="e">
        <f>COUNTIFS(#REF!,B18,#REF!,"Бекдурдиев",#REF!,"13.06.2026")</f>
        <v>#REF!</v>
      </c>
      <c r="MH18" s="4" t="e">
        <f>COUNTIFS(#REF!,B18,#REF!,"алиев",#REF!,"14.06.2026")</f>
        <v>#REF!</v>
      </c>
      <c r="MI18" s="4" t="e">
        <f>COUNTIFS(#REF!,B18,#REF!,"Бекдурдиев",#REF!,"14.06.2026")</f>
        <v>#REF!</v>
      </c>
      <c r="MJ18" s="4" t="e">
        <f>COUNTIFS(#REF!,B18,#REF!,"алиев",#REF!,"15.06.2026")</f>
        <v>#REF!</v>
      </c>
      <c r="MK18" s="4" t="e">
        <f>COUNTIFS(#REF!,B18,#REF!,"Бекдурдиев",#REF!,"15.06.2026")</f>
        <v>#REF!</v>
      </c>
      <c r="ML18" s="4" t="e">
        <f>COUNTIFS(#REF!,B18,#REF!,"алиев",#REF!,"16.06.2026")</f>
        <v>#REF!</v>
      </c>
      <c r="MM18" s="4" t="e">
        <f>COUNTIFS(#REF!,B18,#REF!,"Бекдурдиев",#REF!,"16.06.2026")</f>
        <v>#REF!</v>
      </c>
      <c r="MN18" s="4" t="e">
        <f>COUNTIFS(#REF!,B18,#REF!,"алиев",#REF!,"17.06.2026")</f>
        <v>#REF!</v>
      </c>
      <c r="MO18" s="4" t="e">
        <f>COUNTIFS(#REF!,B18,#REF!,"Бекдурдиев",#REF!,"17.06.2026")</f>
        <v>#REF!</v>
      </c>
      <c r="MP18" s="4" t="e">
        <f>COUNTIFS(#REF!,B18,#REF!,"алиев",#REF!,"18.06.2026")</f>
        <v>#REF!</v>
      </c>
      <c r="MQ18" s="4" t="e">
        <f>COUNTIFS(#REF!,B18,#REF!,"Бекдурдиев",#REF!,"18.06.2026")</f>
        <v>#REF!</v>
      </c>
      <c r="MR18" s="4" t="e">
        <f>COUNTIFS(#REF!,B18,#REF!,"алиев",#REF!,"19.06.2026")</f>
        <v>#REF!</v>
      </c>
      <c r="MS18" s="4" t="e">
        <f>COUNTIFS(#REF!,B18,#REF!,"Бекдурдиев",#REF!,"19.06.2026")</f>
        <v>#REF!</v>
      </c>
      <c r="MT18" s="4" t="e">
        <f>COUNTIFS(#REF!,B18,#REF!,"алиев",#REF!,"20.06.2026")</f>
        <v>#REF!</v>
      </c>
      <c r="MU18" s="4" t="e">
        <f>COUNTIFS(#REF!,B18,#REF!,"Бекдурдиев",#REF!,"20.06.2026")</f>
        <v>#REF!</v>
      </c>
      <c r="MV18" s="4" t="e">
        <f>COUNTIFS(#REF!,B18,#REF!,"алиев",#REF!,"21.06.2026")</f>
        <v>#REF!</v>
      </c>
      <c r="MW18" s="4" t="e">
        <f>COUNTIFS(#REF!,B18,#REF!,"Бекдурдиев",#REF!,"21.06.2026")</f>
        <v>#REF!</v>
      </c>
      <c r="MX18" s="4" t="e">
        <f>COUNTIFS(#REF!,B18,#REF!,"алиев",#REF!,"22.06.2026")</f>
        <v>#REF!</v>
      </c>
      <c r="MY18" s="4" t="e">
        <f>COUNTIFS(#REF!,B18,#REF!,"Бекдурдиев",#REF!,"22.06.2026")</f>
        <v>#REF!</v>
      </c>
      <c r="MZ18" s="4" t="e">
        <f>COUNTIFS(#REF!,B18,#REF!,"алиев",#REF!,"23.06.2026")</f>
        <v>#REF!</v>
      </c>
      <c r="NA18" s="4" t="e">
        <f>COUNTIFS(#REF!,B18,#REF!,"Бекдурдиев",#REF!,"23.06.2026")</f>
        <v>#REF!</v>
      </c>
      <c r="NB18" s="4" t="e">
        <f>COUNTIFS(#REF!,B18,#REF!,"алиев",#REF!,"24.06.2026")</f>
        <v>#REF!</v>
      </c>
      <c r="NC18" s="4" t="e">
        <f>COUNTIFS(#REF!,B18,#REF!,"Бекдурдиев",#REF!,"24.06.2026")</f>
        <v>#REF!</v>
      </c>
      <c r="ND18" s="4" t="e">
        <f>COUNTIFS(#REF!,B18,#REF!,"алиев",#REF!,"25.06.2026")</f>
        <v>#REF!</v>
      </c>
      <c r="NE18" s="4" t="e">
        <f>COUNTIFS(#REF!,B18,#REF!,"Бекдурдиев",#REF!,"25.06.2026")</f>
        <v>#REF!</v>
      </c>
      <c r="NF18" s="4" t="e">
        <f>COUNTIFS(#REF!,B18,#REF!,"алиев",#REF!,"26.06.2026")</f>
        <v>#REF!</v>
      </c>
      <c r="NG18" s="4" t="e">
        <f>COUNTIFS(#REF!,B18,#REF!,"Бекдурдиев",#REF!,"26.06.2026")</f>
        <v>#REF!</v>
      </c>
      <c r="NH18" s="4" t="e">
        <f>COUNTIFS(#REF!,B18,#REF!,"алиев",#REF!,"27.06.2026")</f>
        <v>#REF!</v>
      </c>
      <c r="NI18" s="4" t="e">
        <f>COUNTIFS(#REF!,B18,#REF!,"Бекдурдиев",#REF!,"27.06.2026")</f>
        <v>#REF!</v>
      </c>
      <c r="NJ18" s="4" t="e">
        <f>COUNTIFS(#REF!,B18,#REF!,"алиев",#REF!,"28.06.2026")</f>
        <v>#REF!</v>
      </c>
      <c r="NK18" s="4" t="e">
        <f>COUNTIFS(#REF!,B18,#REF!,"Бекдурдиев",#REF!,"28.06.2026")</f>
        <v>#REF!</v>
      </c>
      <c r="NL18" s="4" t="e">
        <f>COUNTIFS(#REF!,B18,#REF!,"алиев",#REF!,"29.06.2026")</f>
        <v>#REF!</v>
      </c>
      <c r="NM18" s="4" t="e">
        <f>COUNTIFS(#REF!,B18,#REF!,"Бекдурдиев",#REF!,"29.06.2026")</f>
        <v>#REF!</v>
      </c>
      <c r="NN18" s="4" t="e">
        <f>COUNTIFS(#REF!,B18,#REF!,"алиев",#REF!,"30.06.2026")</f>
        <v>#REF!</v>
      </c>
      <c r="NO18" s="4" t="e">
        <f>COUNTIFS(#REF!,B18,#REF!,"Бекдурдиев",#REF!,"30.06.2026")</f>
        <v>#REF!</v>
      </c>
      <c r="NP18" s="26" t="e">
        <f t="shared" si="30"/>
        <v>#REF!</v>
      </c>
      <c r="NQ18" s="26" t="e">
        <f t="shared" si="31"/>
        <v>#REF!</v>
      </c>
      <c r="NR18" s="4" t="e">
        <f>COUNTIFS(#REF!,B18,#REF!,"алиев",#REF!,"01.07.2026")</f>
        <v>#REF!</v>
      </c>
      <c r="NS18" s="4" t="e">
        <f>COUNTIFS(#REF!,B18,#REF!,"Бекдурдиев",#REF!,"01.07.2026")</f>
        <v>#REF!</v>
      </c>
      <c r="NT18" s="4" t="e">
        <f>COUNTIFS(#REF!,B18,#REF!,"алиев",#REF!,"02.07.2026")</f>
        <v>#REF!</v>
      </c>
      <c r="NU18" s="4" t="e">
        <f>COUNTIFS(#REF!,B18,#REF!,"Бекдурдиев",#REF!,"02.07.2026")</f>
        <v>#REF!</v>
      </c>
      <c r="NV18" s="4" t="e">
        <f>COUNTIFS(#REF!,B18,#REF!,"алиев",#REF!,"03.07.2026")</f>
        <v>#REF!</v>
      </c>
      <c r="NW18" s="4" t="e">
        <f>COUNTIFS(#REF!,B18,#REF!,"Бекдурдиев",#REF!,"03.07.2026")</f>
        <v>#REF!</v>
      </c>
      <c r="NX18" s="4" t="e">
        <f>COUNTIFS(#REF!,B18,#REF!,"алиев",#REF!,"04.07.2026")</f>
        <v>#REF!</v>
      </c>
      <c r="NY18" s="4" t="e">
        <f>COUNTIFS(#REF!,B18,#REF!,"Бекдурдиев",#REF!,"04.07.2026")</f>
        <v>#REF!</v>
      </c>
      <c r="NZ18" s="4" t="e">
        <f>COUNTIFS(#REF!,B18,#REF!,"алиев",#REF!,"05.07.2026")</f>
        <v>#REF!</v>
      </c>
      <c r="OA18" s="4" t="e">
        <f>COUNTIFS(#REF!,B18,#REF!,"Бекдурдиев",#REF!,"05.07.2026")</f>
        <v>#REF!</v>
      </c>
      <c r="OB18" s="4" t="e">
        <f>COUNTIFS(#REF!,B18,#REF!,"алиев",#REF!,"06.07.2026")</f>
        <v>#REF!</v>
      </c>
      <c r="OC18" s="4" t="e">
        <f>COUNTIFS(#REF!,B18,#REF!,"Бекдурдиев",#REF!,"06.07.2026")</f>
        <v>#REF!</v>
      </c>
      <c r="OD18" s="4" t="e">
        <f>COUNTIFS(#REF!,B18,#REF!,"алиев",#REF!,"07.07.2026")</f>
        <v>#REF!</v>
      </c>
      <c r="OE18" s="4" t="e">
        <f>COUNTIFS(#REF!,B18,#REF!,"Бекдурдиев",#REF!,"07.07.2026")</f>
        <v>#REF!</v>
      </c>
      <c r="OF18" s="4" t="e">
        <f>COUNTIFS(#REF!,B18,#REF!,"алиев",#REF!,"08.07.2026")</f>
        <v>#REF!</v>
      </c>
      <c r="OG18" s="4" t="e">
        <f>COUNTIFS(#REF!,B18,#REF!,"Бекдурдиев",#REF!,"08.07.2026")</f>
        <v>#REF!</v>
      </c>
      <c r="OH18" s="4" t="e">
        <f>COUNTIFS(#REF!,B18,#REF!,"алиев",#REF!,"09.07.2026")</f>
        <v>#REF!</v>
      </c>
      <c r="OI18" s="4" t="e">
        <f>COUNTIFS(#REF!,B18,#REF!,"Бекдурдиев",#REF!,"09.07.2026")</f>
        <v>#REF!</v>
      </c>
      <c r="OJ18" s="4" t="e">
        <f>COUNTIFS(#REF!,B18,#REF!,"алиев",#REF!,"10.07.2026")</f>
        <v>#REF!</v>
      </c>
      <c r="OK18" s="4" t="e">
        <f>COUNTIFS(#REF!,B18,#REF!,"Бекдурдиев",#REF!,"10.07.2026")</f>
        <v>#REF!</v>
      </c>
      <c r="OL18" s="4" t="e">
        <f>COUNTIFS(#REF!,B18,#REF!,"алиев",#REF!,"11.07.2026")</f>
        <v>#REF!</v>
      </c>
      <c r="OM18" s="4" t="e">
        <f>COUNTIFS(#REF!,B18,#REF!,"Бекдурдиев",#REF!,"11.07.2026")</f>
        <v>#REF!</v>
      </c>
      <c r="ON18" s="4" t="e">
        <f>COUNTIFS(#REF!,B18,#REF!,"алиев",#REF!,"12.07.2026")</f>
        <v>#REF!</v>
      </c>
      <c r="OO18" s="4" t="e">
        <f>COUNTIFS(#REF!,B18,#REF!,"Бекдурдиев",#REF!,"12.07.2026")</f>
        <v>#REF!</v>
      </c>
      <c r="OP18" s="4" t="e">
        <f>COUNTIFS(#REF!,B18,#REF!,"алиев",#REF!,"13.07.2026")</f>
        <v>#REF!</v>
      </c>
      <c r="OQ18" s="4" t="e">
        <f>COUNTIFS(#REF!,B18,#REF!,"Бекдурдиев",#REF!,"13.07.2026")</f>
        <v>#REF!</v>
      </c>
      <c r="OR18" s="4" t="e">
        <f>COUNTIFS(#REF!,B18,#REF!,"алиев",#REF!,"14.07.2026")</f>
        <v>#REF!</v>
      </c>
      <c r="OS18" s="4" t="e">
        <f>COUNTIFS(#REF!,B18,#REF!,"Бекдурдиев",#REF!,"14.07.2026")</f>
        <v>#REF!</v>
      </c>
      <c r="OT18" s="4" t="e">
        <f>COUNTIFS(#REF!,B18,#REF!,"алиев",#REF!,"15.07.2026")</f>
        <v>#REF!</v>
      </c>
      <c r="OU18" s="4" t="e">
        <f>COUNTIFS(#REF!,B18,#REF!,"Бекдурдиев",#REF!,"15.07.2026")</f>
        <v>#REF!</v>
      </c>
      <c r="OV18" s="4" t="e">
        <f>COUNTIFS(#REF!,B18,#REF!,"алиев",#REF!,"16.07.2026")</f>
        <v>#REF!</v>
      </c>
      <c r="OW18" s="4" t="e">
        <f>COUNTIFS(#REF!,B18,#REF!,"Бекдурдиев",#REF!,"16.07.2026")</f>
        <v>#REF!</v>
      </c>
      <c r="OX18" s="4" t="e">
        <f>COUNTIFS(#REF!,B18,#REF!,"алиев",#REF!,"17.07.2026")</f>
        <v>#REF!</v>
      </c>
      <c r="OY18" s="4" t="e">
        <f>COUNTIFS(#REF!,B18,#REF!,"Бекдурдиев",#REF!,"17.07.2026")</f>
        <v>#REF!</v>
      </c>
      <c r="OZ18" s="4" t="e">
        <f>COUNTIFS(#REF!,B18,#REF!,"алиев",#REF!,"18.07.2026")</f>
        <v>#REF!</v>
      </c>
      <c r="PA18" s="4" t="e">
        <f>COUNTIFS(#REF!,B18,#REF!,"Бекдурдиев",#REF!,"18.07.2026")</f>
        <v>#REF!</v>
      </c>
      <c r="PB18" s="4" t="e">
        <f>COUNTIFS(#REF!,B18,#REF!,"алиев",#REF!,"19.07.2026")</f>
        <v>#REF!</v>
      </c>
      <c r="PC18" s="4" t="e">
        <f>COUNTIFS(#REF!,B18,#REF!,"Бекдурдиев",#REF!,"19.07.2026")</f>
        <v>#REF!</v>
      </c>
      <c r="PD18" s="4" t="e">
        <f>COUNTIFS(#REF!,B18,#REF!,"алиев",#REF!,"20.07.2026")</f>
        <v>#REF!</v>
      </c>
      <c r="PE18" s="4" t="e">
        <f>COUNTIFS(#REF!,B18,#REF!,"Бекдурдиев",#REF!,"20.07.2026")</f>
        <v>#REF!</v>
      </c>
      <c r="PF18" s="4" t="e">
        <f>COUNTIFS(#REF!,B18,#REF!,"алиев",#REF!,"21.07.2026")</f>
        <v>#REF!</v>
      </c>
      <c r="PG18" s="4" t="e">
        <f>COUNTIFS(#REF!,B18,#REF!,"Бекдурдиев",#REF!,"21.07.2026")</f>
        <v>#REF!</v>
      </c>
      <c r="PH18" s="4" t="e">
        <f>COUNTIFS(#REF!,B18,#REF!,"алиев",#REF!,"22.07.2026")</f>
        <v>#REF!</v>
      </c>
      <c r="PI18" s="4" t="e">
        <f>COUNTIFS(#REF!,B18,#REF!,"Бекдурдиев",#REF!,"22.07.2026")</f>
        <v>#REF!</v>
      </c>
      <c r="PJ18" s="4" t="e">
        <f>COUNTIFS(#REF!,B18,#REF!,"алиев",#REF!,"23.07.2026")</f>
        <v>#REF!</v>
      </c>
      <c r="PK18" s="4" t="e">
        <f>COUNTIFS(#REF!,B18,#REF!,"Бекдурдиев",#REF!,"23.07.2026")</f>
        <v>#REF!</v>
      </c>
      <c r="PL18" s="4" t="e">
        <f>COUNTIFS(#REF!,B18,#REF!,"алиев",#REF!,"24.07.2026")</f>
        <v>#REF!</v>
      </c>
      <c r="PM18" s="4" t="e">
        <f>COUNTIFS(#REF!,B18,#REF!,"Бекдурдиев",#REF!,"24.07.2026")</f>
        <v>#REF!</v>
      </c>
      <c r="PN18" s="4" t="e">
        <f>COUNTIFS(#REF!,B18,#REF!,"алиев",#REF!,"25.07.2026")</f>
        <v>#REF!</v>
      </c>
      <c r="PO18" s="4" t="e">
        <f>COUNTIFS(#REF!,B18,#REF!,"Бекдурдиев",#REF!,"25.07.2026")</f>
        <v>#REF!</v>
      </c>
      <c r="PP18" s="4" t="e">
        <f>COUNTIFS(#REF!,B18,#REF!,"алиев",#REF!,"26.07.2026")</f>
        <v>#REF!</v>
      </c>
      <c r="PQ18" s="4" t="e">
        <f>COUNTIFS(#REF!,B18,#REF!,"Бекдурдиев",#REF!,"26.07.2026")</f>
        <v>#REF!</v>
      </c>
      <c r="PR18" s="4" t="e">
        <f>COUNTIFS(#REF!,B18,#REF!,"алиев",#REF!,"27.07.2026")</f>
        <v>#REF!</v>
      </c>
      <c r="PS18" s="4" t="e">
        <f>COUNTIFS(#REF!,B18,#REF!,"Бекдурдиев",#REF!,"27.07.2026")</f>
        <v>#REF!</v>
      </c>
      <c r="PT18" s="4" t="e">
        <f>COUNTIFS(#REF!,B18,#REF!,"алиев",#REF!,"28.07.2026")</f>
        <v>#REF!</v>
      </c>
      <c r="PU18" s="4" t="e">
        <f>COUNTIFS(#REF!,B18,#REF!,"Бекдурдиев",#REF!,"28.07.2026")</f>
        <v>#REF!</v>
      </c>
      <c r="PV18" s="4" t="e">
        <f>COUNTIFS(#REF!,B18,#REF!,"алиев",#REF!,"29.07.2026")</f>
        <v>#REF!</v>
      </c>
      <c r="PW18" s="4" t="e">
        <f>COUNTIFS(#REF!,B18,#REF!,"Бекдурдиев",#REF!,"29.07.2026")</f>
        <v>#REF!</v>
      </c>
      <c r="PX18" s="4" t="e">
        <f>COUNTIFS(#REF!,B18,#REF!,"алиев",#REF!,"30.07.2026")</f>
        <v>#REF!</v>
      </c>
      <c r="PY18" s="4" t="e">
        <f>COUNTIFS(#REF!,B18,#REF!,"Бекдурдиев",#REF!,"30.07.2026")</f>
        <v>#REF!</v>
      </c>
      <c r="PZ18" s="4" t="e">
        <f>COUNTIFS(#REF!,B18,#REF!,"алиев",#REF!,"31.07.2026")</f>
        <v>#REF!</v>
      </c>
      <c r="QA18" s="4" t="e">
        <f>COUNTIFS(#REF!,B18,#REF!,"Бекдурдиев",#REF!,"31.07.2026")</f>
        <v>#REF!</v>
      </c>
      <c r="QB18" s="20" t="e">
        <f t="shared" si="32"/>
        <v>#REF!</v>
      </c>
      <c r="QC18" s="20" t="e">
        <f t="shared" si="33"/>
        <v>#REF!</v>
      </c>
      <c r="QD18" s="4" t="e">
        <f>COUNTIFS(#REF!,B18,#REF!,"алиев",#REF!,"01.08.2026")</f>
        <v>#REF!</v>
      </c>
      <c r="QE18" s="4" t="e">
        <f>COUNTIFS(#REF!,B18,#REF!,"Бекдурдиев",#REF!,"02.08.2026")</f>
        <v>#REF!</v>
      </c>
      <c r="QF18" s="4" t="e">
        <f>COUNTIFS(#REF!,B18,#REF!,"алиев",#REF!,"02.08.2026")</f>
        <v>#REF!</v>
      </c>
      <c r="QG18" s="4" t="e">
        <f>COUNTIFS(#REF!,B18,#REF!,"Бекдурдиев",#REF!,"03.08.2026")</f>
        <v>#REF!</v>
      </c>
      <c r="QH18" s="4" t="e">
        <f>COUNTIFS(#REF!,B18,#REF!,"алиев",#REF!,"03.08.2026")</f>
        <v>#REF!</v>
      </c>
      <c r="QI18" s="4" t="e">
        <f>COUNTIFS(#REF!,B18,#REF!,"Бекдурдиев",#REF!,"03.08.2026")</f>
        <v>#REF!</v>
      </c>
      <c r="QJ18" s="4" t="e">
        <f>COUNTIFS(#REF!,B18,#REF!,"алиев",#REF!,"04.08.2026")</f>
        <v>#REF!</v>
      </c>
      <c r="QK18" s="4" t="e">
        <f>COUNTIFS(#REF!,B18,#REF!,"Бекдурдиев",#REF!,"04.08.2026")</f>
        <v>#REF!</v>
      </c>
      <c r="QL18" s="4" t="e">
        <f>COUNTIFS(#REF!,B18,#REF!,"алиев",#REF!,"05.08.2026")</f>
        <v>#REF!</v>
      </c>
      <c r="QM18" s="4" t="e">
        <f>COUNTIFS(#REF!,B18,#REF!,"Бекдурдиев",#REF!,"05.08.2026")</f>
        <v>#REF!</v>
      </c>
      <c r="QN18" s="4" t="e">
        <f>COUNTIFS(#REF!,B18,#REF!,"алиев",#REF!,"06.08.2026")</f>
        <v>#REF!</v>
      </c>
      <c r="QO18" s="4" t="e">
        <f>COUNTIFS(#REF!,B18,#REF!,"Бекдурдиев",#REF!,"06.08.2026")</f>
        <v>#REF!</v>
      </c>
      <c r="QP18" s="4" t="e">
        <f>COUNTIFS(#REF!,B18,#REF!,"алиев",#REF!,"07.08.2026")</f>
        <v>#REF!</v>
      </c>
      <c r="QQ18" s="4" t="e">
        <f>COUNTIFS(#REF!,B18,#REF!,"Бекдурдиев",#REF!,"07.08.2026")</f>
        <v>#REF!</v>
      </c>
      <c r="QR18" s="4" t="e">
        <f>COUNTIFS(#REF!,B18,#REF!,"алиев",#REF!,"08.08.2026")</f>
        <v>#REF!</v>
      </c>
      <c r="QS18" s="4" t="e">
        <f>COUNTIFS(#REF!,B18,#REF!,"Бекдурдиев",#REF!,"08.08.2026")</f>
        <v>#REF!</v>
      </c>
      <c r="QT18" s="4" t="e">
        <f>COUNTIFS(#REF!,B18,#REF!,"алиев",#REF!,"09.08.2026")</f>
        <v>#REF!</v>
      </c>
      <c r="QU18" s="4" t="e">
        <f>COUNTIFS(#REF!,B18,#REF!,"Бекдурдиев",#REF!,"09.08.2026")</f>
        <v>#REF!</v>
      </c>
      <c r="QV18" s="4" t="e">
        <f>COUNTIFS(#REF!,B18,#REF!,"алиев",#REF!,"10.08.2026")</f>
        <v>#REF!</v>
      </c>
      <c r="QW18" s="4" t="e">
        <f>COUNTIFS(#REF!,B18,#REF!,"Бекдурдиев",#REF!,"10.08.2026")</f>
        <v>#REF!</v>
      </c>
      <c r="QX18" s="4" t="e">
        <f>COUNTIFS(#REF!,B18,#REF!,"алиев",#REF!,"11.08.2026")</f>
        <v>#REF!</v>
      </c>
      <c r="QY18" s="4" t="e">
        <f>COUNTIFS(#REF!,B18,#REF!,"Бекдурдиев",#REF!,"11.08.2026")</f>
        <v>#REF!</v>
      </c>
      <c r="QZ18" s="4" t="e">
        <f>COUNTIFS(#REF!,B18,#REF!,"алиев",#REF!,"12.08.2026")</f>
        <v>#REF!</v>
      </c>
      <c r="RA18" s="4" t="e">
        <f>COUNTIFS(#REF!,B18,#REF!,"Бекдурдиев",#REF!,"12.08.2026")</f>
        <v>#REF!</v>
      </c>
      <c r="RB18" s="4" t="e">
        <f>COUNTIFS(#REF!,B18,#REF!,"алиев",#REF!,"13.08.2026")</f>
        <v>#REF!</v>
      </c>
      <c r="RC18" s="4" t="e">
        <f>COUNTIFS(#REF!,B18,#REF!,"Бекдурдиев",#REF!,"13.08.2026")</f>
        <v>#REF!</v>
      </c>
      <c r="RD18" s="4" t="e">
        <f>COUNTIFS(#REF!,B18,#REF!,"алиев",#REF!,"14.08.2026")</f>
        <v>#REF!</v>
      </c>
      <c r="RE18" s="4" t="e">
        <f>COUNTIFS(#REF!,B18,#REF!,"Бекдурдиев",#REF!,"14.08.2026")</f>
        <v>#REF!</v>
      </c>
      <c r="RF18" s="4" t="e">
        <f>COUNTIFS(#REF!,B18,#REF!,"алиев",#REF!,"15.08.2026")</f>
        <v>#REF!</v>
      </c>
      <c r="RG18" s="4" t="e">
        <f>COUNTIFS(#REF!,B18,#REF!,"Бекдурдиев",#REF!,"15.08.2026")</f>
        <v>#REF!</v>
      </c>
      <c r="RH18" s="4" t="e">
        <f>COUNTIFS(#REF!,B18,#REF!,"алиев",#REF!,"16.08.2026")</f>
        <v>#REF!</v>
      </c>
      <c r="RI18" s="4" t="e">
        <f>COUNTIFS(#REF!,B18,#REF!,"Бекдурдиев",#REF!,"16.08.2026")</f>
        <v>#REF!</v>
      </c>
      <c r="RJ18" s="4" t="e">
        <f>COUNTIFS(#REF!,B18,#REF!,"алиев",#REF!,"17.08.2026")</f>
        <v>#REF!</v>
      </c>
      <c r="RK18" s="4" t="e">
        <f>COUNTIFS(#REF!,B18,#REF!,"Бекдурдиев",#REF!,"17.08.2026")</f>
        <v>#REF!</v>
      </c>
      <c r="RL18" s="4" t="e">
        <f>COUNTIFS(#REF!,B18,#REF!,"алиев",#REF!,"18.08.2026")</f>
        <v>#REF!</v>
      </c>
      <c r="RM18" s="4" t="e">
        <f>COUNTIFS(#REF!,B18,#REF!,"Бекдурдиев",#REF!,"18.08.2026")</f>
        <v>#REF!</v>
      </c>
      <c r="RN18" s="4" t="e">
        <f>COUNTIFS(#REF!,B18,#REF!,"алиев",#REF!,"19.08.2026")</f>
        <v>#REF!</v>
      </c>
      <c r="RO18" s="4" t="e">
        <f>COUNTIFS(#REF!,B18,#REF!,"Бекдурдиев",#REF!,"19.08.2026")</f>
        <v>#REF!</v>
      </c>
      <c r="RP18" s="4" t="e">
        <f>COUNTIFS(#REF!,B18,#REF!,"алиев",#REF!,"20.08.2026")</f>
        <v>#REF!</v>
      </c>
      <c r="RQ18" s="4" t="e">
        <f>COUNTIFS(#REF!,B18,#REF!,"Бекдурдиев",#REF!,"20.08.2026")</f>
        <v>#REF!</v>
      </c>
      <c r="RR18" s="4" t="e">
        <f>COUNTIFS(#REF!,B18,#REF!,"алиев",#REF!,"21.08.2026")</f>
        <v>#REF!</v>
      </c>
      <c r="RS18" s="4" t="e">
        <f>COUNTIFS(#REF!,B18,#REF!,"Бекдурдиев",#REF!,"21.08.2026")</f>
        <v>#REF!</v>
      </c>
      <c r="RT18" s="4" t="e">
        <f>COUNTIFS(#REF!,B18,#REF!,"алиев",#REF!,"22.08.2026")</f>
        <v>#REF!</v>
      </c>
      <c r="RU18" s="4" t="e">
        <f>COUNTIFS(#REF!,B18,#REF!,"Бекдурдиев",#REF!,"22.08.2026")</f>
        <v>#REF!</v>
      </c>
      <c r="RV18" s="4" t="e">
        <f>COUNTIFS(#REF!,B18,#REF!,"алиев",#REF!,"23.08.2026")</f>
        <v>#REF!</v>
      </c>
      <c r="RW18" s="4" t="e">
        <f>COUNTIFS(#REF!,B18,#REF!,"Бекдурдиев",#REF!,"23.08.2026")</f>
        <v>#REF!</v>
      </c>
      <c r="RX18" s="4" t="e">
        <f>COUNTIFS(#REF!,B18,#REF!,"алиев",#REF!,"24.08.2026")</f>
        <v>#REF!</v>
      </c>
      <c r="RY18" s="4" t="e">
        <f>COUNTIFS(#REF!,B18,#REF!,"Бекдурдиев",#REF!,"24.08.2026")</f>
        <v>#REF!</v>
      </c>
      <c r="RZ18" s="4" t="e">
        <f>COUNTIFS(#REF!,B18,#REF!,"алиев",#REF!,"25.08.2026")</f>
        <v>#REF!</v>
      </c>
      <c r="SA18" s="4" t="e">
        <f>COUNTIFS(#REF!,B18,#REF!,"Бекдурдиев",#REF!,"25.08.2026")</f>
        <v>#REF!</v>
      </c>
      <c r="SB18" s="4" t="e">
        <f>COUNTIFS(#REF!,B18,#REF!,"алиев",#REF!,"26.08.2026")</f>
        <v>#REF!</v>
      </c>
      <c r="SC18" s="4" t="e">
        <f>COUNTIFS(#REF!,B18,#REF!,"Бекдурдиев",#REF!,"26.08.2026")</f>
        <v>#REF!</v>
      </c>
      <c r="SD18" s="4" t="e">
        <f>COUNTIFS(#REF!,B18,#REF!,"алиев",#REF!,"27.08.2026")</f>
        <v>#REF!</v>
      </c>
      <c r="SE18" s="4" t="e">
        <f>COUNTIFS(#REF!,B18,#REF!,"Бекдурдиев",#REF!,"27.08.2026")</f>
        <v>#REF!</v>
      </c>
      <c r="SF18" s="4" t="e">
        <f>COUNTIFS(#REF!,B18,#REF!,"алиев",#REF!,"28.08.2026")</f>
        <v>#REF!</v>
      </c>
      <c r="SG18" s="4" t="e">
        <f>COUNTIFS(#REF!,B18,#REF!,"Бекдурдиев",#REF!,"28.08.2026")</f>
        <v>#REF!</v>
      </c>
      <c r="SH18" s="4" t="e">
        <f>COUNTIFS(#REF!,B18,#REF!,"алиев",#REF!,"29.08.2026")</f>
        <v>#REF!</v>
      </c>
      <c r="SI18" s="4" t="e">
        <f>COUNTIFS(#REF!,B18,#REF!,"Бекдурдиев",#REF!,"29.08.2026")</f>
        <v>#REF!</v>
      </c>
      <c r="SJ18" s="4" t="e">
        <f>COUNTIFS(#REF!,B18,#REF!,"алиев",#REF!,"30.08.2026")</f>
        <v>#REF!</v>
      </c>
      <c r="SK18" s="4" t="e">
        <f>COUNTIFS(#REF!,B18,#REF!,"Бекдурдиев",#REF!,"30.08.2026")</f>
        <v>#REF!</v>
      </c>
      <c r="SL18" s="4" t="e">
        <f>COUNTIFS(#REF!,B18,#REF!,"алиев",#REF!,"31.08.2026")</f>
        <v>#REF!</v>
      </c>
      <c r="SM18" s="4" t="e">
        <f>COUNTIFS(#REF!,B18,#REF!,"Бекдурдиев",#REF!,"31.08.2026")</f>
        <v>#REF!</v>
      </c>
      <c r="SN18" s="24" t="e">
        <f t="shared" si="34"/>
        <v>#REF!</v>
      </c>
      <c r="SO18" s="24" t="e">
        <f t="shared" si="35"/>
        <v>#REF!</v>
      </c>
      <c r="SP18" s="3" t="e">
        <f>COUNTIFS(#REF!,B18,#REF!,"алиев",#REF!,"01.09.2026")</f>
        <v>#REF!</v>
      </c>
      <c r="SQ18" s="3" t="e">
        <f>COUNTIFS(#REF!,B18,#REF!,"Бекдурдиев",#REF!,"01.09.2026")</f>
        <v>#REF!</v>
      </c>
      <c r="SR18" s="3" t="e">
        <f>COUNTIFS(#REF!,B18,#REF!,"алиев",#REF!,"02.09.2026")</f>
        <v>#REF!</v>
      </c>
      <c r="SS18" s="3" t="e">
        <f>COUNTIFS(#REF!,B18,#REF!,"Бекдурдиев",#REF!,"02.09.2026")</f>
        <v>#REF!</v>
      </c>
      <c r="ST18" s="3" t="e">
        <f>COUNTIFS(#REF!,B18,#REF!,"алиев",#REF!,"03.09.2026")</f>
        <v>#REF!</v>
      </c>
      <c r="SU18" s="3" t="e">
        <f>COUNTIFS(#REF!,B18,#REF!,"Бекдурдиев",#REF!,"03.09.2026")</f>
        <v>#REF!</v>
      </c>
      <c r="SV18" s="3" t="e">
        <f>COUNTIFS(#REF!,B18,#REF!,"алиев",#REF!,"04.09.2026")</f>
        <v>#REF!</v>
      </c>
      <c r="SW18" s="3" t="e">
        <f>COUNTIFS(#REF!,B18,#REF!,"Бекдурдиев",#REF!,"04.09.2026")</f>
        <v>#REF!</v>
      </c>
      <c r="SX18" s="3" t="e">
        <f>COUNTIFS(#REF!,B18,#REF!,"алиев",#REF!,"05.09.2026")</f>
        <v>#REF!</v>
      </c>
      <c r="SY18" s="3" t="e">
        <f>COUNTIFS(#REF!,B18,#REF!,"Бекдурдиев",#REF!,"05.09.2026")</f>
        <v>#REF!</v>
      </c>
      <c r="SZ18" s="3" t="e">
        <f>COUNTIFS(#REF!,B18,#REF!,"алиев",#REF!,"06.09.2026")</f>
        <v>#REF!</v>
      </c>
      <c r="TA18" s="3" t="e">
        <f>COUNTIFS(#REF!,B18,#REF!,"Бекдурдиев",#REF!,"06.09.2026")</f>
        <v>#REF!</v>
      </c>
      <c r="TB18" s="3" t="e">
        <f>COUNTIFS(#REF!,B18,#REF!,"алиев",#REF!,"07.09.2026")</f>
        <v>#REF!</v>
      </c>
      <c r="TC18" s="3" t="e">
        <f>COUNTIFS(#REF!,B18,#REF!,"Бекдурдиев",#REF!,"07.09.2026")</f>
        <v>#REF!</v>
      </c>
      <c r="TD18" s="3" t="e">
        <f>COUNTIFS(#REF!,B18,#REF!,"алиев",#REF!,"08.09.2026")</f>
        <v>#REF!</v>
      </c>
      <c r="TE18" s="3" t="e">
        <f>COUNTIFS(#REF!,B18,#REF!,"Бекдурдиев",#REF!,"08.09.2026")</f>
        <v>#REF!</v>
      </c>
      <c r="TF18" s="3" t="e">
        <f>COUNTIFS(#REF!,B18,#REF!,"алиев",#REF!,"09.09.2026")</f>
        <v>#REF!</v>
      </c>
      <c r="TG18" s="3" t="e">
        <f>COUNTIFS(#REF!,B18,#REF!,"Бекдурдиев",#REF!,"08.09.2026")</f>
        <v>#REF!</v>
      </c>
      <c r="TH18" s="3" t="e">
        <f>COUNTIFS(#REF!,B18,#REF!,"алиев",#REF!,"10.09.2026")</f>
        <v>#REF!</v>
      </c>
      <c r="TI18" s="3" t="e">
        <f>COUNTIFS(#REF!,B18,#REF!,"Бекдурдиев",#REF!,"10.09.2026")</f>
        <v>#REF!</v>
      </c>
      <c r="TJ18" s="3" t="e">
        <f>COUNTIFS(#REF!,B18,#REF!,"алиев",#REF!,"11.09.2026")</f>
        <v>#REF!</v>
      </c>
      <c r="TK18" s="3" t="e">
        <f>COUNTIFS(#REF!,B18,#REF!,"Бекдурдиев",#REF!,"11.09.2026")</f>
        <v>#REF!</v>
      </c>
      <c r="TL18" s="3" t="e">
        <f>COUNTIFS(#REF!,B18,#REF!,"алиев",#REF!,"11.09.2026")</f>
        <v>#REF!</v>
      </c>
      <c r="TM18" s="3" t="e">
        <f>COUNTIFS(#REF!,B18,#REF!,"Бекдурдиев",#REF!,"12.09.2026")</f>
        <v>#REF!</v>
      </c>
      <c r="TN18" s="3" t="e">
        <f>COUNTIFS(#REF!,B18,#REF!,"алиев",#REF!,"13.09.2026")</f>
        <v>#REF!</v>
      </c>
      <c r="TO18" s="3" t="e">
        <f>COUNTIFS(#REF!,B18,#REF!,"Бекдурдиев",#REF!,"13.09.2026")</f>
        <v>#REF!</v>
      </c>
      <c r="TP18" s="3" t="e">
        <f>COUNTIFS(#REF!,B18,#REF!,"алиев",#REF!,"14.09.2026")</f>
        <v>#REF!</v>
      </c>
      <c r="TQ18" s="3" t="e">
        <f>COUNTIFS(#REF!,B18,#REF!,"Бекдурдиев",#REF!,"14.09.2026")</f>
        <v>#REF!</v>
      </c>
      <c r="TR18" s="3" t="e">
        <f>COUNTIFS(#REF!,B18,#REF!,"алиев",#REF!,"15.09.2026")</f>
        <v>#REF!</v>
      </c>
      <c r="TS18" s="3" t="e">
        <f>COUNTIFS(#REF!,B18,#REF!,"Бекдурдиев",#REF!,"15.09.2026")</f>
        <v>#REF!</v>
      </c>
      <c r="TT18" s="3" t="e">
        <f>COUNTIFS(#REF!,B18,#REF!,"алиев",#REF!,"16.09.2026")</f>
        <v>#REF!</v>
      </c>
      <c r="TU18" s="3" t="e">
        <f>COUNTIFS(#REF!,B18,#REF!,"Бекдурдиев",#REF!,"16.09.2026")</f>
        <v>#REF!</v>
      </c>
      <c r="TV18" s="3" t="e">
        <f>COUNTIFS(#REF!,B18,#REF!,"алиев",#REF!,"17.09.2026")</f>
        <v>#REF!</v>
      </c>
      <c r="TW18" s="3" t="e">
        <f>COUNTIFS(#REF!,B18,#REF!,"Бекдурдиев",#REF!,"17.09.2026")</f>
        <v>#REF!</v>
      </c>
      <c r="TX18" s="3" t="e">
        <f>COUNTIFS(#REF!,B18,#REF!,"алиев",#REF!,"18.09.2026")</f>
        <v>#REF!</v>
      </c>
      <c r="TY18" s="3" t="e">
        <f>COUNTIFS(#REF!,B18,#REF!,"Бекдурдиев",#REF!,"18.09.2026")</f>
        <v>#REF!</v>
      </c>
      <c r="TZ18" s="3" t="e">
        <f>COUNTIFS(#REF!,B18,#REF!,"алиев",#REF!,"19.09.2026")</f>
        <v>#REF!</v>
      </c>
      <c r="UA18" s="3" t="e">
        <f>COUNTIFS(#REF!,B18,#REF!,"Бекдурдиев",#REF!,"19.09.2026")</f>
        <v>#REF!</v>
      </c>
      <c r="UB18" s="3" t="e">
        <f>COUNTIFS(#REF!,B18,#REF!,"алиев",#REF!,"20.09.2026")</f>
        <v>#REF!</v>
      </c>
      <c r="UC18" s="3" t="e">
        <f>COUNTIFS(#REF!,B18,#REF!,"Бекдурдиев",#REF!,"20.09.2026")</f>
        <v>#REF!</v>
      </c>
      <c r="UD18" s="3" t="e">
        <f>COUNTIFS(#REF!,B18,#REF!,"алиев",#REF!,"21.09.2026")</f>
        <v>#REF!</v>
      </c>
      <c r="UE18" s="3" t="e">
        <f>COUNTIFS(#REF!,B18,#REF!,"Бекдурдиев",#REF!,"21.09.2026")</f>
        <v>#REF!</v>
      </c>
      <c r="UF18" s="3" t="e">
        <f>COUNTIFS(#REF!,B18,#REF!,"алиев",#REF!,"22.09.2026")</f>
        <v>#REF!</v>
      </c>
      <c r="UG18" s="3" t="e">
        <f>COUNTIFS(#REF!,B18,#REF!,"Бекдурдиев",#REF!,"22.09.2026")</f>
        <v>#REF!</v>
      </c>
      <c r="UH18" s="3" t="e">
        <f>COUNTIFS(#REF!,B18,#REF!,"алиев",#REF!,"23.09.2026")</f>
        <v>#REF!</v>
      </c>
      <c r="UI18" s="3" t="e">
        <f>COUNTIFS(#REF!,B18,#REF!,"Бекдурдиев",#REF!,"23.09.2026")</f>
        <v>#REF!</v>
      </c>
      <c r="UJ18" s="3" t="e">
        <f>COUNTIFS(#REF!,B18,#REF!,"алиев",#REF!,"24.09.2026")</f>
        <v>#REF!</v>
      </c>
      <c r="UK18" s="3" t="e">
        <f>COUNTIFS(#REF!,B18,#REF!,"Бекдурдиев",#REF!,"24.09.2026")</f>
        <v>#REF!</v>
      </c>
      <c r="UL18" s="3" t="e">
        <f>COUNTIFS(#REF!,B18,#REF!,"алиев",#REF!,"25.09.2026")</f>
        <v>#REF!</v>
      </c>
      <c r="UM18" s="3" t="e">
        <f>COUNTIFS(#REF!,B18,#REF!,"Бекдурдиев",#REF!,"25.09.2026")</f>
        <v>#REF!</v>
      </c>
      <c r="UN18" s="3" t="e">
        <f>COUNTIFS(#REF!,B18,#REF!,"алиев",#REF!,"26.09.2026")</f>
        <v>#REF!</v>
      </c>
      <c r="UO18" s="3" t="e">
        <f>COUNTIFS(#REF!,B18,#REF!,"Бекдурдиев",#REF!,"26.09.2026")</f>
        <v>#REF!</v>
      </c>
      <c r="UP18" s="3" t="e">
        <f>COUNTIFS(#REF!,B18,#REF!,"алиев",#REF!,"27.09.2026")</f>
        <v>#REF!</v>
      </c>
      <c r="UQ18" s="3" t="e">
        <f>COUNTIFS(#REF!,B18,#REF!,"Бекдурдиев",#REF!,"27.09.2026")</f>
        <v>#REF!</v>
      </c>
      <c r="UR18" s="3" t="e">
        <f>COUNTIFS(#REF!,B18,#REF!,"алиев",#REF!,"28.09.2026")</f>
        <v>#REF!</v>
      </c>
      <c r="US18" s="3" t="e">
        <f>COUNTIFS(#REF!,B18,#REF!,"Бекдурдиев",#REF!,"28.09.2026")</f>
        <v>#REF!</v>
      </c>
      <c r="UT18" s="3" t="e">
        <f>COUNTIFS(#REF!,B18,#REF!,"алиев",#REF!,"29.09.2026")</f>
        <v>#REF!</v>
      </c>
      <c r="UU18" s="3" t="e">
        <f>COUNTIFS(#REF!,B18,#REF!,"Бекдурдиев",#REF!,"29.09.2026")</f>
        <v>#REF!</v>
      </c>
      <c r="UV18" s="3" t="e">
        <f>COUNTIFS(#REF!,B18,#REF!,"алиев",#REF!,"30.09.2026")</f>
        <v>#REF!</v>
      </c>
      <c r="UW18" s="4" t="e">
        <f>COUNTIFS(#REF!,B18,#REF!,"Бекдурдиев",#REF!,"30.09.2026")</f>
        <v>#REF!</v>
      </c>
      <c r="UX18" s="19" t="e">
        <f t="shared" si="36"/>
        <v>#REF!</v>
      </c>
      <c r="UY18" s="19" t="e">
        <f t="shared" si="37"/>
        <v>#REF!</v>
      </c>
      <c r="UZ18" s="28" t="e">
        <f>COUNTIFS(#REF!,B18,#REF!,"алиев",#REF!,"01.10.2026")</f>
        <v>#REF!</v>
      </c>
      <c r="VA18" s="28" t="e">
        <f>COUNTIFS(#REF!,B18,#REF!,"Бекдурдиев",#REF!,"01.10.2026")</f>
        <v>#REF!</v>
      </c>
      <c r="VB18" s="28" t="e">
        <f>COUNTIFS(#REF!,B18,#REF!,"алиев",#REF!,"02.10.2026")</f>
        <v>#REF!</v>
      </c>
      <c r="VC18" s="28" t="e">
        <f>COUNTIFS(#REF!,B18,#REF!,"Бекдурдиев",#REF!,"02.10.2026")</f>
        <v>#REF!</v>
      </c>
      <c r="VD18" s="28" t="e">
        <f>COUNTIFS(#REF!,B18,#REF!,"алиев",#REF!,"03.10.2026")</f>
        <v>#REF!</v>
      </c>
      <c r="VE18" s="28" t="e">
        <f>COUNTIFS(#REF!,B18,#REF!,"Бекдурдиев",#REF!,"03.10.2026")</f>
        <v>#REF!</v>
      </c>
      <c r="VF18" s="28" t="e">
        <f>COUNTIFS(#REF!,B18,#REF!,"алиев",#REF!,"04.10.2026")</f>
        <v>#REF!</v>
      </c>
      <c r="VG18" s="28" t="e">
        <f>COUNTIFS(#REF!,B18,#REF!,"Бекдурдиев",#REF!,"04.10.2026")</f>
        <v>#REF!</v>
      </c>
      <c r="VH18" s="28" t="e">
        <f>COUNTIFS(#REF!,B18,#REF!,"алиев",#REF!,"05.10.2026")</f>
        <v>#REF!</v>
      </c>
      <c r="VI18" s="28" t="e">
        <f>COUNTIFS(#REF!,B18,#REF!,"Бекдурдиев",#REF!,"05.10.2026")</f>
        <v>#REF!</v>
      </c>
      <c r="VJ18" s="28" t="e">
        <f>COUNTIFS(#REF!,B18,#REF!,"алиев",#REF!,"06.10.2026")</f>
        <v>#REF!</v>
      </c>
      <c r="VK18" s="28" t="e">
        <f>COUNTIFS(#REF!,B18,#REF!,"Бекдурдиев",#REF!,"06.10.2026")</f>
        <v>#REF!</v>
      </c>
      <c r="VL18" s="28" t="e">
        <f>COUNTIFS(#REF!,B18,#REF!,"алиев",#REF!,"07.10.2026")</f>
        <v>#REF!</v>
      </c>
      <c r="VM18" s="28" t="e">
        <f>COUNTIFS(#REF!,B18,#REF!,"Бекдурдиев",#REF!,"07.10.2026")</f>
        <v>#REF!</v>
      </c>
      <c r="VN18" s="28" t="e">
        <f>COUNTIFS(#REF!,B18,#REF!,"алиев",#REF!,"08.10.2026")</f>
        <v>#REF!</v>
      </c>
      <c r="VO18" s="28" t="e">
        <f>COUNTIFS(#REF!,B18,#REF!,"Бекдурдиев",#REF!,"08.10.2026")</f>
        <v>#REF!</v>
      </c>
      <c r="VP18" s="28" t="e">
        <f>COUNTIFS(#REF!,B18,#REF!,"алиев",#REF!,"09.10.2026")</f>
        <v>#REF!</v>
      </c>
      <c r="VQ18" s="28" t="e">
        <f>COUNTIFS(#REF!,B18,#REF!,"Бекдурдиев",#REF!,"09.10.2026")</f>
        <v>#REF!</v>
      </c>
      <c r="VR18" s="28" t="e">
        <f>COUNTIFS(#REF!,B18,#REF!,"алиев",#REF!,"10.10.2026")</f>
        <v>#REF!</v>
      </c>
      <c r="VS18" s="28" t="e">
        <f>COUNTIFS(#REF!,B18,#REF!,"Бекдурдиев",#REF!,"10.10.2026")</f>
        <v>#REF!</v>
      </c>
      <c r="VT18" s="28" t="e">
        <f>COUNTIFS(#REF!,B18,#REF!,"алиев",#REF!,"11.10.2026")</f>
        <v>#REF!</v>
      </c>
      <c r="VU18" s="28" t="e">
        <f>COUNTIFS(#REF!,B18,#REF!,"Бекдурдиев",#REF!,"11.10.2026")</f>
        <v>#REF!</v>
      </c>
      <c r="VV18" s="28" t="e">
        <f>COUNTIFS(#REF!,B18,#REF!,"алиев",#REF!,"12.10.2026")</f>
        <v>#REF!</v>
      </c>
      <c r="VW18" s="28" t="e">
        <f>COUNTIFS(#REF!,B18,#REF!,"Бекдурдиев",#REF!,"12.10.2026")</f>
        <v>#REF!</v>
      </c>
      <c r="VX18" s="28" t="e">
        <f>COUNTIFS(#REF!,B18,#REF!,"алиев",#REF!,"13.10.2026")</f>
        <v>#REF!</v>
      </c>
      <c r="VY18" s="28" t="e">
        <f>COUNTIFS(#REF!,B18,#REF!,"Бекдурдиев",#REF!,"13.10.2026")</f>
        <v>#REF!</v>
      </c>
      <c r="VZ18" s="28" t="e">
        <f>COUNTIFS(#REF!,B18,#REF!,"алиев",#REF!,"14.10.2026")</f>
        <v>#REF!</v>
      </c>
      <c r="WA18" s="28" t="e">
        <f>COUNTIFS(#REF!,B18,#REF!,"Бекдурдиев",#REF!,"14.10.2026")</f>
        <v>#REF!</v>
      </c>
      <c r="WB18" s="28" t="e">
        <f>COUNTIFS(#REF!,B18,#REF!,"алиев",#REF!,"15.10.2026")</f>
        <v>#REF!</v>
      </c>
      <c r="WC18" s="28" t="e">
        <f>COUNTIFS(#REF!,B18,#REF!,"Бекдурдиев",#REF!,"15.10.2026")</f>
        <v>#REF!</v>
      </c>
      <c r="WD18" s="28" t="e">
        <f>COUNTIFS(#REF!,B18,#REF!,"алиев",#REF!,"16.10.2026")</f>
        <v>#REF!</v>
      </c>
      <c r="WE18" s="28" t="e">
        <f>COUNTIFS(#REF!,B18,#REF!,"Бекдурдиев",#REF!,"16.10.2026")</f>
        <v>#REF!</v>
      </c>
      <c r="WF18" s="28" t="e">
        <f>COUNTIFS(#REF!,B18,#REF!,"алиев",#REF!,"17.10.2026")</f>
        <v>#REF!</v>
      </c>
      <c r="WG18" s="28" t="e">
        <f>COUNTIFS(#REF!,B18,#REF!,"Бекдурдиев",#REF!,"17.10.2026")</f>
        <v>#REF!</v>
      </c>
      <c r="WH18" s="28" t="e">
        <f>COUNTIFS(#REF!,B18,#REF!,"алиев",#REF!,"18.10.2026")</f>
        <v>#REF!</v>
      </c>
      <c r="WI18" s="28" t="e">
        <f>COUNTIFS(#REF!,B18,#REF!,"Бекдурдиев",#REF!,"18.10.2026")</f>
        <v>#REF!</v>
      </c>
      <c r="WJ18" s="28" t="e">
        <f>COUNTIFS(#REF!,B18,#REF!,"алиев",#REF!,"19.10.2026")</f>
        <v>#REF!</v>
      </c>
      <c r="WK18" s="28" t="e">
        <f>COUNTIFS(#REF!,B18,#REF!,"Бекдурдиев",#REF!,"19.10.2026")</f>
        <v>#REF!</v>
      </c>
      <c r="WL18" s="28" t="e">
        <f>COUNTIFS(#REF!,B18,#REF!,"алиев",#REF!,"20.10.2026")</f>
        <v>#REF!</v>
      </c>
      <c r="WM18" s="28" t="e">
        <f>COUNTIFS(#REF!,B18,#REF!,"Бекдурдиев",#REF!,"20.10.2026")</f>
        <v>#REF!</v>
      </c>
      <c r="WN18" s="28" t="e">
        <f>COUNTIFS(#REF!,B18,#REF!,"алиев",#REF!,"21.10.2026")</f>
        <v>#REF!</v>
      </c>
      <c r="WO18" s="28" t="e">
        <f>COUNTIFS(#REF!,B18,#REF!,"Бекдурдиев",#REF!,"21.10.2026")</f>
        <v>#REF!</v>
      </c>
      <c r="WP18" s="28" t="e">
        <f>COUNTIFS(#REF!,B18,#REF!,"алиев",#REF!,"22.10.2026")</f>
        <v>#REF!</v>
      </c>
      <c r="WQ18" s="28" t="e">
        <f>COUNTIFS(#REF!,B18,#REF!,"Бекдурдиев",#REF!,"22.10.2026")</f>
        <v>#REF!</v>
      </c>
      <c r="WR18" s="28" t="e">
        <f>COUNTIFS(#REF!,B18,#REF!,"алиев",#REF!,"23.10.2026")</f>
        <v>#REF!</v>
      </c>
      <c r="WS18" s="28" t="e">
        <f>COUNTIFS(#REF!,B18,#REF!,"Бекдурдиев",#REF!,"23.10.2026")</f>
        <v>#REF!</v>
      </c>
      <c r="WT18" s="28" t="e">
        <f>COUNTIFS(#REF!,B18,#REF!,"алиев",#REF!,"24.10.2026")</f>
        <v>#REF!</v>
      </c>
      <c r="WU18" s="28" t="e">
        <f>COUNTIFS(#REF!,B18,#REF!,"Бекдурдиев",#REF!,"24.10.2026")</f>
        <v>#REF!</v>
      </c>
      <c r="WV18" s="28" t="e">
        <f>COUNTIFS(#REF!,B18,#REF!,"алиев",#REF!,"25.10.2026")</f>
        <v>#REF!</v>
      </c>
      <c r="WW18" s="28" t="e">
        <f>COUNTIFS(#REF!,B18,#REF!,"Бекдурдиев",#REF!,"25.10.2026")</f>
        <v>#REF!</v>
      </c>
      <c r="WX18" s="28" t="e">
        <f>COUNTIFS(#REF!,B18,#REF!,"алиев",#REF!,"26.10.2026")</f>
        <v>#REF!</v>
      </c>
      <c r="WY18" s="28" t="e">
        <f>COUNTIFS(#REF!,B18,#REF!,"Бекдурдиев",#REF!,"26.10.2026")</f>
        <v>#REF!</v>
      </c>
      <c r="WZ18" s="28" t="e">
        <f>COUNTIFS(#REF!,B18,#REF!,"алиев",#REF!,"27.10.2026")</f>
        <v>#REF!</v>
      </c>
      <c r="XA18" s="28" t="e">
        <f>COUNTIFS(#REF!,B18,#REF!,"Бекдурдиев",#REF!,"27.10.2026")</f>
        <v>#REF!</v>
      </c>
      <c r="XB18" s="28" t="e">
        <f>COUNTIFS(#REF!,B18,#REF!,"алиев",#REF!,"28.10.2026")</f>
        <v>#REF!</v>
      </c>
      <c r="XC18" s="28" t="e">
        <f>COUNTIFS(#REF!,B18,#REF!,"Бекдурдиев",#REF!,"28.10.2026")</f>
        <v>#REF!</v>
      </c>
      <c r="XD18" s="28" t="e">
        <f>COUNTIFS(#REF!,B18,#REF!,"алиев",#REF!,"29.10.2026")</f>
        <v>#REF!</v>
      </c>
      <c r="XE18" s="28" t="e">
        <f>COUNTIFS(#REF!,B18,#REF!,"Бекдурдиев",#REF!,"29.10.2026")</f>
        <v>#REF!</v>
      </c>
      <c r="XF18" s="28" t="e">
        <f>COUNTIFS(#REF!,B18,#REF!,"алиев",#REF!,"30.10.2026")</f>
        <v>#REF!</v>
      </c>
      <c r="XG18" s="28" t="e">
        <f>COUNTIFS(#REF!,B18,#REF!,"Бекдурдиев",#REF!,"30.10.2026")</f>
        <v>#REF!</v>
      </c>
      <c r="XH18" s="28" t="e">
        <f>COUNTIFS(#REF!,B18,#REF!,"алиев",#REF!,"31.10.2026")</f>
        <v>#REF!</v>
      </c>
      <c r="XI18" s="28" t="e">
        <f>COUNTIFS(#REF!,B18,#REF!,"Бекдурдиев",#REF!,"31.10.2026")</f>
        <v>#REF!</v>
      </c>
      <c r="XJ18" s="41" t="e">
        <f t="shared" si="38"/>
        <v>#REF!</v>
      </c>
      <c r="XK18" s="41" t="e">
        <f t="shared" si="39"/>
        <v>#REF!</v>
      </c>
      <c r="XL18" s="28" t="e">
        <f>COUNTIFS(#REF!,B18,#REF!,"алиев",#REF!,"01.11.2026")</f>
        <v>#REF!</v>
      </c>
      <c r="XM18" s="28" t="e">
        <f>COUNTIFS(#REF!,B18,#REF!,"Бекдурдиев",#REF!,"01.11.2026")</f>
        <v>#REF!</v>
      </c>
      <c r="XN18" s="28" t="e">
        <f>COUNTIFS(#REF!,B18,#REF!,"алиев",#REF!,"02.11.2026")</f>
        <v>#REF!</v>
      </c>
      <c r="XO18" s="28" t="e">
        <f>COUNTIFS(#REF!,B18,#REF!,"Бекдурдиев",#REF!,"02.11.2026")</f>
        <v>#REF!</v>
      </c>
      <c r="XP18" s="28" t="e">
        <f>COUNTIFS(#REF!,B18,#REF!,"алиев",#REF!,"03.11.2026")</f>
        <v>#REF!</v>
      </c>
      <c r="XQ18" s="28" t="e">
        <f>COUNTIFS(#REF!,B18,#REF!,"Бекдурдиев",#REF!,"03.11.2026")</f>
        <v>#REF!</v>
      </c>
      <c r="XR18" s="28" t="e">
        <f>COUNTIFS(#REF!,B18,#REF!,"алиев",#REF!,"04.11.2026")</f>
        <v>#REF!</v>
      </c>
      <c r="XS18" s="28" t="e">
        <f>COUNTIFS(#REF!,B18,#REF!,"Бекдурдиев",#REF!,"04.11.2026")</f>
        <v>#REF!</v>
      </c>
      <c r="XT18" s="28" t="e">
        <f>COUNTIFS(#REF!,B18,#REF!,"алиев",#REF!,"05.11.2026")</f>
        <v>#REF!</v>
      </c>
      <c r="XU18" s="28" t="e">
        <f>COUNTIFS(#REF!,B18,#REF!,"Бекдурдиев",#REF!,"05.11.2026")</f>
        <v>#REF!</v>
      </c>
      <c r="XV18" s="28" t="e">
        <f>COUNTIFS(#REF!,B18,#REF!,"алиев",#REF!,"06.11.2026")</f>
        <v>#REF!</v>
      </c>
      <c r="XW18" s="28" t="e">
        <f>COUNTIFS(#REF!,B18,#REF!,"Бекдурдиев",#REF!,"06.11.2026")</f>
        <v>#REF!</v>
      </c>
      <c r="XX18" s="28" t="e">
        <f>COUNTIFS(#REF!,B18,#REF!,"алиев",#REF!,"07.11.2026")</f>
        <v>#REF!</v>
      </c>
      <c r="XY18" s="28" t="e">
        <f>COUNTIFS(#REF!,B18,#REF!,"Бекдурдиев",#REF!,"07.11.2026")</f>
        <v>#REF!</v>
      </c>
      <c r="XZ18" s="42" t="e">
        <f>COUNTIFS(#REF!,B18,#REF!,"алиев",#REF!,"08.11.2026")</f>
        <v>#REF!</v>
      </c>
      <c r="YA18" s="42" t="e">
        <f>COUNTIFS(#REF!,B18,#REF!,"Бекдурдиев",#REF!,"08.11.2026")</f>
        <v>#REF!</v>
      </c>
      <c r="YB18" s="42" t="e">
        <f>COUNTIFS(#REF!,B18,#REF!,"алиев",#REF!,"09.11.2026")</f>
        <v>#REF!</v>
      </c>
      <c r="YC18" s="42" t="e">
        <f>COUNTIFS(#REF!,B18,#REF!,"Бекдурдиев",#REF!,"09.11.2026")</f>
        <v>#REF!</v>
      </c>
      <c r="YD18" s="42" t="e">
        <f>COUNTIFS(#REF!,B18,#REF!,"алиев",#REF!,"10.11.2026")</f>
        <v>#REF!</v>
      </c>
      <c r="YE18" s="42" t="e">
        <f>COUNTIFS(#REF!,B18,#REF!,"Бекдурдиев",#REF!,"10.11.2026")</f>
        <v>#REF!</v>
      </c>
      <c r="YF18" s="42" t="e">
        <f>COUNTIFS(#REF!,B18,#REF!,"алиев",#REF!,"11.11.2026")</f>
        <v>#REF!</v>
      </c>
      <c r="YG18" s="42" t="e">
        <f>COUNTIFS(#REF!,B18,#REF!,"Бекдурдиев",#REF!,"11.11.2026")</f>
        <v>#REF!</v>
      </c>
      <c r="YH18" s="42" t="e">
        <f>COUNTIFS(#REF!,B18,#REF!,"алиев",#REF!,"12.11.2026")</f>
        <v>#REF!</v>
      </c>
      <c r="YI18" s="42" t="e">
        <f>COUNTIFS(#REF!,B18,#REF!,"Бекдурдиев",#REF!,"12.11.2026")</f>
        <v>#REF!</v>
      </c>
      <c r="YJ18" s="42" t="e">
        <f>COUNTIFS(#REF!,B18,#REF!,"алиев",#REF!,"13.11.2026")</f>
        <v>#REF!</v>
      </c>
      <c r="YK18" s="42" t="e">
        <f>COUNTIFS(#REF!,B18,#REF!,"Бекдурдиев",#REF!,"13.11.2026")</f>
        <v>#REF!</v>
      </c>
      <c r="YL18" s="42" t="e">
        <f>COUNTIFS(#REF!,B18,#REF!,"алиев",#REF!,"14.11.2026")</f>
        <v>#REF!</v>
      </c>
      <c r="YM18" s="42" t="e">
        <f>COUNTIFS(#REF!,B18,#REF!,"Бекдурдиев",#REF!,"14.11.2026")</f>
        <v>#REF!</v>
      </c>
      <c r="YN18" s="42" t="e">
        <f>COUNTIFS(#REF!,B18,#REF!,"алиев",#REF!,"15.11.2026")</f>
        <v>#REF!</v>
      </c>
      <c r="YO18" s="42" t="e">
        <f>COUNTIFS(#REF!,B18,#REF!,"Бекдурдиев",#REF!,"15.11.2026")</f>
        <v>#REF!</v>
      </c>
      <c r="YP18" s="42" t="e">
        <f>COUNTIFS(#REF!,B18,#REF!,"алиев",#REF!,"16.11.2026")</f>
        <v>#REF!</v>
      </c>
      <c r="YQ18" s="42" t="e">
        <f>COUNTIFS(#REF!,B18,#REF!,"Бекдурдиев",#REF!,"16.11.2026")</f>
        <v>#REF!</v>
      </c>
      <c r="YR18" s="42" t="e">
        <f>COUNTIFS(#REF!,B18,#REF!,"алиев",#REF!,"17.11.2026")</f>
        <v>#REF!</v>
      </c>
      <c r="YS18" s="42" t="e">
        <f>COUNTIFS(#REF!,B18,#REF!,"Бекдурдиев",#REF!,"17.11.2026")</f>
        <v>#REF!</v>
      </c>
      <c r="YT18" s="42" t="e">
        <f>COUNTIFS(#REF!,B18,#REF!,"алиев",#REF!,"18.11.2026")</f>
        <v>#REF!</v>
      </c>
      <c r="YU18" s="42" t="e">
        <f>COUNTIFS(#REF!,B18,#REF!,"Бекдурдиев",#REF!,"18.11.2026")</f>
        <v>#REF!</v>
      </c>
      <c r="YV18" s="42" t="e">
        <f>COUNTIFS(#REF!,B18,#REF!,"алиев",#REF!,"19.11.2026")</f>
        <v>#REF!</v>
      </c>
      <c r="YW18" s="42" t="e">
        <f>COUNTIFS(#REF!,B18,#REF!,"Бекдурдиев",#REF!,"19.11.2026")</f>
        <v>#REF!</v>
      </c>
      <c r="YX18" s="42" t="e">
        <f>COUNTIFS(#REF!,B18,#REF!,"алиев",#REF!,"20.11.2026")</f>
        <v>#REF!</v>
      </c>
      <c r="YY18" s="42" t="e">
        <f>COUNTIFS(#REF!,B18,#REF!,"Бекдурдиев",#REF!,"20.11.2026")</f>
        <v>#REF!</v>
      </c>
      <c r="YZ18" s="42" t="e">
        <f>COUNTIFS(#REF!,B18,#REF!,"алиев",#REF!,"21.11.2026")</f>
        <v>#REF!</v>
      </c>
      <c r="ZA18" s="42" t="e">
        <f>COUNTIFS(#REF!,B18,#REF!,"Бекдурдиев",#REF!,"21.11.2026")</f>
        <v>#REF!</v>
      </c>
      <c r="ZB18" s="42" t="e">
        <f>COUNTIFS(#REF!,B18,#REF!,"алиев",#REF!,"22.11.2026")</f>
        <v>#REF!</v>
      </c>
      <c r="ZC18" s="42" t="e">
        <f>COUNTIFS(#REF!,B18,#REF!,"Бекдурдиев",#REF!,"22.11.2026")</f>
        <v>#REF!</v>
      </c>
      <c r="ZD18" s="42" t="e">
        <f>COUNTIFS(#REF!,B18,#REF!,"алиев",#REF!,"23.11.2026")</f>
        <v>#REF!</v>
      </c>
      <c r="ZE18" s="42" t="e">
        <f>COUNTIFS(#REF!,B18,#REF!,"Бекдурдиев",#REF!,"23.11.2026")</f>
        <v>#REF!</v>
      </c>
      <c r="ZF18" s="42" t="e">
        <f>COUNTIFS(#REF!,B18,#REF!,"алиев",#REF!,"24.11.2026")</f>
        <v>#REF!</v>
      </c>
      <c r="ZG18" s="42" t="e">
        <f>COUNTIFS(#REF!,B18,#REF!,"Бекдурдиев",#REF!,"24.11.2026")</f>
        <v>#REF!</v>
      </c>
      <c r="ZH18" s="42" t="e">
        <f>COUNTIFS(#REF!,B18,#REF!,"алиев",#REF!,"25.11.202")</f>
        <v>#REF!</v>
      </c>
      <c r="ZI18" s="42" t="e">
        <f>COUNTIFS(#REF!,B18,#REF!,"Бекдурдиев",#REF!,"25.11.2026")</f>
        <v>#REF!</v>
      </c>
      <c r="ZJ18" s="42" t="e">
        <f>COUNTIFS(#REF!,B18,#REF!,"алиев",#REF!,"26.11.2026")</f>
        <v>#REF!</v>
      </c>
      <c r="ZK18" s="42" t="e">
        <f>COUNTIFS(#REF!,B18,#REF!,"Бекдурдиев",#REF!,"26.11.2026")</f>
        <v>#REF!</v>
      </c>
      <c r="ZL18" s="42" t="e">
        <f>COUNTIFS(#REF!,B18,#REF!,"алиев",#REF!,"27.11.2026")</f>
        <v>#REF!</v>
      </c>
      <c r="ZM18" s="42" t="e">
        <f>COUNTIFS(#REF!,B18,#REF!,"Бекдурдиев",#REF!,"27.11.2026")</f>
        <v>#REF!</v>
      </c>
      <c r="ZN18" s="42" t="e">
        <f>COUNTIFS(#REF!,B18,#REF!,"алиев",#REF!,"28.11.2026")</f>
        <v>#REF!</v>
      </c>
      <c r="ZO18" s="42" t="e">
        <f>COUNTIFS(#REF!,B18,#REF!,"Бекдурдиев",#REF!,"28.11.2026")</f>
        <v>#REF!</v>
      </c>
      <c r="ZP18" s="42" t="e">
        <f>COUNTIFS(#REF!,B18,#REF!,"алиев",#REF!,"29.11.2026")</f>
        <v>#REF!</v>
      </c>
      <c r="ZQ18" s="42" t="e">
        <f>COUNTIFS(#REF!,B18,#REF!,"Бекдурдиев",#REF!,"29.11.2026")</f>
        <v>#REF!</v>
      </c>
      <c r="ZR18" s="42" t="e">
        <f>COUNTIFS(#REF!,B18,#REF!,"алиев",#REF!,"30.11.2026")</f>
        <v>#REF!</v>
      </c>
      <c r="ZS18" s="42" t="e">
        <f>COUNTIFS(#REF!,B18,#REF!,"Бекдурдиев",#REF!,"30.11.2026")</f>
        <v>#REF!</v>
      </c>
      <c r="ZT18" s="43" t="e">
        <f t="shared" si="40"/>
        <v>#REF!</v>
      </c>
      <c r="ZU18" s="43" t="e">
        <f t="shared" si="41"/>
        <v>#REF!</v>
      </c>
      <c r="ZV18" s="4" t="e">
        <f>COUNTIFS(#REF!,B18,#REF!,"алиев",#REF!,"01.12.2026")</f>
        <v>#REF!</v>
      </c>
      <c r="ZW18" s="4" t="e">
        <f>COUNTIFS(#REF!,B18,#REF!,"Бекдурдиев",#REF!,"01.12.2026")</f>
        <v>#REF!</v>
      </c>
      <c r="ZX18" s="4" t="e">
        <f>COUNTIFS(#REF!,B18,#REF!,"алиев",#REF!,"02.12.2026")</f>
        <v>#REF!</v>
      </c>
      <c r="ZY18" s="4" t="e">
        <f>COUNTIFS(#REF!,B18,#REF!,"Бекдурдиев",#REF!,"02.12.2026")</f>
        <v>#REF!</v>
      </c>
      <c r="ZZ18" s="4" t="e">
        <f>COUNTIFS(#REF!,B18,#REF!,"алиев",#REF!,"03.12.2026")</f>
        <v>#REF!</v>
      </c>
      <c r="AAA18" s="4" t="e">
        <f>COUNTIFS(#REF!,B18,#REF!,"Бекдурдиев",#REF!,"03.12.2026")</f>
        <v>#REF!</v>
      </c>
      <c r="AAB18" s="4" t="e">
        <f>COUNTIFS(#REF!,B18,#REF!,"алиев",#REF!,"04.12.2026")</f>
        <v>#REF!</v>
      </c>
      <c r="AAC18" s="4" t="e">
        <f>COUNTIFS(#REF!,B18,#REF!,"Бекдурдиев",#REF!,"04.12.2026")</f>
        <v>#REF!</v>
      </c>
      <c r="AAD18" s="4" t="e">
        <f>COUNTIFS(#REF!,B18,#REF!,"алиев",#REF!,"05.12.2026")</f>
        <v>#REF!</v>
      </c>
      <c r="AAE18" s="4" t="e">
        <f>COUNTIFS(#REF!,B18,#REF!,"Бекдурдиев",#REF!,"05.12.2026")</f>
        <v>#REF!</v>
      </c>
      <c r="AAF18" s="4" t="e">
        <f>COUNTIFS(#REF!,B18,#REF!,"алиев",#REF!,"06.12.2026")</f>
        <v>#REF!</v>
      </c>
      <c r="AAG18" s="4" t="e">
        <f>COUNTIFS(#REF!,B18,#REF!,"Бекдурдиев",#REF!,"06.12.2026")</f>
        <v>#REF!</v>
      </c>
      <c r="AAH18" s="4" t="e">
        <f>COUNTIFS(#REF!,B18,#REF!,"алиев",#REF!,"07.12.2026")</f>
        <v>#REF!</v>
      </c>
      <c r="AAI18" s="4" t="e">
        <f>COUNTIFS(#REF!,B18,#REF!,"Бекдурдиев",#REF!,"07.12.2026")</f>
        <v>#REF!</v>
      </c>
      <c r="AAJ18" s="1" t="e">
        <f>COUNTIFS(#REF!,B18,#REF!,"алиев",#REF!,"08.12.2026")</f>
        <v>#REF!</v>
      </c>
      <c r="AAK18" s="1" t="e">
        <f>COUNTIFS(#REF!,B18,#REF!,"Бекдурдиев",#REF!,"08.12.2026")</f>
        <v>#REF!</v>
      </c>
      <c r="AAL18" s="1" t="e">
        <f>COUNTIFS(#REF!,B18,#REF!,"алиев",#REF!,"09.12.2026")</f>
        <v>#REF!</v>
      </c>
      <c r="AAM18" s="1" t="e">
        <f>COUNTIFS(#REF!,B18,#REF!,"Бекдурдиев",#REF!,"09.12.2026")</f>
        <v>#REF!</v>
      </c>
      <c r="AAN18" s="1" t="e">
        <f>COUNTIFS(#REF!,B18,#REF!,"алиев",#REF!,"10.12.2026")</f>
        <v>#REF!</v>
      </c>
      <c r="AAO18" s="1" t="e">
        <f>COUNTIFS(#REF!,B18,#REF!,"Бекдурдиев",#REF!,"10.12.2026")</f>
        <v>#REF!</v>
      </c>
      <c r="AAP18" s="1" t="e">
        <f>COUNTIFS(#REF!,B18,#REF!,"алиев",#REF!,"11.12.2026")</f>
        <v>#REF!</v>
      </c>
      <c r="AAQ18" s="1" t="e">
        <f>COUNTIFS(#REF!,B18,#REF!,"Бекдурдиев",#REF!,"11.12.2026")</f>
        <v>#REF!</v>
      </c>
      <c r="AAR18" s="1" t="e">
        <f>COUNTIFS(#REF!,B18,#REF!,"алиев",#REF!,"12.12.2026")</f>
        <v>#REF!</v>
      </c>
      <c r="AAS18" s="1" t="e">
        <f>COUNTIFS(#REF!,B18,#REF!,"Бекдурдиев",#REF!,"12.12.2026")</f>
        <v>#REF!</v>
      </c>
      <c r="AAT18" s="1" t="e">
        <f>COUNTIFS(#REF!,B18,#REF!,"алиев",#REF!,"13.12.2026")</f>
        <v>#REF!</v>
      </c>
      <c r="AAU18" s="1" t="e">
        <f>COUNTIFS(#REF!,B18,#REF!,"Бекдурдиев",#REF!,"13.12.2026")</f>
        <v>#REF!</v>
      </c>
      <c r="AAV18" s="1" t="e">
        <f>COUNTIFS(#REF!,B18,#REF!,"алиев",#REF!,"14.12.2026")</f>
        <v>#REF!</v>
      </c>
      <c r="AAW18" s="1" t="e">
        <f>COUNTIFS(#REF!,B18,#REF!,"Бекдурдиев",#REF!,"14.12.2026")</f>
        <v>#REF!</v>
      </c>
      <c r="AAX18" s="1" t="e">
        <f>COUNTIFS(#REF!,B18,#REF!,"алиев",#REF!,"15.12.2026")</f>
        <v>#REF!</v>
      </c>
      <c r="AAY18" s="1" t="e">
        <f>COUNTIFS(#REF!,B18,#REF!,"Бекдурдиев",#REF!,"15.12.2026")</f>
        <v>#REF!</v>
      </c>
      <c r="AAZ18" s="1" t="e">
        <f>COUNTIFS(#REF!,B18,#REF!,"алиев",#REF!,"16.12.2026")</f>
        <v>#REF!</v>
      </c>
      <c r="ABA18" s="1" t="e">
        <f>COUNTIFS(#REF!,B18,#REF!,"Бекдурдиев",#REF!,"16.12.2026")</f>
        <v>#REF!</v>
      </c>
      <c r="ABB18" s="1" t="e">
        <f>COUNTIFS(#REF!,B18,#REF!,"алиев",#REF!,"17.12.2026")</f>
        <v>#REF!</v>
      </c>
      <c r="ABC18" s="1" t="e">
        <f>COUNTIFS(#REF!,B18,#REF!,"Бекдурдиев",#REF!,"17.12.2026")</f>
        <v>#REF!</v>
      </c>
      <c r="ABD18" s="1" t="e">
        <f>COUNTIFS(#REF!,B18,#REF!,"алиев",#REF!,"18.12.2026")</f>
        <v>#REF!</v>
      </c>
      <c r="ABE18" s="1" t="e">
        <f>COUNTIFS(#REF!,B18,#REF!,"Бекдурдиев",#REF!,"18.12.2026")</f>
        <v>#REF!</v>
      </c>
      <c r="ABF18" s="1" t="e">
        <f>COUNTIFS(#REF!,B18,#REF!,"алиев",#REF!,"19.12.2026")</f>
        <v>#REF!</v>
      </c>
      <c r="ABG18" s="1" t="e">
        <f>COUNTIFS(#REF!,B18,#REF!,"Бекдурдиев",#REF!,"19.12.2026")</f>
        <v>#REF!</v>
      </c>
      <c r="ABH18" s="1" t="e">
        <f>COUNTIFS(#REF!,B18,#REF!,"алиев",#REF!,"20.12.2026")</f>
        <v>#REF!</v>
      </c>
      <c r="ABI18" s="1" t="e">
        <f>COUNTIFS(#REF!,B18,#REF!,"Бекдурдиев",#REF!,"20.12.2026")</f>
        <v>#REF!</v>
      </c>
      <c r="ABJ18" s="1" t="e">
        <f>COUNTIFS(#REF!,B18,#REF!,"алиев",#REF!,"21.12.2026")</f>
        <v>#REF!</v>
      </c>
      <c r="ABK18" s="1" t="e">
        <f>COUNTIFS(#REF!,B18,#REF!,"Бекдурдиев",#REF!,"21.12.2026")</f>
        <v>#REF!</v>
      </c>
      <c r="ABL18" s="1" t="e">
        <f>COUNTIFS(#REF!,B18,#REF!,"алиев",#REF!,"22.12.2026")</f>
        <v>#REF!</v>
      </c>
      <c r="ABM18" s="1" t="e">
        <f>COUNTIFS(#REF!,B18,#REF!,"Бекдурдиев",#REF!,"22.12.2026")</f>
        <v>#REF!</v>
      </c>
      <c r="ABN18" s="1" t="e">
        <f>COUNTIFS(#REF!,B18,#REF!,"алиев",#REF!,"23.12.2026")</f>
        <v>#REF!</v>
      </c>
      <c r="ABO18" s="1" t="e">
        <f>COUNTIFS(#REF!,B18,#REF!,"Бекдурдиев",#REF!,"23.12.2026")</f>
        <v>#REF!</v>
      </c>
      <c r="ABP18" s="1" t="e">
        <f>COUNTIFS(#REF!,B18,#REF!,"алиев",#REF!,"24.12.2026")</f>
        <v>#REF!</v>
      </c>
      <c r="ABQ18" s="1" t="e">
        <f>COUNTIFS(#REF!,B18,#REF!,"Бекдурдиев",#REF!,"24.12.2026")</f>
        <v>#REF!</v>
      </c>
      <c r="ABR18" s="1" t="e">
        <f>COUNTIFS(#REF!,B18,#REF!,"алиев",#REF!,"25.12.2026")</f>
        <v>#REF!</v>
      </c>
      <c r="ABS18" s="1" t="e">
        <f>COUNTIFS(#REF!,B18,#REF!,"Бекдурдиев",#REF!,"25.12.2026")</f>
        <v>#REF!</v>
      </c>
      <c r="ABT18" s="1" t="e">
        <f>COUNTIFS(#REF!,B18,#REF!,"алиев",#REF!,"26.12.2026")</f>
        <v>#REF!</v>
      </c>
      <c r="ABU18" s="1" t="e">
        <f>COUNTIFS(#REF!,B18,#REF!,"Бекдурдиев",#REF!,"26.12.2026")</f>
        <v>#REF!</v>
      </c>
      <c r="ABV18" s="1" t="e">
        <f>COUNTIFS(#REF!,B18,#REF!,"алиев",#REF!,"27.12.2026")</f>
        <v>#REF!</v>
      </c>
      <c r="ABW18" s="1" t="e">
        <f>COUNTIFS(#REF!,B18,#REF!,"Бекдурдиев",#REF!,"27.12.2026")</f>
        <v>#REF!</v>
      </c>
      <c r="ABX18" s="1" t="e">
        <f>COUNTIFS(#REF!,B18,#REF!,"алиев",#REF!,"28.12.2026")</f>
        <v>#REF!</v>
      </c>
      <c r="ABY18" s="1" t="e">
        <f>COUNTIFS(#REF!,B18,#REF!,"Бекдурдиев",#REF!,"28.12.2026")</f>
        <v>#REF!</v>
      </c>
      <c r="ABZ18" s="1" t="e">
        <f>COUNTIFS(#REF!,B18,#REF!,"алиев",#REF!,"29.12.2026")</f>
        <v>#REF!</v>
      </c>
      <c r="ACA18" s="1" t="e">
        <f>COUNTIFS(#REF!,B18,#REF!,"Бекдурдиев",#REF!,"29.12.2026")</f>
        <v>#REF!</v>
      </c>
      <c r="ACB18" s="1" t="e">
        <f>COUNTIFS(#REF!,B18,#REF!,"алиев",#REF!,"30.12.2026")</f>
        <v>#REF!</v>
      </c>
      <c r="ACC18" s="1" t="e">
        <f>COUNTIFS(#REF!,B18,#REF!,"Бекдурдиев",#REF!,"30.12.2026")</f>
        <v>#REF!</v>
      </c>
      <c r="ACD18" s="1" t="e">
        <f>COUNTIFS(#REF!,B18,#REF!,"алиев",#REF!,"31.12.2026")</f>
        <v>#REF!</v>
      </c>
      <c r="ACE18" s="1" t="e">
        <f>COUNTIFS(#REF!,B18,#REF!,"Бекдурдиев",#REF!,"31.12.2026")</f>
        <v>#REF!</v>
      </c>
    </row>
    <row r="19" spans="1:759" ht="18" x14ac:dyDescent="0.25">
      <c r="A19" s="4">
        <v>12</v>
      </c>
      <c r="B19" s="6" t="s">
        <v>32</v>
      </c>
      <c r="C19" s="32" t="e">
        <f t="shared" si="15"/>
        <v>#REF!</v>
      </c>
      <c r="D19" s="31" t="e">
        <f t="shared" si="16"/>
        <v>#REF!</v>
      </c>
      <c r="E19" s="31" t="e">
        <f t="shared" si="17"/>
        <v>#REF!</v>
      </c>
      <c r="F19" s="10" t="e">
        <f t="shared" si="18"/>
        <v>#REF!</v>
      </c>
      <c r="G19" s="10" t="e">
        <f t="shared" si="19"/>
        <v>#REF!</v>
      </c>
      <c r="H19" s="2" t="e">
        <f>COUNTIFS(#REF!,B19,#REF!,"алиев",#REF!,"01.01.2026")</f>
        <v>#REF!</v>
      </c>
      <c r="I19" s="2" t="e">
        <f>COUNTIFS(#REF!,B19,#REF!,"Бекдурдиев",#REF!,"01.01.2026")</f>
        <v>#REF!</v>
      </c>
      <c r="J19" s="2" t="e">
        <f>COUNTIFS(#REF!,B19,#REF!,"алиев",#REF!,"02.01.2026")</f>
        <v>#REF!</v>
      </c>
      <c r="K19" s="2" t="e">
        <f>COUNTIFS(#REF!,B19,#REF!,"Бекдурдиев",#REF!,"02.01.2026")</f>
        <v>#REF!</v>
      </c>
      <c r="L19" s="2" t="e">
        <f>COUNTIFS(#REF!,B19,#REF!,"алиев",#REF!,"03.01.2026")</f>
        <v>#REF!</v>
      </c>
      <c r="M19" s="2" t="e">
        <f>COUNTIFS(#REF!,#REF!,#REF!,"Бекдурдиев",#REF!,"03.01.2026")</f>
        <v>#REF!</v>
      </c>
      <c r="N19" s="2" t="e">
        <f>COUNTIFS(#REF!,B19,#REF!,"алиев",#REF!,"04.01.2026")</f>
        <v>#REF!</v>
      </c>
      <c r="O19" s="2" t="e">
        <f>COUNTIFS(#REF!,B19,#REF!,"Бекдурдиев",#REF!,"04.01.2026")</f>
        <v>#REF!</v>
      </c>
      <c r="P19" s="2" t="e">
        <f>COUNTIFS(#REF!,B19,#REF!,"алиев",#REF!,"05.01.2026")</f>
        <v>#REF!</v>
      </c>
      <c r="Q19" s="2" t="e">
        <f>COUNTIFS(#REF!,B19,#REF!,"Бекдурдиев",#REF!,"05.01.2026")</f>
        <v>#REF!</v>
      </c>
      <c r="R19" s="2" t="e">
        <f>COUNTIFS(#REF!,B19,#REF!,"алиев",#REF!,"06.01.2026")</f>
        <v>#REF!</v>
      </c>
      <c r="S19" s="2" t="e">
        <f>COUNTIFS(#REF!,B19,#REF!,"Бекдурдиев",#REF!,"06.01.2026")</f>
        <v>#REF!</v>
      </c>
      <c r="T19" s="2" t="e">
        <f>COUNTIFS(#REF!,B19,#REF!,"алиев",#REF!,"07.01.2026")</f>
        <v>#REF!</v>
      </c>
      <c r="U19" s="2" t="e">
        <f>COUNTIFS(#REF!,B19,#REF!,"Бекдурдиев",#REF!,"07.01.2026")</f>
        <v>#REF!</v>
      </c>
      <c r="V19" s="2" t="e">
        <f>COUNTIFS(#REF!,B19,#REF!,"алиев",#REF!,"08.01.2026")</f>
        <v>#REF!</v>
      </c>
      <c r="W19" s="2" t="e">
        <f>COUNTIFS(#REF!,B19,#REF!,"Бекдурдиев",#REF!,"08.01.2026")</f>
        <v>#REF!</v>
      </c>
      <c r="X19" s="2" t="e">
        <f>COUNTIFS(#REF!,B19,#REF!,"алиев",#REF!,"09.01.2026")</f>
        <v>#REF!</v>
      </c>
      <c r="Y19" s="2" t="e">
        <f>COUNTIFS(#REF!,B19,#REF!,"Бекдурдиев",#REF!,"09.01.2026")</f>
        <v>#REF!</v>
      </c>
      <c r="Z19" s="2" t="e">
        <f>COUNTIFS(#REF!,B19,#REF!,"алиев",#REF!,"10.01.2026")</f>
        <v>#REF!</v>
      </c>
      <c r="AA19" s="2" t="e">
        <f>COUNTIFS(#REF!,B19,#REF!,"Бекдурдиев",#REF!,"10.01.2026")</f>
        <v>#REF!</v>
      </c>
      <c r="AB19" s="2" t="e">
        <f>COUNTIFS(#REF!,B19,#REF!,"алиев",#REF!,"11.01.2026")</f>
        <v>#REF!</v>
      </c>
      <c r="AC19" s="2" t="e">
        <f>COUNTIFS(#REF!,B19,#REF!,"Бекдурдиев",#REF!,"10.01.2026")</f>
        <v>#REF!</v>
      </c>
      <c r="AD19" s="2" t="e">
        <f>COUNTIFS(#REF!,B19,#REF!,"алиев",#REF!,"12.01.2026")</f>
        <v>#REF!</v>
      </c>
      <c r="AE19" s="2" t="e">
        <f>COUNTIFS(#REF!,B19,#REF!,"Бекдурдиев",#REF!,"12.01.2026")</f>
        <v>#REF!</v>
      </c>
      <c r="AF19" s="2" t="e">
        <f>COUNTIFS(#REF!,B19,#REF!,"алиев",#REF!,"13.01.2026")</f>
        <v>#REF!</v>
      </c>
      <c r="AG19" s="2" t="e">
        <f>COUNTIFS(#REF!,B19,#REF!,"Бекдурдиев",#REF!,"13.01.2026")</f>
        <v>#REF!</v>
      </c>
      <c r="AH19" s="2" t="e">
        <f>COUNTIFS(#REF!,B19,#REF!,"алиев",#REF!,"14.01.2026")</f>
        <v>#REF!</v>
      </c>
      <c r="AI19" s="2" t="e">
        <f>COUNTIFS(#REF!,B19,#REF!,"Бекдурдиев",#REF!,"14.01.2026")</f>
        <v>#REF!</v>
      </c>
      <c r="AJ19" s="2" t="e">
        <f>COUNTIFS(#REF!,B19,#REF!,"алиев",#REF!,"15.01.2026")</f>
        <v>#REF!</v>
      </c>
      <c r="AK19" s="2" t="e">
        <f>COUNTIFS(#REF!,B19,#REF!,"Бекдурдиев",#REF!,"15.01.2026")</f>
        <v>#REF!</v>
      </c>
      <c r="AL19" s="2" t="e">
        <f>COUNTIFS(#REF!,B19,#REF!,"алиев",#REF!,"16.01.2026")</f>
        <v>#REF!</v>
      </c>
      <c r="AM19" s="2" t="e">
        <f>COUNTIFS(#REF!,B19,#REF!,"Бекдурдиев",#REF!,"16.01.2026")</f>
        <v>#REF!</v>
      </c>
      <c r="AN19" s="2" t="e">
        <f>COUNTIFS(#REF!,B19,#REF!,"алиев",#REF!,"17.01.2026")</f>
        <v>#REF!</v>
      </c>
      <c r="AO19" s="2" t="e">
        <f>COUNTIFS(#REF!,B19,#REF!,"Бекдурдиев",#REF!,"17.01.2026")</f>
        <v>#REF!</v>
      </c>
      <c r="AP19" s="2" t="e">
        <f>COUNTIFS(#REF!,B19,#REF!,"алиев",#REF!,"18.01.2026")</f>
        <v>#REF!</v>
      </c>
      <c r="AQ19" s="2" t="e">
        <f>COUNTIFS(#REF!,B19,#REF!,"Бекдурдиев",#REF!,"18.01.2026")</f>
        <v>#REF!</v>
      </c>
      <c r="AR19" s="2" t="e">
        <f>COUNTIFS(#REF!,B19,#REF!,"алиев",#REF!,"19.01.2026")</f>
        <v>#REF!</v>
      </c>
      <c r="AS19" s="2" t="e">
        <f>COUNTIFS(#REF!,B19,#REF!,"Бекдурдиев",#REF!,"19.01.2026")</f>
        <v>#REF!</v>
      </c>
      <c r="AT19" s="2" t="e">
        <f>COUNTIFS(#REF!,B19,#REF!,"алиев",#REF!,"20.01.2026")</f>
        <v>#REF!</v>
      </c>
      <c r="AU19" s="2" t="e">
        <f>COUNTIFS(#REF!,B19,#REF!,"Бекдурдиев",#REF!,"20.01.2026")</f>
        <v>#REF!</v>
      </c>
      <c r="AV19" s="2" t="e">
        <f>COUNTIFS(#REF!,B19,#REF!,"алиев",#REF!,"21.01.2026")</f>
        <v>#REF!</v>
      </c>
      <c r="AW19" s="2" t="e">
        <f>COUNTIFS(#REF!,B19,#REF!,"Бекдурдиев",#REF!,"21.01.2026")</f>
        <v>#REF!</v>
      </c>
      <c r="AX19" s="2" t="e">
        <f>COUNTIFS(#REF!,B19,#REF!,"алиев",#REF!,"22.01.2026")</f>
        <v>#REF!</v>
      </c>
      <c r="AY19" s="2" t="e">
        <f>COUNTIFS(#REF!,B19,#REF!,"Бекдурдиев",#REF!,"22.01.2026")</f>
        <v>#REF!</v>
      </c>
      <c r="AZ19" s="2" t="e">
        <f>COUNTIFS(#REF!,B19,#REF!,"алиев",#REF!,"23.01.2026")</f>
        <v>#REF!</v>
      </c>
      <c r="BA19" s="2" t="e">
        <f>COUNTIFS(#REF!,B19,#REF!,"Бекдурдиев",#REF!,"23.01.2026")</f>
        <v>#REF!</v>
      </c>
      <c r="BB19" s="2" t="e">
        <f>COUNTIFS(#REF!,B19,#REF!,"алиев",#REF!,"24.01.2026")</f>
        <v>#REF!</v>
      </c>
      <c r="BC19" s="2" t="e">
        <f>COUNTIFS(#REF!,B19,#REF!,"Бекдурдиев",#REF!,"24.01.2026")</f>
        <v>#REF!</v>
      </c>
      <c r="BD19" s="2" t="e">
        <f>COUNTIFS(#REF!,B19,#REF!,"алиев",#REF!,"25.01.2026")</f>
        <v>#REF!</v>
      </c>
      <c r="BE19" s="2" t="e">
        <f>COUNTIFS(#REF!,B19,#REF!,"Бекдурдиев",#REF!,"25.01.2026")</f>
        <v>#REF!</v>
      </c>
      <c r="BF19" s="2" t="e">
        <f>COUNTIFS(#REF!,B19,#REF!,"алиев",#REF!,"26.01.2026")</f>
        <v>#REF!</v>
      </c>
      <c r="BG19" s="2" t="e">
        <f>COUNTIFS(#REF!,B19,#REF!,"Бекдурдиев",#REF!,"26.01.2026")</f>
        <v>#REF!</v>
      </c>
      <c r="BH19" s="2" t="e">
        <f>COUNTIFS(#REF!,B19,#REF!,"алиев",#REF!,"27.01.2026")</f>
        <v>#REF!</v>
      </c>
      <c r="BI19" s="2" t="e">
        <f>COUNTIFS(#REF!,B19,#REF!,"Бекдурдиев",#REF!,"27.01.2026")</f>
        <v>#REF!</v>
      </c>
      <c r="BJ19" s="2" t="e">
        <f>COUNTIFS(#REF!,B19,#REF!,"алиев",#REF!,"28.01.2026")</f>
        <v>#REF!</v>
      </c>
      <c r="BK19" s="2" t="e">
        <f>COUNTIFS(#REF!,B19,#REF!,"Бекдурдиев",#REF!,"28.01.2026")</f>
        <v>#REF!</v>
      </c>
      <c r="BL19" s="2" t="e">
        <f>COUNTIFS(#REF!,B19,#REF!,"алиев",#REF!,"29.01.2026")</f>
        <v>#REF!</v>
      </c>
      <c r="BM19" s="2" t="e">
        <f>COUNTIFS(#REF!,B19,#REF!,"Бекдурдиев",#REF!,"29.01.2026")</f>
        <v>#REF!</v>
      </c>
      <c r="BN19" s="2" t="e">
        <f>COUNTIFS(#REF!,B19,#REF!,"алиев",#REF!,"30.01.2026")</f>
        <v>#REF!</v>
      </c>
      <c r="BO19" s="2" t="e">
        <f>COUNTIFS(#REF!,B19,#REF!,"Бекдурдиев",#REF!,"30.01.2026")</f>
        <v>#REF!</v>
      </c>
      <c r="BP19" s="2" t="e">
        <f>COUNTIFS(#REF!,B19,#REF!,"алиев",#REF!,"31.01.2026")</f>
        <v>#REF!</v>
      </c>
      <c r="BQ19" s="2" t="e">
        <f>COUNTIFS(#REF!,B19,#REF!,"Бекдурдиев",#REF!,"31.01.2026")</f>
        <v>#REF!</v>
      </c>
      <c r="BR19" s="12" t="e">
        <f t="shared" si="20"/>
        <v>#REF!</v>
      </c>
      <c r="BS19" s="12" t="e">
        <f t="shared" si="21"/>
        <v>#REF!</v>
      </c>
      <c r="BT19" s="2" t="e">
        <f>COUNTIFS(#REF!,B19,#REF!,"алиев",#REF!,"01.02.2026")</f>
        <v>#REF!</v>
      </c>
      <c r="BU19" s="2" t="e">
        <f>COUNTIFS(#REF!,B19,#REF!,"Бекдурдиев",#REF!,"01.02.2026")</f>
        <v>#REF!</v>
      </c>
      <c r="BV19" s="2" t="e">
        <f>COUNTIFS(#REF!,B19,#REF!,"алиев",#REF!,"02.02.2026")</f>
        <v>#REF!</v>
      </c>
      <c r="BW19" s="2" t="e">
        <f>COUNTIFS(#REF!,B19,#REF!,"Бекдурдиев",#REF!,"02.02.2026")</f>
        <v>#REF!</v>
      </c>
      <c r="BX19" s="2" t="e">
        <f>COUNTIFS(#REF!,B19,#REF!,"алиев",#REF!,"03.02.2026")</f>
        <v>#REF!</v>
      </c>
      <c r="BY19" s="2" t="e">
        <f>COUNTIFS(#REF!,B19,#REF!,"Бекдурдиев",#REF!,"03.02.2026")</f>
        <v>#REF!</v>
      </c>
      <c r="BZ19" s="2" t="e">
        <f>COUNTIFS(#REF!,B19,#REF!,"алиев",#REF!,"04.02.2026")</f>
        <v>#REF!</v>
      </c>
      <c r="CA19" s="2" t="e">
        <f>COUNTIFS(#REF!,B19,#REF!,"Бекдурдиев",#REF!,"04.02.2026")</f>
        <v>#REF!</v>
      </c>
      <c r="CB19" s="2" t="e">
        <f>COUNTIFS(#REF!,B19,#REF!,"алиев",#REF!,"05.02.2026")</f>
        <v>#REF!</v>
      </c>
      <c r="CC19" s="2" t="e">
        <f>COUNTIFS(#REF!,B19,#REF!,"Бекдурдиев",#REF!,"05.02.2026")</f>
        <v>#REF!</v>
      </c>
      <c r="CD19" s="2" t="e">
        <f>COUNTIFS(#REF!,B19,#REF!,"алиев",#REF!,"06.02.2026")</f>
        <v>#REF!</v>
      </c>
      <c r="CE19" s="2" t="e">
        <f>COUNTIFS(#REF!,B19,#REF!,"Бекдурдиев",#REF!,"06.02.2026")</f>
        <v>#REF!</v>
      </c>
      <c r="CF19" s="2" t="e">
        <f>COUNTIFS(#REF!,B19,#REF!,"алиев",#REF!,"07.02.2026")</f>
        <v>#REF!</v>
      </c>
      <c r="CG19" s="2" t="e">
        <f>COUNTIFS(#REF!,B19,#REF!,"Бекдурдиев",#REF!,"07.02.2026")</f>
        <v>#REF!</v>
      </c>
      <c r="CH19" s="2" t="e">
        <f>COUNTIFS(#REF!,B19,#REF!,"Алиев",#REF!,"08.02.2026")</f>
        <v>#REF!</v>
      </c>
      <c r="CI19" s="2" t="e">
        <f>COUNTIFS(#REF!,B19,#REF!,"Бекдурдиев",#REF!,"08.02.2026")</f>
        <v>#REF!</v>
      </c>
      <c r="CJ19" s="2" t="e">
        <f>COUNTIFS(#REF!,B19,#REF!,"Алиев",#REF!,"09.02.2026")</f>
        <v>#REF!</v>
      </c>
      <c r="CK19" s="2" t="e">
        <f>COUNTIFS(#REF!,B19,#REF!,"Бекдурдиев",#REF!,"09.02.2026")</f>
        <v>#REF!</v>
      </c>
      <c r="CL19" s="2" t="e">
        <f>COUNTIFS(#REF!,B19,#REF!,"Алиев",#REF!,"10.02.2026")</f>
        <v>#REF!</v>
      </c>
      <c r="CM19" s="2" t="e">
        <f>COUNTIFS(#REF!,B19,#REF!,"Бекдурдиев",#REF!,"10.02.2026")</f>
        <v>#REF!</v>
      </c>
      <c r="CN19" s="2" t="e">
        <f>COUNTIFS(#REF!,B19,#REF!,"Алиев",#REF!,"11.02.2026")</f>
        <v>#REF!</v>
      </c>
      <c r="CO19" s="2" t="e">
        <f>COUNTIFS(#REF!,B19,#REF!,"Бекдурдиев",#REF!,"11.02.2026")</f>
        <v>#REF!</v>
      </c>
      <c r="CP19" s="2" t="e">
        <f>COUNTIFS(#REF!,B19,#REF!,"Алиев",#REF!,"12.02.2026")</f>
        <v>#REF!</v>
      </c>
      <c r="CQ19" s="2" t="e">
        <f>COUNTIFS(#REF!,B19,#REF!,"Бекдурдиев",#REF!,"12.02.2026")</f>
        <v>#REF!</v>
      </c>
      <c r="CR19" s="2" t="e">
        <f>COUNTIFS(#REF!,B19,#REF!,"Алиев",#REF!,"13.02.2026")</f>
        <v>#REF!</v>
      </c>
      <c r="CS19" s="2" t="e">
        <f>COUNTIFS(#REF!,B19,#REF!,"Бекдурдиев",#REF!,"13.02.2026")</f>
        <v>#REF!</v>
      </c>
      <c r="CT19" s="2" t="e">
        <f>COUNTIFS(#REF!,B19,#REF!,"Алиев",#REF!,"14.02.2026")</f>
        <v>#REF!</v>
      </c>
      <c r="CU19" s="2" t="e">
        <f>COUNTIFS(#REF!,B19,#REF!,"Бекдурдиев",#REF!,"14.02.2026")</f>
        <v>#REF!</v>
      </c>
      <c r="CV19" s="2" t="e">
        <f>COUNTIFS(#REF!,B19,#REF!,"Алиев",#REF!,"15.02.2026")</f>
        <v>#REF!</v>
      </c>
      <c r="CW19" s="2" t="e">
        <f>COUNTIFS(#REF!,B19,#REF!,"Бекдурдиев",#REF!,"15.02.2026")</f>
        <v>#REF!</v>
      </c>
      <c r="CX19" s="2" t="e">
        <f>COUNTIFS(#REF!,B19,#REF!,"Алиев",#REF!,"16.02.2026")</f>
        <v>#REF!</v>
      </c>
      <c r="CY19" s="2" t="e">
        <f>COUNTIFS(#REF!,B19,#REF!,"Бекдурдиев",#REF!,"16.02.2026")</f>
        <v>#REF!</v>
      </c>
      <c r="CZ19" s="2" t="e">
        <f>COUNTIFS(#REF!,B19,#REF!,"Алиев",#REF!,"17.02.2026")</f>
        <v>#REF!</v>
      </c>
      <c r="DA19" s="2" t="e">
        <f>COUNTIFS(#REF!,B19,#REF!,"Бекдурдиев",#REF!,"17.02.2026")</f>
        <v>#REF!</v>
      </c>
      <c r="DB19" s="2" t="e">
        <f>COUNTIFS(#REF!,B19,#REF!,"Алиев",#REF!,"18.02.2026")</f>
        <v>#REF!</v>
      </c>
      <c r="DC19" s="2" t="e">
        <f>COUNTIFS(#REF!,B19,#REF!,"Бекдурдиев",#REF!,"18.02.2026")</f>
        <v>#REF!</v>
      </c>
      <c r="DD19" s="2" t="e">
        <f>COUNTIFS(#REF!,B19,#REF!,"Алиев",#REF!,"19.02.2026")</f>
        <v>#REF!</v>
      </c>
      <c r="DE19" s="2" t="e">
        <f>COUNTIFS(#REF!,B19,#REF!,"Бекдурдиев",#REF!,"19.02.2026")</f>
        <v>#REF!</v>
      </c>
      <c r="DF19" s="2" t="e">
        <f>COUNTIFS(#REF!,B19,#REF!,"Алиев",#REF!,"20.02.2026")</f>
        <v>#REF!</v>
      </c>
      <c r="DG19" s="2" t="e">
        <f>COUNTIFS(#REF!,B19,#REF!,"Бекдурдиев",#REF!,"20.02.2026")</f>
        <v>#REF!</v>
      </c>
      <c r="DH19" s="2" t="e">
        <f>COUNTIFS(#REF!,B19,#REF!,"Алиев",#REF!,"21.02.2026")</f>
        <v>#REF!</v>
      </c>
      <c r="DI19" s="2" t="e">
        <f>COUNTIFS(#REF!,B19,#REF!,"Бекдурдиев",#REF!,"21.02.2026")</f>
        <v>#REF!</v>
      </c>
      <c r="DJ19" s="2" t="e">
        <f>COUNTIFS(#REF!,B19,#REF!,"Алиев",#REF!,"22.02.2026")</f>
        <v>#REF!</v>
      </c>
      <c r="DK19" s="2" t="e">
        <f>COUNTIFS(#REF!,B19,#REF!,"Бекдурдиев",#REF!,"22.02.2026")</f>
        <v>#REF!</v>
      </c>
      <c r="DL19" s="2" t="e">
        <f>COUNTIFS(#REF!,B19,#REF!,"Алиев",#REF!,"23.02.2026")</f>
        <v>#REF!</v>
      </c>
      <c r="DM19" s="2" t="e">
        <f>COUNTIFS(#REF!,B19,#REF!,"Бекдурдиев",#REF!,"23.02.2026")</f>
        <v>#REF!</v>
      </c>
      <c r="DN19" s="2" t="e">
        <f>COUNTIFS(#REF!,B19,#REF!,"Алиев",#REF!,"24.02.2026")</f>
        <v>#REF!</v>
      </c>
      <c r="DO19" s="2" t="e">
        <f>COUNTIFS(#REF!,B19,#REF!,"Бекдурдиев",#REF!,"24.02.2026")</f>
        <v>#REF!</v>
      </c>
      <c r="DP19" s="2" t="e">
        <f>COUNTIFS(#REF!,B19,#REF!,"Алиев",#REF!,"25.02.2026")</f>
        <v>#REF!</v>
      </c>
      <c r="DQ19" s="2" t="e">
        <f>COUNTIFS(#REF!,B19,#REF!,"Бекдурдиев",#REF!,"25.02.2026")</f>
        <v>#REF!</v>
      </c>
      <c r="DR19" s="2" t="e">
        <f>COUNTIFS(#REF!,B19,#REF!,"Алиев",#REF!,"26.02.2026")</f>
        <v>#REF!</v>
      </c>
      <c r="DS19" s="2" t="e">
        <f>COUNTIFS(#REF!,B19,#REF!,"Бекдурдиев",#REF!,"26.02.2026")</f>
        <v>#REF!</v>
      </c>
      <c r="DT19" s="2" t="e">
        <f>COUNTIFS(#REF!,B19,#REF!,"Алиев",#REF!,"27.02.2026")</f>
        <v>#REF!</v>
      </c>
      <c r="DU19" s="2" t="e">
        <f>COUNTIFS(#REF!,B19,#REF!,"Бекдурдиев",#REF!,"27.02.2026")</f>
        <v>#REF!</v>
      </c>
      <c r="DV19" s="2" t="e">
        <f>COUNTIFS(#REF!,B19,#REF!,"Алиев",#REF!,"28.02.2026")</f>
        <v>#REF!</v>
      </c>
      <c r="DW19" s="2" t="e">
        <f>COUNTIFS(#REF!,B19,#REF!,"Бекдурдиев",#REF!,"28.02.2026")</f>
        <v>#REF!</v>
      </c>
      <c r="DX19" s="14" t="e">
        <f t="shared" si="22"/>
        <v>#REF!</v>
      </c>
      <c r="DY19" s="14" t="e">
        <f t="shared" si="23"/>
        <v>#REF!</v>
      </c>
      <c r="DZ19" s="2" t="e">
        <f>COUNTIFS(#REF!,B19,#REF!,"алиев",#REF!,"01.03.2026")</f>
        <v>#REF!</v>
      </c>
      <c r="EA19" s="2" t="e">
        <f>COUNTIFS(#REF!,B19,#REF!,"Бекдурдиев",#REF!,"01.03.2026")</f>
        <v>#REF!</v>
      </c>
      <c r="EB19" s="2" t="e">
        <f>COUNTIFS(#REF!,B19,#REF!,"алиев",#REF!,"02.03.2026")</f>
        <v>#REF!</v>
      </c>
      <c r="EC19" s="2" t="e">
        <f>COUNTIFS(#REF!,B19,#REF!,"Бекдурдиев",#REF!,"02.03.2026")</f>
        <v>#REF!</v>
      </c>
      <c r="ED19" s="2" t="e">
        <f>COUNTIFS(#REF!,B19,#REF!,"алиев",#REF!,"03.03.2026")</f>
        <v>#REF!</v>
      </c>
      <c r="EE19" s="2" t="e">
        <f>COUNTIFS(#REF!,B19,#REF!,"Бекдурдиев",#REF!,"03.03.2026")</f>
        <v>#REF!</v>
      </c>
      <c r="EF19" s="2" t="e">
        <f>COUNTIFS(#REF!,B19,#REF!,"алиев",#REF!,"04.03.2026")</f>
        <v>#REF!</v>
      </c>
      <c r="EG19" s="2" t="e">
        <f>COUNTIFS(#REF!,B19,#REF!,"Бекдурдиев",#REF!,"04.03.2026")</f>
        <v>#REF!</v>
      </c>
      <c r="EH19" s="2" t="e">
        <f>COUNTIFS(#REF!,B19,#REF!,"алиев",#REF!,"05.03.2026")</f>
        <v>#REF!</v>
      </c>
      <c r="EI19" s="2" t="e">
        <f>COUNTIFS(#REF!,B19,#REF!,"Бекдурдиев",#REF!,"05.03.2026")</f>
        <v>#REF!</v>
      </c>
      <c r="EJ19" s="2" t="e">
        <f>COUNTIFS(#REF!,B19,#REF!,"алиев",#REF!,"06.03.2026")</f>
        <v>#REF!</v>
      </c>
      <c r="EK19" s="2" t="e">
        <f>COUNTIFS(#REF!,B19,#REF!,"Бекдурдиев",#REF!,"06.03.2026")</f>
        <v>#REF!</v>
      </c>
      <c r="EL19" s="2" t="e">
        <f>COUNTIFS(#REF!,B19,#REF!,"алиев",#REF!,"07.03.2026")</f>
        <v>#REF!</v>
      </c>
      <c r="EM19" s="2" t="e">
        <f>COUNTIFS(#REF!,B19,#REF!,"Бекдурдиев",#REF!,"07.03.2026")</f>
        <v>#REF!</v>
      </c>
      <c r="EN19" s="2" t="e">
        <f>COUNTIFS(#REF!,B19,#REF!,"алиев",#REF!,"08.03.2026")</f>
        <v>#REF!</v>
      </c>
      <c r="EO19" s="2" t="e">
        <f>COUNTIFS(#REF!,B19,#REF!,"Бекдурдиев",#REF!,"08.03.2026")</f>
        <v>#REF!</v>
      </c>
      <c r="EP19" s="2" t="e">
        <f>COUNTIFS(#REF!,B19,#REF!,"алиев",#REF!,"09.03.2026")</f>
        <v>#REF!</v>
      </c>
      <c r="EQ19" s="2" t="e">
        <f>COUNTIFS(#REF!,B19,#REF!,"Бекдурдиев",#REF!,"09.03.2026")</f>
        <v>#REF!</v>
      </c>
      <c r="ER19" s="2" t="e">
        <f>COUNTIFS(#REF!,B19,#REF!,"алиев",#REF!,"10.03.2026")</f>
        <v>#REF!</v>
      </c>
      <c r="ES19" s="2" t="e">
        <f>COUNTIFS(#REF!,B19,#REF!,"Бекдурдиев",#REF!,"10.03.2026")</f>
        <v>#REF!</v>
      </c>
      <c r="ET19" s="2" t="e">
        <f>COUNTIFS(#REF!,B19,#REF!,"алиев",#REF!,"11.03.2026")</f>
        <v>#REF!</v>
      </c>
      <c r="EU19" s="2" t="e">
        <f>COUNTIFS(#REF!,B19,#REF!,"Бекдурдиев",#REF!,"11.03.2026")</f>
        <v>#REF!</v>
      </c>
      <c r="EV19" s="2" t="e">
        <f>COUNTIFS(#REF!,B19,#REF!,"алиев",#REF!,"12.03.2026")</f>
        <v>#REF!</v>
      </c>
      <c r="EW19" s="2" t="e">
        <f>COUNTIFS(#REF!,B19,#REF!,"Бекдурдиев",#REF!,"12.03.2026")</f>
        <v>#REF!</v>
      </c>
      <c r="EX19" s="2" t="e">
        <f>COUNTIFS(#REF!,B19,#REF!,"алиев",#REF!,"13.03.2026")</f>
        <v>#REF!</v>
      </c>
      <c r="EY19" s="2" t="e">
        <f>COUNTIFS(#REF!,B19,#REF!,"Бекдурдиев",#REF!,"13.03.2026")</f>
        <v>#REF!</v>
      </c>
      <c r="EZ19" s="2" t="e">
        <f>COUNTIFS(#REF!,B19,#REF!,"алиев",#REF!,"14.03.2026")</f>
        <v>#REF!</v>
      </c>
      <c r="FA19" s="2" t="e">
        <f>COUNTIFS(#REF!,B19,#REF!,"Бекдурдиев",#REF!,"14.03.2026")</f>
        <v>#REF!</v>
      </c>
      <c r="FB19" s="2" t="e">
        <f>COUNTIFS(#REF!,B19,#REF!,"алиев",#REF!,"15.03.2026")</f>
        <v>#REF!</v>
      </c>
      <c r="FC19" s="2" t="e">
        <f>COUNTIFS(#REF!,B19,#REF!,"Бекдурдиев",#REF!,"15.03.2026")</f>
        <v>#REF!</v>
      </c>
      <c r="FD19" s="2" t="e">
        <f>COUNTIFS(#REF!,B19,#REF!,"алиев",#REF!,"16.03.2026")</f>
        <v>#REF!</v>
      </c>
      <c r="FE19" s="2" t="e">
        <f>COUNTIFS(#REF!,B19,#REF!,"Бекдурдиев",#REF!,"16.03.2026")</f>
        <v>#REF!</v>
      </c>
      <c r="FF19" s="2" t="e">
        <f>COUNTIFS(#REF!,B19,#REF!,"алиев",#REF!,"17.03.2026")</f>
        <v>#REF!</v>
      </c>
      <c r="FG19" s="2" t="e">
        <f>COUNTIFS(#REF!,B19,#REF!,"Бекдурдиев",#REF!,"17.03.2026")</f>
        <v>#REF!</v>
      </c>
      <c r="FH19" s="2" t="e">
        <f>COUNTIFS(#REF!,B19,#REF!,"алиев",#REF!,"18.03.2026")</f>
        <v>#REF!</v>
      </c>
      <c r="FI19" s="2" t="e">
        <f>COUNTIFS(#REF!,B19,#REF!,"Бекдурдиев",#REF!,"18.03.2026")</f>
        <v>#REF!</v>
      </c>
      <c r="FJ19" s="2" t="e">
        <f>COUNTIFS(#REF!,B19,#REF!,"алиев",#REF!,"19.03.2026")</f>
        <v>#REF!</v>
      </c>
      <c r="FK19" s="2" t="e">
        <f>COUNTIFS(#REF!,B19,#REF!,"Бекдурдиев",#REF!,"19.03.2026")</f>
        <v>#REF!</v>
      </c>
      <c r="FL19" s="2" t="e">
        <f>COUNTIFS(#REF!,B19,#REF!,"алиев",#REF!,"20.03.2026")</f>
        <v>#REF!</v>
      </c>
      <c r="FM19" s="2" t="e">
        <f>COUNTIFS(#REF!,B19,#REF!,"Бекдурдиев",#REF!,"20.03.2026")</f>
        <v>#REF!</v>
      </c>
      <c r="FN19" s="2" t="e">
        <f>COUNTIFS(#REF!,B19,#REF!,"алиев",#REF!,"21.03.2026")</f>
        <v>#REF!</v>
      </c>
      <c r="FO19" s="2" t="e">
        <f>COUNTIFS(#REF!,B19,#REF!,"Бекдурдиев",#REF!,"21.03.2026")</f>
        <v>#REF!</v>
      </c>
      <c r="FP19" s="2" t="e">
        <f>COUNTIFS(#REF!,B19,#REF!,"алиев",#REF!,"22.03.2026")</f>
        <v>#REF!</v>
      </c>
      <c r="FQ19" s="2" t="e">
        <f>COUNTIFS(#REF!,B19,#REF!,"Бекдурдиев",#REF!,"22.03.2026")</f>
        <v>#REF!</v>
      </c>
      <c r="FR19" s="2" t="e">
        <f>COUNTIFS(#REF!,B19,#REF!,"алиев",#REF!,"23.03.2026")</f>
        <v>#REF!</v>
      </c>
      <c r="FS19" s="2" t="e">
        <f>COUNTIFS(#REF!,B19,#REF!,"Бекдурдиев",#REF!,"23.03.2026")</f>
        <v>#REF!</v>
      </c>
      <c r="FT19" s="2" t="e">
        <f>COUNTIFS(#REF!,B19,#REF!,"алиев",#REF!,"24.03.2026")</f>
        <v>#REF!</v>
      </c>
      <c r="FU19" s="2" t="e">
        <f>COUNTIFS(#REF!,B19,#REF!,"Бекдурдиев",#REF!,"24.03.2026")</f>
        <v>#REF!</v>
      </c>
      <c r="FV19" s="2" t="e">
        <f>COUNTIFS(#REF!,B19,#REF!,"алиев",#REF!,"25.03.2026")</f>
        <v>#REF!</v>
      </c>
      <c r="FW19" s="2" t="e">
        <f>COUNTIFS(#REF!,B19,#REF!,"Бекдурдиев",#REF!,"25.03.2026")</f>
        <v>#REF!</v>
      </c>
      <c r="FX19" s="2" t="e">
        <f>COUNTIFS(#REF!,B19,#REF!,"алиев",#REF!,"26.03.2026")</f>
        <v>#REF!</v>
      </c>
      <c r="FY19" s="2" t="e">
        <f>COUNTIFS(#REF!,B19,#REF!,"Бекдурдиев",#REF!,"26.03.2026")</f>
        <v>#REF!</v>
      </c>
      <c r="FZ19" s="2" t="e">
        <f>COUNTIFS(#REF!,B19,#REF!,"алиев",#REF!,"27.03.2026")</f>
        <v>#REF!</v>
      </c>
      <c r="GA19" s="2" t="e">
        <f>COUNTIFS(#REF!,B19,#REF!,"Бекдурдиев",#REF!,"27.03.2026")</f>
        <v>#REF!</v>
      </c>
      <c r="GB19" s="2" t="e">
        <f>COUNTIFS(#REF!,B19,#REF!,"алиев",#REF!,"28.03.2026")</f>
        <v>#REF!</v>
      </c>
      <c r="GC19" s="2" t="e">
        <f>COUNTIFS(#REF!,B19,#REF!,"Бекдурдиев",#REF!,"28.03.2026")</f>
        <v>#REF!</v>
      </c>
      <c r="GD19" s="2" t="e">
        <f>COUNTIFS(#REF!,B19,#REF!,"алиев",#REF!,"29.03.2026")</f>
        <v>#REF!</v>
      </c>
      <c r="GE19" s="2" t="e">
        <f>COUNTIFS(#REF!,B19,#REF!,"Бекдурдиев",#REF!,"29.03.2026")</f>
        <v>#REF!</v>
      </c>
      <c r="GF19" s="2" t="e">
        <f>COUNTIFS(#REF!,B19,#REF!,"алиев",#REF!,"30.03.2026")</f>
        <v>#REF!</v>
      </c>
      <c r="GG19" s="2" t="e">
        <f>COUNTIFS(#REF!,B19,#REF!,"Бекдурдиев",#REF!,"30.03.2026")</f>
        <v>#REF!</v>
      </c>
      <c r="GH19" s="2" t="e">
        <f>COUNTIFS(#REF!,B19,#REF!,"алиев",#REF!,"31.03.2026")</f>
        <v>#REF!</v>
      </c>
      <c r="GI19" s="2" t="e">
        <f>COUNTIFS(#REF!,B19,#REF!,"Бекдурдиев",#REF!,"31.03.2026")</f>
        <v>#REF!</v>
      </c>
      <c r="GJ19" s="16" t="e">
        <f t="shared" si="24"/>
        <v>#REF!</v>
      </c>
      <c r="GK19" s="16" t="e">
        <f t="shared" si="25"/>
        <v>#REF!</v>
      </c>
      <c r="GL19" s="4" t="e">
        <f>COUNTIFS(#REF!,B19,#REF!,"алиев",#REF!,"01.04.2026")</f>
        <v>#REF!</v>
      </c>
      <c r="GM19" s="4" t="e">
        <f>COUNTIFS(#REF!,B19,#REF!,"Бекдурдиев",#REF!,"01.04.2026")</f>
        <v>#REF!</v>
      </c>
      <c r="GN19" s="4" t="e">
        <f>COUNTIFS(#REF!,B19,#REF!,"алиев",#REF!,"02.04.2026")</f>
        <v>#REF!</v>
      </c>
      <c r="GO19" s="4" t="e">
        <f>COUNTIFS(#REF!,B19,#REF!,"Бекдурдиев",#REF!,"02.04.2026")</f>
        <v>#REF!</v>
      </c>
      <c r="GP19" s="4" t="e">
        <f>COUNTIFS(#REF!,B19,#REF!,"алиев",#REF!,"03.04.2026")</f>
        <v>#REF!</v>
      </c>
      <c r="GQ19" s="4" t="e">
        <f>COUNTIFS(#REF!,B19,#REF!,"Бекдурдиев",#REF!,"03.04.2026")</f>
        <v>#REF!</v>
      </c>
      <c r="GR19" s="4" t="e">
        <f>COUNTIFS(#REF!,B19,#REF!,"алиев",#REF!,"04.04.2026")</f>
        <v>#REF!</v>
      </c>
      <c r="GS19" s="4" t="e">
        <f>COUNTIFS(#REF!,B19,#REF!,"Бекдурдиев",#REF!,"04.04.2026")</f>
        <v>#REF!</v>
      </c>
      <c r="GT19" s="4" t="e">
        <f>COUNTIFS(#REF!,B19,#REF!,"алиев",#REF!,"05.04.2026")</f>
        <v>#REF!</v>
      </c>
      <c r="GU19" s="4" t="e">
        <f>COUNTIFS(#REF!,B19,#REF!,"Бекдурдиев",#REF!,"05.04.2026")</f>
        <v>#REF!</v>
      </c>
      <c r="GV19" s="4" t="e">
        <f>COUNTIFS(#REF!,B19,#REF!,"алиев",#REF!,"06.04.2026")</f>
        <v>#REF!</v>
      </c>
      <c r="GW19" s="4" t="e">
        <f>COUNTIFS(#REF!,B19,#REF!,"Бекдурдиев",#REF!,"06.04.2026")</f>
        <v>#REF!</v>
      </c>
      <c r="GX19" s="4" t="e">
        <f>COUNTIFS(#REF!,B19,#REF!,"алиев",#REF!,"07.04.2026")</f>
        <v>#REF!</v>
      </c>
      <c r="GY19" s="4" t="e">
        <f>COUNTIFS(#REF!,B19,#REF!,"Бекдурдиев",#REF!,"07.04.2026")</f>
        <v>#REF!</v>
      </c>
      <c r="GZ19" s="4" t="e">
        <f>COUNTIFS(#REF!,B19,#REF!,"алиев",#REF!,"08.04.2026")</f>
        <v>#REF!</v>
      </c>
      <c r="HA19" s="4" t="e">
        <f>COUNTIFS(#REF!,B19,#REF!,"Бекдурдиев",#REF!,"08.04.2026")</f>
        <v>#REF!</v>
      </c>
      <c r="HB19" s="4" t="e">
        <f>COUNTIFS(#REF!,B19,#REF!,"алиев",#REF!,"09.04.2026")</f>
        <v>#REF!</v>
      </c>
      <c r="HC19" s="4" t="e">
        <f>COUNTIFS(#REF!,B19,#REF!,"Бекдурдиев",#REF!,"09.04.2026")</f>
        <v>#REF!</v>
      </c>
      <c r="HD19" s="4" t="e">
        <f>COUNTIFS(#REF!,B19,#REF!,"алиев",#REF!,"10.04.2026")</f>
        <v>#REF!</v>
      </c>
      <c r="HE19" s="4" t="e">
        <f>COUNTIFS(#REF!,B19,#REF!,"Бекдурдиев",#REF!,"10.04.2026")</f>
        <v>#REF!</v>
      </c>
      <c r="HF19" s="4" t="e">
        <f>COUNTIFS(#REF!,B19,#REF!,"алиев",#REF!,"11.04.2026")</f>
        <v>#REF!</v>
      </c>
      <c r="HG19" s="4" t="e">
        <f>COUNTIFS(#REF!,B19,#REF!,"Бекдурдиев",#REF!,"11.04.2026")</f>
        <v>#REF!</v>
      </c>
      <c r="HH19" s="4" t="e">
        <f>COUNTIFS(#REF!,B19,#REF!,"алиев",#REF!,"12.04.2026")</f>
        <v>#REF!</v>
      </c>
      <c r="HI19" s="4" t="e">
        <f>COUNTIFS(#REF!,B19,#REF!,"Бекдурдиев",#REF!,"12.04.2026")</f>
        <v>#REF!</v>
      </c>
      <c r="HJ19" s="4" t="e">
        <f>COUNTIFS(#REF!,B19,#REF!,"алиев",#REF!,"13.04.2026")</f>
        <v>#REF!</v>
      </c>
      <c r="HK19" s="4" t="e">
        <f>COUNTIFS(#REF!,B19,#REF!,"Бекдурдиев",#REF!,"13.04.2026")</f>
        <v>#REF!</v>
      </c>
      <c r="HL19" s="4" t="e">
        <f>COUNTIFS(#REF!,B19,#REF!,"алиев",#REF!,"14.04.2026")</f>
        <v>#REF!</v>
      </c>
      <c r="HM19" s="4" t="e">
        <f>COUNTIFS(#REF!,B19,#REF!,"Бекдурдиев",#REF!,"14.04.2026")</f>
        <v>#REF!</v>
      </c>
      <c r="HN19" s="4" t="e">
        <f>COUNTIFS(#REF!,B19,#REF!,"алиев",#REF!,"15.04.2026")</f>
        <v>#REF!</v>
      </c>
      <c r="HO19" s="4" t="e">
        <f>COUNTIFS(#REF!,B19,#REF!,"Бекдурдиев",#REF!,"15.04.2026")</f>
        <v>#REF!</v>
      </c>
      <c r="HP19" s="4" t="e">
        <f>COUNTIFS(#REF!,B19,#REF!,"алиев",#REF!,"16.04.2026")</f>
        <v>#REF!</v>
      </c>
      <c r="HQ19" s="4" t="e">
        <f>COUNTIFS(#REF!,B19,#REF!,"Бекдурдиев",#REF!,"16.04.2026")</f>
        <v>#REF!</v>
      </c>
      <c r="HR19" s="4" t="e">
        <f>COUNTIFS(#REF!,B19,#REF!,"алиев",#REF!,"17.04.2026")</f>
        <v>#REF!</v>
      </c>
      <c r="HS19" s="4" t="e">
        <f>COUNTIFS(#REF!,B19,#REF!,"Бекдурдиев",#REF!,"17.04.2026")</f>
        <v>#REF!</v>
      </c>
      <c r="HT19" s="4" t="e">
        <f>COUNTIFS(#REF!,B19,#REF!,"алиев",#REF!,"18.04.2026")</f>
        <v>#REF!</v>
      </c>
      <c r="HU19" s="4" t="e">
        <f>COUNTIFS(#REF!,B19,#REF!,"Бекдурдиев",#REF!,"18.04.2026")</f>
        <v>#REF!</v>
      </c>
      <c r="HV19" s="4" t="e">
        <f>COUNTIFS(#REF!,B19,#REF!,"алиев",#REF!,"19.04.2026")</f>
        <v>#REF!</v>
      </c>
      <c r="HW19" s="4" t="e">
        <f>COUNTIFS(#REF!,B19,#REF!,"Бекдурдиев",#REF!,"19.04.2026")</f>
        <v>#REF!</v>
      </c>
      <c r="HX19" s="4" t="e">
        <f>COUNTIFS(#REF!,B19,#REF!,"алиев",#REF!,"20.04.2026")</f>
        <v>#REF!</v>
      </c>
      <c r="HY19" s="4" t="e">
        <f>COUNTIFS(#REF!,B19,#REF!,"Бекдурдиев",#REF!,"20.04.2026")</f>
        <v>#REF!</v>
      </c>
      <c r="HZ19" s="4" t="e">
        <f>COUNTIFS(#REF!,B19,#REF!,"алиев",#REF!,"21.04.2026")</f>
        <v>#REF!</v>
      </c>
      <c r="IA19" s="4" t="e">
        <f>COUNTIFS(#REF!,B19,#REF!,"Бекдурдиев",#REF!,"21.04.2026")</f>
        <v>#REF!</v>
      </c>
      <c r="IB19" s="4" t="e">
        <f>COUNTIFS(#REF!,B19,#REF!,"алиев",#REF!,"22.04.2026")</f>
        <v>#REF!</v>
      </c>
      <c r="IC19" s="4" t="e">
        <f>COUNTIFS(#REF!,B19,#REF!,"Бекдурдиев",#REF!,"22.04.2026")</f>
        <v>#REF!</v>
      </c>
      <c r="ID19" s="4" t="e">
        <f>COUNTIFS(#REF!,B19,#REF!,"алиев",#REF!,"23.04.2026")</f>
        <v>#REF!</v>
      </c>
      <c r="IE19" s="4" t="e">
        <f>COUNTIFS(#REF!,B19,#REF!,"Бекдурдиев",#REF!,"23.04.2026")</f>
        <v>#REF!</v>
      </c>
      <c r="IF19" s="4" t="e">
        <f>COUNTIFS(#REF!,B19,#REF!,"алиев",#REF!,"24.04.2026")</f>
        <v>#REF!</v>
      </c>
      <c r="IG19" s="4" t="e">
        <f>COUNTIFS(#REF!,B19,#REF!,"Бекдурдиев",#REF!,"24.04.2026")</f>
        <v>#REF!</v>
      </c>
      <c r="IH19" s="4" t="e">
        <f>COUNTIFS(#REF!,B19,#REF!,"алиев",#REF!,"25.04.2026")</f>
        <v>#REF!</v>
      </c>
      <c r="II19" s="4" t="e">
        <f>COUNTIFS(#REF!,B19,#REF!,"Бекдурдиев",#REF!,"25.04.2026")</f>
        <v>#REF!</v>
      </c>
      <c r="IJ19" s="4" t="e">
        <f>COUNTIFS(#REF!,B19,#REF!,"алиев",#REF!,"26.04.2026")</f>
        <v>#REF!</v>
      </c>
      <c r="IK19" s="4" t="e">
        <f>COUNTIFS(#REF!,B19,#REF!,"Бекдурдиев",#REF!,"26.04.2026")</f>
        <v>#REF!</v>
      </c>
      <c r="IL19" s="4" t="e">
        <f>COUNTIFS(#REF!,B19,#REF!,"алиев",#REF!,"27.04.2026")</f>
        <v>#REF!</v>
      </c>
      <c r="IM19" s="4" t="e">
        <f>COUNTIFS(#REF!,B19,#REF!,"Бекдурдиев",#REF!,"27.04.2026")</f>
        <v>#REF!</v>
      </c>
      <c r="IN19" s="4" t="e">
        <f>COUNTIFS(#REF!,B19,#REF!,"алиев",#REF!,"28.04.2026")</f>
        <v>#REF!</v>
      </c>
      <c r="IO19" s="4" t="e">
        <f>COUNTIFS(#REF!,B19,#REF!,"Бекдурдиев",#REF!,"28.04.2026")</f>
        <v>#REF!</v>
      </c>
      <c r="IP19" s="4" t="e">
        <f>COUNTIFS(#REF!,B19,#REF!,"алиев",#REF!,"29.04.2026")</f>
        <v>#REF!</v>
      </c>
      <c r="IQ19" s="4" t="e">
        <f>COUNTIFS(#REF!,B19,#REF!,"Бекдурдиев",#REF!,"29.04.2026")</f>
        <v>#REF!</v>
      </c>
      <c r="IR19" s="4" t="e">
        <f>COUNTIFS(#REF!,B19,#REF!,"алиев",#REF!,"30.04.2026")</f>
        <v>#REF!</v>
      </c>
      <c r="IS19" s="4" t="e">
        <f>COUNTIFS(#REF!,B19,#REF!,"Бекдурдиев",#REF!,"30.04.2026")</f>
        <v>#REF!</v>
      </c>
      <c r="IT19" s="18" t="e">
        <f t="shared" si="26"/>
        <v>#REF!</v>
      </c>
      <c r="IU19" s="18" t="e">
        <f t="shared" si="27"/>
        <v>#REF!</v>
      </c>
      <c r="IV19" s="4" t="e">
        <f>COUNTIFS(#REF!,B19,#REF!,"алиев",#REF!,"01.05.2026")</f>
        <v>#REF!</v>
      </c>
      <c r="IW19" s="4" t="e">
        <f>COUNTIFS(#REF!,B19,#REF!,"Бекдурдиев",#REF!,"01.05.2026")</f>
        <v>#REF!</v>
      </c>
      <c r="IX19" s="4" t="e">
        <f>COUNTIFS(#REF!,B19,#REF!,"алиев",#REF!,"02.05.2026")</f>
        <v>#REF!</v>
      </c>
      <c r="IY19" s="4" t="e">
        <f>COUNTIFS(#REF!,B19,#REF!,"Бекдурдиев",#REF!,"02.05.2026")</f>
        <v>#REF!</v>
      </c>
      <c r="IZ19" s="4" t="e">
        <f>COUNTIFS(#REF!,B19,#REF!,"алиев",#REF!,"03.05.2026")</f>
        <v>#REF!</v>
      </c>
      <c r="JA19" s="4" t="e">
        <f>COUNTIFS(#REF!,B19,#REF!,"Бекдурдиев",#REF!,"03.05.2026")</f>
        <v>#REF!</v>
      </c>
      <c r="JB19" s="4" t="e">
        <f>COUNTIFS(#REF!,B19,#REF!,"алиев",#REF!,"04.05.2026")</f>
        <v>#REF!</v>
      </c>
      <c r="JC19" s="4" t="e">
        <f>COUNTIFS(#REF!,B19,#REF!,"Бекдурдиев",#REF!,"04.05.2026")</f>
        <v>#REF!</v>
      </c>
      <c r="JD19" s="4" t="e">
        <f>COUNTIFS(#REF!,B19,#REF!,"алиев",#REF!,"05.05.2026")</f>
        <v>#REF!</v>
      </c>
      <c r="JE19" s="4" t="e">
        <f>COUNTIFS(#REF!,B19,#REF!,"Бекдурдиев",#REF!,"05.05.2026")</f>
        <v>#REF!</v>
      </c>
      <c r="JF19" s="4" t="e">
        <f>COUNTIFS(#REF!,B19,#REF!,"алиев",#REF!,"06.05.2026")</f>
        <v>#REF!</v>
      </c>
      <c r="JG19" s="4" t="e">
        <f>COUNTIFS(#REF!,B19,#REF!,"Бекдурдиев",#REF!,"06.05.2026")</f>
        <v>#REF!</v>
      </c>
      <c r="JH19" s="4" t="e">
        <f>COUNTIFS(#REF!,B19,#REF!,"алиев",#REF!,"07.05.2026")</f>
        <v>#REF!</v>
      </c>
      <c r="JI19" s="4" t="e">
        <f>COUNTIFS(#REF!,B19,#REF!,"Бекдурдиев",#REF!,"07.05.2026")</f>
        <v>#REF!</v>
      </c>
      <c r="JJ19" s="4" t="e">
        <f>COUNTIFS(#REF!,B19,#REF!,"алиев",#REF!,"08.05.2026")</f>
        <v>#REF!</v>
      </c>
      <c r="JK19" s="4" t="e">
        <f>COUNTIFS(#REF!,B19,#REF!,"Бекдурдиев",#REF!,"08.05.2026")</f>
        <v>#REF!</v>
      </c>
      <c r="JL19" s="4" t="e">
        <f>COUNTIFS(#REF!,B19,#REF!,"алиев",#REF!,"09.05.2026")</f>
        <v>#REF!</v>
      </c>
      <c r="JM19" s="4" t="e">
        <f>COUNTIFS(#REF!,B19,#REF!,"Бекдурдиев",#REF!,"09.05.2026")</f>
        <v>#REF!</v>
      </c>
      <c r="JN19" s="4" t="e">
        <f>COUNTIFS(#REF!,B19,#REF!,"алиев",#REF!,"10.05.2026")</f>
        <v>#REF!</v>
      </c>
      <c r="JO19" s="4" t="e">
        <f>COUNTIFS(#REF!,B19,#REF!,"Бекдурдиев",#REF!,"10.05.2026")</f>
        <v>#REF!</v>
      </c>
      <c r="JP19" s="4" t="e">
        <f>COUNTIFS(#REF!,B19,#REF!,"алиев",#REF!,"11.05.2026")</f>
        <v>#REF!</v>
      </c>
      <c r="JQ19" s="4" t="e">
        <f>COUNTIFS(#REF!,B19,#REF!,"Бекдурдиев",#REF!,"11.05.2026")</f>
        <v>#REF!</v>
      </c>
      <c r="JR19" s="4" t="e">
        <f>COUNTIFS(#REF!,B19,#REF!,"алиев",#REF!,"12.05.2026")</f>
        <v>#REF!</v>
      </c>
      <c r="JS19" s="4" t="e">
        <f>COUNTIFS(#REF!,B19,#REF!,"Бекдурдиев",#REF!,"12.05.2026")</f>
        <v>#REF!</v>
      </c>
      <c r="JT19" s="4" t="e">
        <f>COUNTIFS(#REF!,B19,#REF!,"алиев",#REF!,"13.05.2026")</f>
        <v>#REF!</v>
      </c>
      <c r="JU19" s="4" t="e">
        <f>COUNTIFS(#REF!,B19,#REF!,"Бекдурдиев",#REF!,"13.05.2026")</f>
        <v>#REF!</v>
      </c>
      <c r="JV19" s="4" t="e">
        <f>COUNTIFS(#REF!,B19,#REF!,"алиев",#REF!,"14.05.2026")</f>
        <v>#REF!</v>
      </c>
      <c r="JW19" s="4" t="e">
        <f>COUNTIFS(#REF!,B19,#REF!,"Бекдурдиев",#REF!,"14.05.2026")</f>
        <v>#REF!</v>
      </c>
      <c r="JX19" s="4" t="e">
        <f>COUNTIFS(#REF!,B19,#REF!,"алиев",#REF!,"15.05.2026")</f>
        <v>#REF!</v>
      </c>
      <c r="JY19" s="4" t="e">
        <f>COUNTIFS(#REF!,B19,#REF!,"Бекдурдиев",#REF!,"15.05.2026")</f>
        <v>#REF!</v>
      </c>
      <c r="JZ19" s="4" t="e">
        <f>COUNTIFS(#REF!,B19,#REF!,"алиев",#REF!,"16.05.2026")</f>
        <v>#REF!</v>
      </c>
      <c r="KA19" s="4" t="e">
        <f>COUNTIFS(#REF!,B19,#REF!,"Бекдурдиев",#REF!,"16.05.2026")</f>
        <v>#REF!</v>
      </c>
      <c r="KB19" s="4" t="e">
        <f>COUNTIFS(#REF!,B19,#REF!,"алиев",#REF!,"17.05.2026")</f>
        <v>#REF!</v>
      </c>
      <c r="KC19" s="4" t="e">
        <f>COUNTIFS(#REF!,B19,#REF!,"Бекдурдиев",#REF!,"17.05.2026")</f>
        <v>#REF!</v>
      </c>
      <c r="KD19" s="4" t="e">
        <f>COUNTIFS(#REF!,B19,#REF!,"алиев",#REF!,"18.05.2026")</f>
        <v>#REF!</v>
      </c>
      <c r="KE19" s="4" t="e">
        <f>COUNTIFS(#REF!,B19,#REF!,"Бекдурдиев",#REF!,"18.05.2026")</f>
        <v>#REF!</v>
      </c>
      <c r="KF19" s="4" t="e">
        <f>COUNTIFS(#REF!,B19,#REF!,"алиев",#REF!,"19.05.2026")</f>
        <v>#REF!</v>
      </c>
      <c r="KG19" s="4" t="e">
        <f>COUNTIFS(#REF!,B19,#REF!,"Бекдурдиев",#REF!,"19.05.2026")</f>
        <v>#REF!</v>
      </c>
      <c r="KH19" s="4" t="e">
        <f>COUNTIFS(#REF!,B19,#REF!,"алиев",#REF!,"20.05.2026")</f>
        <v>#REF!</v>
      </c>
      <c r="KI19" s="4" t="e">
        <f>COUNTIFS(#REF!,B19,#REF!,"Бекдурдиев",#REF!,"20.05.2026")</f>
        <v>#REF!</v>
      </c>
      <c r="KJ19" s="4" t="e">
        <f>COUNTIFS(#REF!,B19,#REF!,"алиев",#REF!,"21.05.2026")</f>
        <v>#REF!</v>
      </c>
      <c r="KK19" s="4" t="e">
        <f>COUNTIFS(#REF!,B19,#REF!,"Бекдурдиев",#REF!,"21.05.2026")</f>
        <v>#REF!</v>
      </c>
      <c r="KL19" s="4" t="e">
        <f>COUNTIFS(#REF!,B19,#REF!,"алиев",#REF!,"22.05.2026")</f>
        <v>#REF!</v>
      </c>
      <c r="KM19" s="4" t="e">
        <f>COUNTIFS(#REF!,B19,#REF!,"Бекдурдиев",#REF!,"22.05.2026")</f>
        <v>#REF!</v>
      </c>
      <c r="KN19" s="4" t="e">
        <f>COUNTIFS(#REF!,B19,#REF!,"алиев",#REF!,"23.05.2026")</f>
        <v>#REF!</v>
      </c>
      <c r="KO19" s="4" t="e">
        <f>COUNTIFS(#REF!,B19,#REF!,"Бекдурдиев",#REF!,"23.05.2026")</f>
        <v>#REF!</v>
      </c>
      <c r="KP19" s="4" t="e">
        <f>COUNTIFS(#REF!,B19,#REF!,"алиев",#REF!,"24.05.2026")</f>
        <v>#REF!</v>
      </c>
      <c r="KQ19" s="4" t="e">
        <f>COUNTIFS(#REF!,B19,#REF!,"Бекдурдиев",#REF!,"24.05.2026")</f>
        <v>#REF!</v>
      </c>
      <c r="KR19" s="4" t="e">
        <f>COUNTIFS(#REF!,B19,#REF!,"алиев",#REF!,"25.05.2026")</f>
        <v>#REF!</v>
      </c>
      <c r="KS19" s="4" t="e">
        <f>COUNTIFS(#REF!,B19,#REF!,"Бекдурдиев",#REF!,"25.05.2026")</f>
        <v>#REF!</v>
      </c>
      <c r="KT19" s="4" t="e">
        <f>COUNTIFS(#REF!,B19,#REF!,"алиев",#REF!,"26.05.2026")</f>
        <v>#REF!</v>
      </c>
      <c r="KU19" s="4" t="e">
        <f>COUNTIFS(#REF!,B19,#REF!,"Бекдурдиев",#REF!,"26.05.2026")</f>
        <v>#REF!</v>
      </c>
      <c r="KV19" s="4" t="e">
        <f>COUNTIFS(#REF!,B19,#REF!,"алиев",#REF!,"27.05.2026")</f>
        <v>#REF!</v>
      </c>
      <c r="KW19" s="4" t="e">
        <f>COUNTIFS(#REF!,B19,#REF!,"Бекдурдиев",#REF!,"27.05.2026")</f>
        <v>#REF!</v>
      </c>
      <c r="KX19" s="4" t="e">
        <f>COUNTIFS(#REF!,B19,#REF!,"алиев",#REF!,"28.05.2026")</f>
        <v>#REF!</v>
      </c>
      <c r="KY19" s="4" t="e">
        <f>COUNTIFS(#REF!,B19,#REF!,"Бекдурдиев",#REF!,"28.05.2026")</f>
        <v>#REF!</v>
      </c>
      <c r="KZ19" s="4" t="e">
        <f>COUNTIFS(#REF!,B19,#REF!,"алиев",#REF!,"29.05.2026")</f>
        <v>#REF!</v>
      </c>
      <c r="LA19" s="4" t="e">
        <f>COUNTIFS(#REF!,B19,#REF!,"Бекдурдиев",#REF!,"29.05.2026")</f>
        <v>#REF!</v>
      </c>
      <c r="LB19" s="4" t="e">
        <f>COUNTIFS(#REF!,B19,#REF!,"алиев",#REF!,"30.05.2026")</f>
        <v>#REF!</v>
      </c>
      <c r="LC19" s="4" t="e">
        <f>COUNTIFS(#REF!,B19,#REF!,"Бекдурдиев",#REF!,"30.05.2026")</f>
        <v>#REF!</v>
      </c>
      <c r="LD19" s="4" t="e">
        <f>COUNTIFS(#REF!,B19,#REF!,"алиев",#REF!,"31.05.2026")</f>
        <v>#REF!</v>
      </c>
      <c r="LE19" s="4" t="e">
        <f>COUNTIFS(#REF!,B19,#REF!,"Бекдурдиев",#REF!,"31.05.2026")</f>
        <v>#REF!</v>
      </c>
      <c r="LF19" s="22" t="e">
        <f t="shared" si="28"/>
        <v>#REF!</v>
      </c>
      <c r="LG19" s="22" t="e">
        <f t="shared" si="29"/>
        <v>#REF!</v>
      </c>
      <c r="LH19" s="4" t="e">
        <f>COUNTIFS(#REF!,B19,#REF!,"алиев",#REF!,"01.06.2026")</f>
        <v>#REF!</v>
      </c>
      <c r="LI19" s="4" t="e">
        <f>COUNTIFS(#REF!,B19,#REF!,"Бекдурдиев",#REF!,"01.06.2026")</f>
        <v>#REF!</v>
      </c>
      <c r="LJ19" s="4" t="e">
        <f>COUNTIFS(#REF!,B19,#REF!,"алиев",#REF!,"02.06.2026")</f>
        <v>#REF!</v>
      </c>
      <c r="LK19" s="4" t="e">
        <f>COUNTIFS(#REF!,B19,#REF!,"Бекдурдиев",#REF!,"02.06.2026")</f>
        <v>#REF!</v>
      </c>
      <c r="LL19" s="4" t="e">
        <f>COUNTIFS(#REF!,B19,#REF!,"алиев",#REF!,"03.06.2026")</f>
        <v>#REF!</v>
      </c>
      <c r="LM19" s="4" t="e">
        <f>COUNTIFS(#REF!,B19,#REF!,"Бекдурдиев",#REF!,"03.06.2026")</f>
        <v>#REF!</v>
      </c>
      <c r="LN19" s="4" t="e">
        <f>COUNTIFS(#REF!,B19,#REF!,"алиев",#REF!,"04.06.2026")</f>
        <v>#REF!</v>
      </c>
      <c r="LO19" s="4" t="e">
        <f>COUNTIFS(#REF!,B19,#REF!,"Бекдурдиев",#REF!,"04.06.2026")</f>
        <v>#REF!</v>
      </c>
      <c r="LP19" s="4" t="e">
        <f>COUNTIFS(#REF!,B19,#REF!,"алиев",#REF!,"05.06.2026")</f>
        <v>#REF!</v>
      </c>
      <c r="LQ19" s="4" t="e">
        <f>COUNTIFS(#REF!,B19,#REF!,"Бекдурдиев",#REF!,"05.06.2026")</f>
        <v>#REF!</v>
      </c>
      <c r="LR19" s="4" t="e">
        <f>COUNTIFS(#REF!,B19,#REF!,"алиев",#REF!,"06.06.2026")</f>
        <v>#REF!</v>
      </c>
      <c r="LS19" s="4" t="e">
        <f>COUNTIFS(#REF!,B19,#REF!,"Бекдурдиев",#REF!,"06.06.2026")</f>
        <v>#REF!</v>
      </c>
      <c r="LT19" s="4" t="e">
        <f>COUNTIFS(#REF!,B19,#REF!,"алиев",#REF!,"07.06.2026")</f>
        <v>#REF!</v>
      </c>
      <c r="LU19" s="4" t="e">
        <f>COUNTIFS(#REF!,B19,#REF!,"Бекдурдиев",#REF!,"07.06.2026")</f>
        <v>#REF!</v>
      </c>
      <c r="LV19" s="4" t="e">
        <f>COUNTIFS(#REF!,B19,#REF!,"алиев",#REF!,"08.06.2026")</f>
        <v>#REF!</v>
      </c>
      <c r="LW19" s="4" t="e">
        <f>COUNTIFS(#REF!,B19,#REF!,"Бекдурдиев",#REF!,"08.06.2026")</f>
        <v>#REF!</v>
      </c>
      <c r="LX19" s="4" t="e">
        <f>COUNTIFS(#REF!,B19,#REF!,"алиев",#REF!,"09.06.2026")</f>
        <v>#REF!</v>
      </c>
      <c r="LY19" s="4" t="e">
        <f>COUNTIFS(#REF!,B19,#REF!,"Бекдурдиев",#REF!,"09.06.2026")</f>
        <v>#REF!</v>
      </c>
      <c r="LZ19" s="4" t="e">
        <f>COUNTIFS(#REF!,B19,#REF!,"алиев",#REF!,"10.06.2026")</f>
        <v>#REF!</v>
      </c>
      <c r="MA19" s="4" t="e">
        <f>COUNTIFS(#REF!,B19,#REF!,"Бекдурдиев",#REF!,"10.06.2026")</f>
        <v>#REF!</v>
      </c>
      <c r="MB19" s="4" t="e">
        <f>COUNTIFS(#REF!,B19,#REF!,"алиев",#REF!,"11.06.2026")</f>
        <v>#REF!</v>
      </c>
      <c r="MC19" s="4" t="e">
        <f>COUNTIFS(#REF!,B19,#REF!,"Бекдурдиев",#REF!,"11.06.2026")</f>
        <v>#REF!</v>
      </c>
      <c r="MD19" s="4" t="e">
        <f>COUNTIFS(#REF!,B19,#REF!,"алиев",#REF!,"12.06.2026")</f>
        <v>#REF!</v>
      </c>
      <c r="ME19" s="4" t="e">
        <f>COUNTIFS(#REF!,B19,#REF!,"Бекдурдиев",#REF!,"12.06.2026")</f>
        <v>#REF!</v>
      </c>
      <c r="MF19" s="4" t="e">
        <f>COUNTIFS(#REF!,B19,#REF!,"алиев",#REF!,"13.06.2026")</f>
        <v>#REF!</v>
      </c>
      <c r="MG19" s="4" t="e">
        <f>COUNTIFS(#REF!,B19,#REF!,"Бекдурдиев",#REF!,"13.06.2026")</f>
        <v>#REF!</v>
      </c>
      <c r="MH19" s="4" t="e">
        <f>COUNTIFS(#REF!,B19,#REF!,"алиев",#REF!,"14.06.2026")</f>
        <v>#REF!</v>
      </c>
      <c r="MI19" s="4" t="e">
        <f>COUNTIFS(#REF!,B19,#REF!,"Бекдурдиев",#REF!,"14.06.2026")</f>
        <v>#REF!</v>
      </c>
      <c r="MJ19" s="4" t="e">
        <f>COUNTIFS(#REF!,B19,#REF!,"алиев",#REF!,"15.06.2026")</f>
        <v>#REF!</v>
      </c>
      <c r="MK19" s="4" t="e">
        <f>COUNTIFS(#REF!,B19,#REF!,"Бекдурдиев",#REF!,"15.06.2026")</f>
        <v>#REF!</v>
      </c>
      <c r="ML19" s="4" t="e">
        <f>COUNTIFS(#REF!,B19,#REF!,"алиев",#REF!,"16.06.2026")</f>
        <v>#REF!</v>
      </c>
      <c r="MM19" s="4" t="e">
        <f>COUNTIFS(#REF!,B19,#REF!,"Бекдурдиев",#REF!,"16.06.2026")</f>
        <v>#REF!</v>
      </c>
      <c r="MN19" s="4" t="e">
        <f>COUNTIFS(#REF!,B19,#REF!,"алиев",#REF!,"17.06.2026")</f>
        <v>#REF!</v>
      </c>
      <c r="MO19" s="4" t="e">
        <f>COUNTIFS(#REF!,B19,#REF!,"Бекдурдиев",#REF!,"17.06.2026")</f>
        <v>#REF!</v>
      </c>
      <c r="MP19" s="4" t="e">
        <f>COUNTIFS(#REF!,B19,#REF!,"алиев",#REF!,"18.06.2026")</f>
        <v>#REF!</v>
      </c>
      <c r="MQ19" s="4" t="e">
        <f>COUNTIFS(#REF!,B19,#REF!,"Бекдурдиев",#REF!,"18.06.2026")</f>
        <v>#REF!</v>
      </c>
      <c r="MR19" s="4" t="e">
        <f>COUNTIFS(#REF!,B19,#REF!,"алиев",#REF!,"19.06.2026")</f>
        <v>#REF!</v>
      </c>
      <c r="MS19" s="4" t="e">
        <f>COUNTIFS(#REF!,B19,#REF!,"Бекдурдиев",#REF!,"19.06.2026")</f>
        <v>#REF!</v>
      </c>
      <c r="MT19" s="4" t="e">
        <f>COUNTIFS(#REF!,B19,#REF!,"алиев",#REF!,"20.06.2026")</f>
        <v>#REF!</v>
      </c>
      <c r="MU19" s="4" t="e">
        <f>COUNTIFS(#REF!,B19,#REF!,"Бекдурдиев",#REF!,"20.06.2026")</f>
        <v>#REF!</v>
      </c>
      <c r="MV19" s="4" t="e">
        <f>COUNTIFS(#REF!,B19,#REF!,"алиев",#REF!,"21.06.2026")</f>
        <v>#REF!</v>
      </c>
      <c r="MW19" s="4" t="e">
        <f>COUNTIFS(#REF!,B19,#REF!,"Бекдурдиев",#REF!,"21.06.2026")</f>
        <v>#REF!</v>
      </c>
      <c r="MX19" s="4" t="e">
        <f>COUNTIFS(#REF!,B19,#REF!,"алиев",#REF!,"22.06.2026")</f>
        <v>#REF!</v>
      </c>
      <c r="MY19" s="4" t="e">
        <f>COUNTIFS(#REF!,B19,#REF!,"Бекдурдиев",#REF!,"22.06.2026")</f>
        <v>#REF!</v>
      </c>
      <c r="MZ19" s="4" t="e">
        <f>COUNTIFS(#REF!,B19,#REF!,"алиев",#REF!,"23.06.2026")</f>
        <v>#REF!</v>
      </c>
      <c r="NA19" s="4" t="e">
        <f>COUNTIFS(#REF!,B19,#REF!,"Бекдурдиев",#REF!,"23.06.2026")</f>
        <v>#REF!</v>
      </c>
      <c r="NB19" s="4" t="e">
        <f>COUNTIFS(#REF!,B19,#REF!,"алиев",#REF!,"24.06.2026")</f>
        <v>#REF!</v>
      </c>
      <c r="NC19" s="4" t="e">
        <f>COUNTIFS(#REF!,B19,#REF!,"Бекдурдиев",#REF!,"24.06.2026")</f>
        <v>#REF!</v>
      </c>
      <c r="ND19" s="4" t="e">
        <f>COUNTIFS(#REF!,B19,#REF!,"алиев",#REF!,"25.06.2026")</f>
        <v>#REF!</v>
      </c>
      <c r="NE19" s="4" t="e">
        <f>COUNTIFS(#REF!,B19,#REF!,"Бекдурдиев",#REF!,"25.06.2026")</f>
        <v>#REF!</v>
      </c>
      <c r="NF19" s="4" t="e">
        <f>COUNTIFS(#REF!,B19,#REF!,"алиев",#REF!,"26.06.2026")</f>
        <v>#REF!</v>
      </c>
      <c r="NG19" s="4" t="e">
        <f>COUNTIFS(#REF!,B19,#REF!,"Бекдурдиев",#REF!,"26.06.2026")</f>
        <v>#REF!</v>
      </c>
      <c r="NH19" s="4" t="e">
        <f>COUNTIFS(#REF!,B19,#REF!,"алиев",#REF!,"27.06.2026")</f>
        <v>#REF!</v>
      </c>
      <c r="NI19" s="4" t="e">
        <f>COUNTIFS(#REF!,B19,#REF!,"Бекдурдиев",#REF!,"27.06.2026")</f>
        <v>#REF!</v>
      </c>
      <c r="NJ19" s="4" t="e">
        <f>COUNTIFS(#REF!,B19,#REF!,"алиев",#REF!,"28.06.2026")</f>
        <v>#REF!</v>
      </c>
      <c r="NK19" s="4" t="e">
        <f>COUNTIFS(#REF!,B19,#REF!,"Бекдурдиев",#REF!,"28.06.2026")</f>
        <v>#REF!</v>
      </c>
      <c r="NL19" s="4" t="e">
        <f>COUNTIFS(#REF!,B19,#REF!,"алиев",#REF!,"29.06.2026")</f>
        <v>#REF!</v>
      </c>
      <c r="NM19" s="4" t="e">
        <f>COUNTIFS(#REF!,B19,#REF!,"Бекдурдиев",#REF!,"29.06.2026")</f>
        <v>#REF!</v>
      </c>
      <c r="NN19" s="4" t="e">
        <f>COUNTIFS(#REF!,B19,#REF!,"алиев",#REF!,"30.06.2026")</f>
        <v>#REF!</v>
      </c>
      <c r="NO19" s="4" t="e">
        <f>COUNTIFS(#REF!,B19,#REF!,"Бекдурдиев",#REF!,"30.06.2026")</f>
        <v>#REF!</v>
      </c>
      <c r="NP19" s="26" t="e">
        <f t="shared" si="30"/>
        <v>#REF!</v>
      </c>
      <c r="NQ19" s="26" t="e">
        <f t="shared" si="31"/>
        <v>#REF!</v>
      </c>
      <c r="NR19" s="4" t="e">
        <f>COUNTIFS(#REF!,B19,#REF!,"алиев",#REF!,"01.07.2026")</f>
        <v>#REF!</v>
      </c>
      <c r="NS19" s="4" t="e">
        <f>COUNTIFS(#REF!,B19,#REF!,"Бекдурдиев",#REF!,"01.07.2026")</f>
        <v>#REF!</v>
      </c>
      <c r="NT19" s="4" t="e">
        <f>COUNTIFS(#REF!,B19,#REF!,"алиев",#REF!,"02.07.2026")</f>
        <v>#REF!</v>
      </c>
      <c r="NU19" s="4" t="e">
        <f>COUNTIFS(#REF!,B19,#REF!,"Бекдурдиев",#REF!,"02.07.2026")</f>
        <v>#REF!</v>
      </c>
      <c r="NV19" s="4" t="e">
        <f>COUNTIFS(#REF!,B19,#REF!,"алиев",#REF!,"03.07.2026")</f>
        <v>#REF!</v>
      </c>
      <c r="NW19" s="4" t="e">
        <f>COUNTIFS(#REF!,B19,#REF!,"Бекдурдиев",#REF!,"03.07.2026")</f>
        <v>#REF!</v>
      </c>
      <c r="NX19" s="4" t="e">
        <f>COUNTIFS(#REF!,B19,#REF!,"алиев",#REF!,"04.07.2026")</f>
        <v>#REF!</v>
      </c>
      <c r="NY19" s="4" t="e">
        <f>COUNTIFS(#REF!,B19,#REF!,"Бекдурдиев",#REF!,"04.07.2026")</f>
        <v>#REF!</v>
      </c>
      <c r="NZ19" s="4" t="e">
        <f>COUNTIFS(#REF!,B19,#REF!,"алиев",#REF!,"05.07.2026")</f>
        <v>#REF!</v>
      </c>
      <c r="OA19" s="4" t="e">
        <f>COUNTIFS(#REF!,B19,#REF!,"Бекдурдиев",#REF!,"05.07.2026")</f>
        <v>#REF!</v>
      </c>
      <c r="OB19" s="4" t="e">
        <f>COUNTIFS(#REF!,B19,#REF!,"алиев",#REF!,"06.07.2026")</f>
        <v>#REF!</v>
      </c>
      <c r="OC19" s="4" t="e">
        <f>COUNTIFS(#REF!,B19,#REF!,"Бекдурдиев",#REF!,"06.07.2026")</f>
        <v>#REF!</v>
      </c>
      <c r="OD19" s="4" t="e">
        <f>COUNTIFS(#REF!,B19,#REF!,"алиев",#REF!,"07.07.2026")</f>
        <v>#REF!</v>
      </c>
      <c r="OE19" s="4" t="e">
        <f>COUNTIFS(#REF!,B19,#REF!,"Бекдурдиев",#REF!,"07.07.2026")</f>
        <v>#REF!</v>
      </c>
      <c r="OF19" s="4" t="e">
        <f>COUNTIFS(#REF!,B19,#REF!,"алиев",#REF!,"08.07.2026")</f>
        <v>#REF!</v>
      </c>
      <c r="OG19" s="4" t="e">
        <f>COUNTIFS(#REF!,B19,#REF!,"Бекдурдиев",#REF!,"08.07.2026")</f>
        <v>#REF!</v>
      </c>
      <c r="OH19" s="4" t="e">
        <f>COUNTIFS(#REF!,B19,#REF!,"алиев",#REF!,"09.07.2026")</f>
        <v>#REF!</v>
      </c>
      <c r="OI19" s="4" t="e">
        <f>COUNTIFS(#REF!,B19,#REF!,"Бекдурдиев",#REF!,"09.07.2026")</f>
        <v>#REF!</v>
      </c>
      <c r="OJ19" s="4" t="e">
        <f>COUNTIFS(#REF!,B19,#REF!,"алиев",#REF!,"10.07.2026")</f>
        <v>#REF!</v>
      </c>
      <c r="OK19" s="4" t="e">
        <f>COUNTIFS(#REF!,B19,#REF!,"Бекдурдиев",#REF!,"10.07.2026")</f>
        <v>#REF!</v>
      </c>
      <c r="OL19" s="4" t="e">
        <f>COUNTIFS(#REF!,B19,#REF!,"алиев",#REF!,"11.07.2026")</f>
        <v>#REF!</v>
      </c>
      <c r="OM19" s="4" t="e">
        <f>COUNTIFS(#REF!,B19,#REF!,"Бекдурдиев",#REF!,"11.07.2026")</f>
        <v>#REF!</v>
      </c>
      <c r="ON19" s="4" t="e">
        <f>COUNTIFS(#REF!,B19,#REF!,"алиев",#REF!,"12.07.2026")</f>
        <v>#REF!</v>
      </c>
      <c r="OO19" s="4" t="e">
        <f>COUNTIFS(#REF!,B19,#REF!,"Бекдурдиев",#REF!,"12.07.2026")</f>
        <v>#REF!</v>
      </c>
      <c r="OP19" s="4" t="e">
        <f>COUNTIFS(#REF!,B19,#REF!,"алиев",#REF!,"13.07.2026")</f>
        <v>#REF!</v>
      </c>
      <c r="OQ19" s="4" t="e">
        <f>COUNTIFS(#REF!,B19,#REF!,"Бекдурдиев",#REF!,"13.07.2026")</f>
        <v>#REF!</v>
      </c>
      <c r="OR19" s="4" t="e">
        <f>COUNTIFS(#REF!,B19,#REF!,"алиев",#REF!,"14.07.2026")</f>
        <v>#REF!</v>
      </c>
      <c r="OS19" s="4" t="e">
        <f>COUNTIFS(#REF!,B19,#REF!,"Бекдурдиев",#REF!,"14.07.2026")</f>
        <v>#REF!</v>
      </c>
      <c r="OT19" s="4" t="e">
        <f>COUNTIFS(#REF!,B19,#REF!,"алиев",#REF!,"15.07.2026")</f>
        <v>#REF!</v>
      </c>
      <c r="OU19" s="4" t="e">
        <f>COUNTIFS(#REF!,B19,#REF!,"Бекдурдиев",#REF!,"15.07.2026")</f>
        <v>#REF!</v>
      </c>
      <c r="OV19" s="4" t="e">
        <f>COUNTIFS(#REF!,B19,#REF!,"алиев",#REF!,"16.07.2026")</f>
        <v>#REF!</v>
      </c>
      <c r="OW19" s="4" t="e">
        <f>COUNTIFS(#REF!,B19,#REF!,"Бекдурдиев",#REF!,"16.07.2026")</f>
        <v>#REF!</v>
      </c>
      <c r="OX19" s="4" t="e">
        <f>COUNTIFS(#REF!,B19,#REF!,"алиев",#REF!,"17.07.2026")</f>
        <v>#REF!</v>
      </c>
      <c r="OY19" s="4" t="e">
        <f>COUNTIFS(#REF!,B19,#REF!,"Бекдурдиев",#REF!,"17.07.2026")</f>
        <v>#REF!</v>
      </c>
      <c r="OZ19" s="4" t="e">
        <f>COUNTIFS(#REF!,B19,#REF!,"алиев",#REF!,"18.07.2026")</f>
        <v>#REF!</v>
      </c>
      <c r="PA19" s="4" t="e">
        <f>COUNTIFS(#REF!,B19,#REF!,"Бекдурдиев",#REF!,"18.07.2026")</f>
        <v>#REF!</v>
      </c>
      <c r="PB19" s="4" t="e">
        <f>COUNTIFS(#REF!,B19,#REF!,"алиев",#REF!,"19.07.2026")</f>
        <v>#REF!</v>
      </c>
      <c r="PC19" s="4" t="e">
        <f>COUNTIFS(#REF!,B19,#REF!,"Бекдурдиев",#REF!,"19.07.2026")</f>
        <v>#REF!</v>
      </c>
      <c r="PD19" s="4" t="e">
        <f>COUNTIFS(#REF!,B19,#REF!,"алиев",#REF!,"20.07.2026")</f>
        <v>#REF!</v>
      </c>
      <c r="PE19" s="4" t="e">
        <f>COUNTIFS(#REF!,B19,#REF!,"Бекдурдиев",#REF!,"20.07.2026")</f>
        <v>#REF!</v>
      </c>
      <c r="PF19" s="4" t="e">
        <f>COUNTIFS(#REF!,B19,#REF!,"алиев",#REF!,"21.07.2026")</f>
        <v>#REF!</v>
      </c>
      <c r="PG19" s="4" t="e">
        <f>COUNTIFS(#REF!,B19,#REF!,"Бекдурдиев",#REF!,"21.07.2026")</f>
        <v>#REF!</v>
      </c>
      <c r="PH19" s="4" t="e">
        <f>COUNTIFS(#REF!,B19,#REF!,"алиев",#REF!,"22.07.2026")</f>
        <v>#REF!</v>
      </c>
      <c r="PI19" s="4" t="e">
        <f>COUNTIFS(#REF!,B19,#REF!,"Бекдурдиев",#REF!,"22.07.2026")</f>
        <v>#REF!</v>
      </c>
      <c r="PJ19" s="4" t="e">
        <f>COUNTIFS(#REF!,B19,#REF!,"алиев",#REF!,"23.07.2026")</f>
        <v>#REF!</v>
      </c>
      <c r="PK19" s="4" t="e">
        <f>COUNTIFS(#REF!,B19,#REF!,"Бекдурдиев",#REF!,"23.07.2026")</f>
        <v>#REF!</v>
      </c>
      <c r="PL19" s="4" t="e">
        <f>COUNTIFS(#REF!,B19,#REF!,"алиев",#REF!,"24.07.2026")</f>
        <v>#REF!</v>
      </c>
      <c r="PM19" s="4" t="e">
        <f>COUNTIFS(#REF!,B19,#REF!,"Бекдурдиев",#REF!,"24.07.2026")</f>
        <v>#REF!</v>
      </c>
      <c r="PN19" s="4" t="e">
        <f>COUNTIFS(#REF!,B19,#REF!,"алиев",#REF!,"25.07.2026")</f>
        <v>#REF!</v>
      </c>
      <c r="PO19" s="4" t="e">
        <f>COUNTIFS(#REF!,B19,#REF!,"Бекдурдиев",#REF!,"25.07.2026")</f>
        <v>#REF!</v>
      </c>
      <c r="PP19" s="4" t="e">
        <f>COUNTIFS(#REF!,B19,#REF!,"алиев",#REF!,"26.07.2026")</f>
        <v>#REF!</v>
      </c>
      <c r="PQ19" s="4" t="e">
        <f>COUNTIFS(#REF!,B19,#REF!,"Бекдурдиев",#REF!,"26.07.2026")</f>
        <v>#REF!</v>
      </c>
      <c r="PR19" s="4" t="e">
        <f>COUNTIFS(#REF!,B19,#REF!,"алиев",#REF!,"27.07.2026")</f>
        <v>#REF!</v>
      </c>
      <c r="PS19" s="4" t="e">
        <f>COUNTIFS(#REF!,B19,#REF!,"Бекдурдиев",#REF!,"27.07.2026")</f>
        <v>#REF!</v>
      </c>
      <c r="PT19" s="4" t="e">
        <f>COUNTIFS(#REF!,B19,#REF!,"алиев",#REF!,"28.07.2026")</f>
        <v>#REF!</v>
      </c>
      <c r="PU19" s="4" t="e">
        <f>COUNTIFS(#REF!,B19,#REF!,"Бекдурдиев",#REF!,"28.07.2026")</f>
        <v>#REF!</v>
      </c>
      <c r="PV19" s="4" t="e">
        <f>COUNTIFS(#REF!,B19,#REF!,"алиев",#REF!,"29.07.2026")</f>
        <v>#REF!</v>
      </c>
      <c r="PW19" s="4" t="e">
        <f>COUNTIFS(#REF!,B19,#REF!,"Бекдурдиев",#REF!,"29.07.2026")</f>
        <v>#REF!</v>
      </c>
      <c r="PX19" s="4" t="e">
        <f>COUNTIFS(#REF!,B19,#REF!,"алиев",#REF!,"30.07.2026")</f>
        <v>#REF!</v>
      </c>
      <c r="PY19" s="4" t="e">
        <f>COUNTIFS(#REF!,B19,#REF!,"Бекдурдиев",#REF!,"30.07.2026")</f>
        <v>#REF!</v>
      </c>
      <c r="PZ19" s="4" t="e">
        <f>COUNTIFS(#REF!,B19,#REF!,"алиев",#REF!,"31.07.2026")</f>
        <v>#REF!</v>
      </c>
      <c r="QA19" s="4" t="e">
        <f>COUNTIFS(#REF!,B19,#REF!,"Бекдурдиев",#REF!,"31.07.2026")</f>
        <v>#REF!</v>
      </c>
      <c r="QB19" s="20" t="e">
        <f t="shared" si="32"/>
        <v>#REF!</v>
      </c>
      <c r="QC19" s="20" t="e">
        <f t="shared" si="33"/>
        <v>#REF!</v>
      </c>
      <c r="QD19" s="4" t="e">
        <f>COUNTIFS(#REF!,B19,#REF!,"алиев",#REF!,"01.08.2026")</f>
        <v>#REF!</v>
      </c>
      <c r="QE19" s="4" t="e">
        <f>COUNTIFS(#REF!,B19,#REF!,"Бекдурдиев",#REF!,"02.08.2026")</f>
        <v>#REF!</v>
      </c>
      <c r="QF19" s="4" t="e">
        <f>COUNTIFS(#REF!,B19,#REF!,"алиев",#REF!,"02.08.2026")</f>
        <v>#REF!</v>
      </c>
      <c r="QG19" s="4" t="e">
        <f>COUNTIFS(#REF!,B19,#REF!,"Бекдурдиев",#REF!,"03.08.2026")</f>
        <v>#REF!</v>
      </c>
      <c r="QH19" s="4" t="e">
        <f>COUNTIFS(#REF!,B19,#REF!,"алиев",#REF!,"03.08.2026")</f>
        <v>#REF!</v>
      </c>
      <c r="QI19" s="4" t="e">
        <f>COUNTIFS(#REF!,B19,#REF!,"Бекдурдиев",#REF!,"03.08.2026")</f>
        <v>#REF!</v>
      </c>
      <c r="QJ19" s="4" t="e">
        <f>COUNTIFS(#REF!,B19,#REF!,"алиев",#REF!,"04.08.2026")</f>
        <v>#REF!</v>
      </c>
      <c r="QK19" s="4" t="e">
        <f>COUNTIFS(#REF!,B19,#REF!,"Бекдурдиев",#REF!,"04.08.2026")</f>
        <v>#REF!</v>
      </c>
      <c r="QL19" s="4" t="e">
        <f>COUNTIFS(#REF!,B19,#REF!,"алиев",#REF!,"05.08.2026")</f>
        <v>#REF!</v>
      </c>
      <c r="QM19" s="4" t="e">
        <f>COUNTIFS(#REF!,B19,#REF!,"Бекдурдиев",#REF!,"05.08.2026")</f>
        <v>#REF!</v>
      </c>
      <c r="QN19" s="4" t="e">
        <f>COUNTIFS(#REF!,B19,#REF!,"алиев",#REF!,"06.08.2026")</f>
        <v>#REF!</v>
      </c>
      <c r="QO19" s="4" t="e">
        <f>COUNTIFS(#REF!,B19,#REF!,"Бекдурдиев",#REF!,"06.08.2026")</f>
        <v>#REF!</v>
      </c>
      <c r="QP19" s="4" t="e">
        <f>COUNTIFS(#REF!,B19,#REF!,"алиев",#REF!,"07.08.2026")</f>
        <v>#REF!</v>
      </c>
      <c r="QQ19" s="4" t="e">
        <f>COUNTIFS(#REF!,B19,#REF!,"Бекдурдиев",#REF!,"07.08.2026")</f>
        <v>#REF!</v>
      </c>
      <c r="QR19" s="4" t="e">
        <f>COUNTIFS(#REF!,B19,#REF!,"алиев",#REF!,"08.08.2026")</f>
        <v>#REF!</v>
      </c>
      <c r="QS19" s="4" t="e">
        <f>COUNTIFS(#REF!,B19,#REF!,"Бекдурдиев",#REF!,"08.08.2026")</f>
        <v>#REF!</v>
      </c>
      <c r="QT19" s="4" t="e">
        <f>COUNTIFS(#REF!,B19,#REF!,"алиев",#REF!,"09.08.2026")</f>
        <v>#REF!</v>
      </c>
      <c r="QU19" s="4" t="e">
        <f>COUNTIFS(#REF!,B19,#REF!,"Бекдурдиев",#REF!,"09.08.2026")</f>
        <v>#REF!</v>
      </c>
      <c r="QV19" s="4" t="e">
        <f>COUNTIFS(#REF!,B19,#REF!,"алиев",#REF!,"10.08.2026")</f>
        <v>#REF!</v>
      </c>
      <c r="QW19" s="4" t="e">
        <f>COUNTIFS(#REF!,B19,#REF!,"Бекдурдиев",#REF!,"10.08.2026")</f>
        <v>#REF!</v>
      </c>
      <c r="QX19" s="4" t="e">
        <f>COUNTIFS(#REF!,B19,#REF!,"алиев",#REF!,"11.08.2026")</f>
        <v>#REF!</v>
      </c>
      <c r="QY19" s="4" t="e">
        <f>COUNTIFS(#REF!,B19,#REF!,"Бекдурдиев",#REF!,"11.08.2026")</f>
        <v>#REF!</v>
      </c>
      <c r="QZ19" s="4" t="e">
        <f>COUNTIFS(#REF!,B19,#REF!,"алиев",#REF!,"12.08.2026")</f>
        <v>#REF!</v>
      </c>
      <c r="RA19" s="4" t="e">
        <f>COUNTIFS(#REF!,B19,#REF!,"Бекдурдиев",#REF!,"12.08.2026")</f>
        <v>#REF!</v>
      </c>
      <c r="RB19" s="4" t="e">
        <f>COUNTIFS(#REF!,B19,#REF!,"алиев",#REF!,"13.08.2026")</f>
        <v>#REF!</v>
      </c>
      <c r="RC19" s="4" t="e">
        <f>COUNTIFS(#REF!,B19,#REF!,"Бекдурдиев",#REF!,"13.08.2026")</f>
        <v>#REF!</v>
      </c>
      <c r="RD19" s="4" t="e">
        <f>COUNTIFS(#REF!,B19,#REF!,"алиев",#REF!,"14.08.2026")</f>
        <v>#REF!</v>
      </c>
      <c r="RE19" s="4" t="e">
        <f>COUNTIFS(#REF!,B19,#REF!,"Бекдурдиев",#REF!,"14.08.2026")</f>
        <v>#REF!</v>
      </c>
      <c r="RF19" s="4" t="e">
        <f>COUNTIFS(#REF!,B19,#REF!,"алиев",#REF!,"15.08.2026")</f>
        <v>#REF!</v>
      </c>
      <c r="RG19" s="4" t="e">
        <f>COUNTIFS(#REF!,B19,#REF!,"Бекдурдиев",#REF!,"15.08.2026")</f>
        <v>#REF!</v>
      </c>
      <c r="RH19" s="4" t="e">
        <f>COUNTIFS(#REF!,B19,#REF!,"алиев",#REF!,"16.08.2026")</f>
        <v>#REF!</v>
      </c>
      <c r="RI19" s="4" t="e">
        <f>COUNTIFS(#REF!,B19,#REF!,"Бекдурдиев",#REF!,"16.08.2026")</f>
        <v>#REF!</v>
      </c>
      <c r="RJ19" s="4" t="e">
        <f>COUNTIFS(#REF!,B19,#REF!,"алиев",#REF!,"17.08.2026")</f>
        <v>#REF!</v>
      </c>
      <c r="RK19" s="4" t="e">
        <f>COUNTIFS(#REF!,B19,#REF!,"Бекдурдиев",#REF!,"17.08.2026")</f>
        <v>#REF!</v>
      </c>
      <c r="RL19" s="4" t="e">
        <f>COUNTIFS(#REF!,B19,#REF!,"алиев",#REF!,"18.08.2026")</f>
        <v>#REF!</v>
      </c>
      <c r="RM19" s="4" t="e">
        <f>COUNTIFS(#REF!,B19,#REF!,"Бекдурдиев",#REF!,"18.08.2026")</f>
        <v>#REF!</v>
      </c>
      <c r="RN19" s="4" t="e">
        <f>COUNTIFS(#REF!,B19,#REF!,"алиев",#REF!,"19.08.2026")</f>
        <v>#REF!</v>
      </c>
      <c r="RO19" s="4" t="e">
        <f>COUNTIFS(#REF!,B19,#REF!,"Бекдурдиев",#REF!,"19.08.2026")</f>
        <v>#REF!</v>
      </c>
      <c r="RP19" s="4" t="e">
        <f>COUNTIFS(#REF!,B19,#REF!,"алиев",#REF!,"20.08.2026")</f>
        <v>#REF!</v>
      </c>
      <c r="RQ19" s="4" t="e">
        <f>COUNTIFS(#REF!,B19,#REF!,"Бекдурдиев",#REF!,"20.08.2026")</f>
        <v>#REF!</v>
      </c>
      <c r="RR19" s="4" t="e">
        <f>COUNTIFS(#REF!,B19,#REF!,"алиев",#REF!,"21.08.2026")</f>
        <v>#REF!</v>
      </c>
      <c r="RS19" s="4" t="e">
        <f>COUNTIFS(#REF!,B19,#REF!,"Бекдурдиев",#REF!,"21.08.2026")</f>
        <v>#REF!</v>
      </c>
      <c r="RT19" s="4" t="e">
        <f>COUNTIFS(#REF!,B19,#REF!,"алиев",#REF!,"22.08.2026")</f>
        <v>#REF!</v>
      </c>
      <c r="RU19" s="4" t="e">
        <f>COUNTIFS(#REF!,B19,#REF!,"Бекдурдиев",#REF!,"22.08.2026")</f>
        <v>#REF!</v>
      </c>
      <c r="RV19" s="4" t="e">
        <f>COUNTIFS(#REF!,B19,#REF!,"алиев",#REF!,"23.08.2026")</f>
        <v>#REF!</v>
      </c>
      <c r="RW19" s="4" t="e">
        <f>COUNTIFS(#REF!,B19,#REF!,"Бекдурдиев",#REF!,"23.08.2026")</f>
        <v>#REF!</v>
      </c>
      <c r="RX19" s="4" t="e">
        <f>COUNTIFS(#REF!,B19,#REF!,"алиев",#REF!,"24.08.2026")</f>
        <v>#REF!</v>
      </c>
      <c r="RY19" s="4" t="e">
        <f>COUNTIFS(#REF!,B19,#REF!,"Бекдурдиев",#REF!,"24.08.2026")</f>
        <v>#REF!</v>
      </c>
      <c r="RZ19" s="4" t="e">
        <f>COUNTIFS(#REF!,B19,#REF!,"алиев",#REF!,"25.08.2026")</f>
        <v>#REF!</v>
      </c>
      <c r="SA19" s="4" t="e">
        <f>COUNTIFS(#REF!,B19,#REF!,"Бекдурдиев",#REF!,"25.08.2026")</f>
        <v>#REF!</v>
      </c>
      <c r="SB19" s="4" t="e">
        <f>COUNTIFS(#REF!,B19,#REF!,"алиев",#REF!,"26.08.2026")</f>
        <v>#REF!</v>
      </c>
      <c r="SC19" s="4" t="e">
        <f>COUNTIFS(#REF!,B19,#REF!,"Бекдурдиев",#REF!,"26.08.2026")</f>
        <v>#REF!</v>
      </c>
      <c r="SD19" s="4" t="e">
        <f>COUNTIFS(#REF!,B19,#REF!,"алиев",#REF!,"27.08.2026")</f>
        <v>#REF!</v>
      </c>
      <c r="SE19" s="4" t="e">
        <f>COUNTIFS(#REF!,B19,#REF!,"Бекдурдиев",#REF!,"27.08.2026")</f>
        <v>#REF!</v>
      </c>
      <c r="SF19" s="4" t="e">
        <f>COUNTIFS(#REF!,B19,#REF!,"алиев",#REF!,"28.08.2026")</f>
        <v>#REF!</v>
      </c>
      <c r="SG19" s="4" t="e">
        <f>COUNTIFS(#REF!,B19,#REF!,"Бекдурдиев",#REF!,"28.08.2026")</f>
        <v>#REF!</v>
      </c>
      <c r="SH19" s="4" t="e">
        <f>COUNTIFS(#REF!,B19,#REF!,"алиев",#REF!,"29.08.2026")</f>
        <v>#REF!</v>
      </c>
      <c r="SI19" s="4" t="e">
        <f>COUNTIFS(#REF!,B19,#REF!,"Бекдурдиев",#REF!,"29.08.2026")</f>
        <v>#REF!</v>
      </c>
      <c r="SJ19" s="4" t="e">
        <f>COUNTIFS(#REF!,B19,#REF!,"алиев",#REF!,"30.08.2026")</f>
        <v>#REF!</v>
      </c>
      <c r="SK19" s="4" t="e">
        <f>COUNTIFS(#REF!,B19,#REF!,"Бекдурдиев",#REF!,"30.08.2026")</f>
        <v>#REF!</v>
      </c>
      <c r="SL19" s="4" t="e">
        <f>COUNTIFS(#REF!,B19,#REF!,"алиев",#REF!,"31.08.2026")</f>
        <v>#REF!</v>
      </c>
      <c r="SM19" s="4" t="e">
        <f>COUNTIFS(#REF!,B19,#REF!,"Бекдурдиев",#REF!,"31.08.2026")</f>
        <v>#REF!</v>
      </c>
      <c r="SN19" s="24" t="e">
        <f t="shared" si="34"/>
        <v>#REF!</v>
      </c>
      <c r="SO19" s="24" t="e">
        <f t="shared" si="35"/>
        <v>#REF!</v>
      </c>
      <c r="SP19" s="3" t="e">
        <f>COUNTIFS(#REF!,B19,#REF!,"алиев",#REF!,"01.09.2026")</f>
        <v>#REF!</v>
      </c>
      <c r="SQ19" s="3" t="e">
        <f>COUNTIFS(#REF!,B19,#REF!,"Бекдурдиев",#REF!,"01.09.2026")</f>
        <v>#REF!</v>
      </c>
      <c r="SR19" s="3" t="e">
        <f>COUNTIFS(#REF!,B19,#REF!,"алиев",#REF!,"02.09.2026")</f>
        <v>#REF!</v>
      </c>
      <c r="SS19" s="3" t="e">
        <f>COUNTIFS(#REF!,B19,#REF!,"Бекдурдиев",#REF!,"02.09.2026")</f>
        <v>#REF!</v>
      </c>
      <c r="ST19" s="3" t="e">
        <f>COUNTIFS(#REF!,B19,#REF!,"алиев",#REF!,"03.09.2026")</f>
        <v>#REF!</v>
      </c>
      <c r="SU19" s="3" t="e">
        <f>COUNTIFS(#REF!,B19,#REF!,"Бекдурдиев",#REF!,"03.09.2026")</f>
        <v>#REF!</v>
      </c>
      <c r="SV19" s="3" t="e">
        <f>COUNTIFS(#REF!,B19,#REF!,"алиев",#REF!,"04.09.2026")</f>
        <v>#REF!</v>
      </c>
      <c r="SW19" s="3" t="e">
        <f>COUNTIFS(#REF!,B19,#REF!,"Бекдурдиев",#REF!,"04.09.2026")</f>
        <v>#REF!</v>
      </c>
      <c r="SX19" s="3" t="e">
        <f>COUNTIFS(#REF!,B19,#REF!,"алиев",#REF!,"05.09.2026")</f>
        <v>#REF!</v>
      </c>
      <c r="SY19" s="3" t="e">
        <f>COUNTIFS(#REF!,B19,#REF!,"Бекдурдиев",#REF!,"05.09.2026")</f>
        <v>#REF!</v>
      </c>
      <c r="SZ19" s="3" t="e">
        <f>COUNTIFS(#REF!,B19,#REF!,"алиев",#REF!,"06.09.2026")</f>
        <v>#REF!</v>
      </c>
      <c r="TA19" s="3" t="e">
        <f>COUNTIFS(#REF!,B19,#REF!,"Бекдурдиев",#REF!,"06.09.2026")</f>
        <v>#REF!</v>
      </c>
      <c r="TB19" s="3" t="e">
        <f>COUNTIFS(#REF!,B19,#REF!,"алиев",#REF!,"07.09.2026")</f>
        <v>#REF!</v>
      </c>
      <c r="TC19" s="3" t="e">
        <f>COUNTIFS(#REF!,B19,#REF!,"Бекдурдиев",#REF!,"07.09.2026")</f>
        <v>#REF!</v>
      </c>
      <c r="TD19" s="3" t="e">
        <f>COUNTIFS(#REF!,B19,#REF!,"алиев",#REF!,"08.09.2026")</f>
        <v>#REF!</v>
      </c>
      <c r="TE19" s="3" t="e">
        <f>COUNTIFS(#REF!,B19,#REF!,"Бекдурдиев",#REF!,"08.09.2026")</f>
        <v>#REF!</v>
      </c>
      <c r="TF19" s="3" t="e">
        <f>COUNTIFS(#REF!,B19,#REF!,"алиев",#REF!,"09.09.2026")</f>
        <v>#REF!</v>
      </c>
      <c r="TG19" s="3" t="e">
        <f>COUNTIFS(#REF!,B19,#REF!,"Бекдурдиев",#REF!,"08.09.2026")</f>
        <v>#REF!</v>
      </c>
      <c r="TH19" s="3" t="e">
        <f>COUNTIFS(#REF!,B19,#REF!,"алиев",#REF!,"10.09.2026")</f>
        <v>#REF!</v>
      </c>
      <c r="TI19" s="3" t="e">
        <f>COUNTIFS(#REF!,B19,#REF!,"Бекдурдиев",#REF!,"10.09.2026")</f>
        <v>#REF!</v>
      </c>
      <c r="TJ19" s="3" t="e">
        <f>COUNTIFS(#REF!,B19,#REF!,"алиев",#REF!,"11.09.2026")</f>
        <v>#REF!</v>
      </c>
      <c r="TK19" s="3" t="e">
        <f>COUNTIFS(#REF!,B19,#REF!,"Бекдурдиев",#REF!,"11.09.2026")</f>
        <v>#REF!</v>
      </c>
      <c r="TL19" s="3" t="e">
        <f>COUNTIFS(#REF!,B19,#REF!,"алиев",#REF!,"11.09.2026")</f>
        <v>#REF!</v>
      </c>
      <c r="TM19" s="3" t="e">
        <f>COUNTIFS(#REF!,B19,#REF!,"Бекдурдиев",#REF!,"12.09.2026")</f>
        <v>#REF!</v>
      </c>
      <c r="TN19" s="3" t="e">
        <f>COUNTIFS(#REF!,B19,#REF!,"алиев",#REF!,"13.09.2026")</f>
        <v>#REF!</v>
      </c>
      <c r="TO19" s="3" t="e">
        <f>COUNTIFS(#REF!,B19,#REF!,"Бекдурдиев",#REF!,"13.09.2026")</f>
        <v>#REF!</v>
      </c>
      <c r="TP19" s="3" t="e">
        <f>COUNTIFS(#REF!,B19,#REF!,"алиев",#REF!,"14.09.2026")</f>
        <v>#REF!</v>
      </c>
      <c r="TQ19" s="3" t="e">
        <f>COUNTIFS(#REF!,B19,#REF!,"Бекдурдиев",#REF!,"14.09.2026")</f>
        <v>#REF!</v>
      </c>
      <c r="TR19" s="3" t="e">
        <f>COUNTIFS(#REF!,B19,#REF!,"алиев",#REF!,"15.09.2026")</f>
        <v>#REF!</v>
      </c>
      <c r="TS19" s="3" t="e">
        <f>COUNTIFS(#REF!,B19,#REF!,"Бекдурдиев",#REF!,"15.09.2026")</f>
        <v>#REF!</v>
      </c>
      <c r="TT19" s="3" t="e">
        <f>COUNTIFS(#REF!,B19,#REF!,"алиев",#REF!,"16.09.2026")</f>
        <v>#REF!</v>
      </c>
      <c r="TU19" s="3" t="e">
        <f>COUNTIFS(#REF!,B19,#REF!,"Бекдурдиев",#REF!,"16.09.2026")</f>
        <v>#REF!</v>
      </c>
      <c r="TV19" s="3" t="e">
        <f>COUNTIFS(#REF!,B19,#REF!,"алиев",#REF!,"17.09.2026")</f>
        <v>#REF!</v>
      </c>
      <c r="TW19" s="3" t="e">
        <f>COUNTIFS(#REF!,B19,#REF!,"Бекдурдиев",#REF!,"17.09.2026")</f>
        <v>#REF!</v>
      </c>
      <c r="TX19" s="3" t="e">
        <f>COUNTIFS(#REF!,B19,#REF!,"алиев",#REF!,"18.09.2026")</f>
        <v>#REF!</v>
      </c>
      <c r="TY19" s="3" t="e">
        <f>COUNTIFS(#REF!,B19,#REF!,"Бекдурдиев",#REF!,"18.09.2026")</f>
        <v>#REF!</v>
      </c>
      <c r="TZ19" s="3" t="e">
        <f>COUNTIFS(#REF!,B19,#REF!,"алиев",#REF!,"19.09.2026")</f>
        <v>#REF!</v>
      </c>
      <c r="UA19" s="3" t="e">
        <f>COUNTIFS(#REF!,B19,#REF!,"Бекдурдиев",#REF!,"19.09.2026")</f>
        <v>#REF!</v>
      </c>
      <c r="UB19" s="3" t="e">
        <f>COUNTIFS(#REF!,B19,#REF!,"алиев",#REF!,"20.09.2026")</f>
        <v>#REF!</v>
      </c>
      <c r="UC19" s="3" t="e">
        <f>COUNTIFS(#REF!,B19,#REF!,"Бекдурдиев",#REF!,"20.09.2026")</f>
        <v>#REF!</v>
      </c>
      <c r="UD19" s="3" t="e">
        <f>COUNTIFS(#REF!,B19,#REF!,"алиев",#REF!,"21.09.2026")</f>
        <v>#REF!</v>
      </c>
      <c r="UE19" s="3" t="e">
        <f>COUNTIFS(#REF!,B19,#REF!,"Бекдурдиев",#REF!,"21.09.2026")</f>
        <v>#REF!</v>
      </c>
      <c r="UF19" s="3" t="e">
        <f>COUNTIFS(#REF!,B19,#REF!,"алиев",#REF!,"22.09.2026")</f>
        <v>#REF!</v>
      </c>
      <c r="UG19" s="3" t="e">
        <f>COUNTIFS(#REF!,B19,#REF!,"Бекдурдиев",#REF!,"22.09.2026")</f>
        <v>#REF!</v>
      </c>
      <c r="UH19" s="3" t="e">
        <f>COUNTIFS(#REF!,B19,#REF!,"алиев",#REF!,"23.09.2026")</f>
        <v>#REF!</v>
      </c>
      <c r="UI19" s="3" t="e">
        <f>COUNTIFS(#REF!,B19,#REF!,"Бекдурдиев",#REF!,"23.09.2026")</f>
        <v>#REF!</v>
      </c>
      <c r="UJ19" s="3" t="e">
        <f>COUNTIFS(#REF!,B19,#REF!,"алиев",#REF!,"24.09.2026")</f>
        <v>#REF!</v>
      </c>
      <c r="UK19" s="3" t="e">
        <f>COUNTIFS(#REF!,B19,#REF!,"Бекдурдиев",#REF!,"24.09.2026")</f>
        <v>#REF!</v>
      </c>
      <c r="UL19" s="3" t="e">
        <f>COUNTIFS(#REF!,B19,#REF!,"алиев",#REF!,"25.09.2026")</f>
        <v>#REF!</v>
      </c>
      <c r="UM19" s="3" t="e">
        <f>COUNTIFS(#REF!,B19,#REF!,"Бекдурдиев",#REF!,"25.09.2026")</f>
        <v>#REF!</v>
      </c>
      <c r="UN19" s="3" t="e">
        <f>COUNTIFS(#REF!,B19,#REF!,"алиев",#REF!,"26.09.2026")</f>
        <v>#REF!</v>
      </c>
      <c r="UO19" s="3" t="e">
        <f>COUNTIFS(#REF!,B19,#REF!,"Бекдурдиев",#REF!,"26.09.2026")</f>
        <v>#REF!</v>
      </c>
      <c r="UP19" s="3" t="e">
        <f>COUNTIFS(#REF!,B19,#REF!,"алиев",#REF!,"27.09.2026")</f>
        <v>#REF!</v>
      </c>
      <c r="UQ19" s="3" t="e">
        <f>COUNTIFS(#REF!,B19,#REF!,"Бекдурдиев",#REF!,"27.09.2026")</f>
        <v>#REF!</v>
      </c>
      <c r="UR19" s="3" t="e">
        <f>COUNTIFS(#REF!,B19,#REF!,"алиев",#REF!,"28.09.2026")</f>
        <v>#REF!</v>
      </c>
      <c r="US19" s="3" t="e">
        <f>COUNTIFS(#REF!,B19,#REF!,"Бекдурдиев",#REF!,"28.09.2026")</f>
        <v>#REF!</v>
      </c>
      <c r="UT19" s="3" t="e">
        <f>COUNTIFS(#REF!,B19,#REF!,"алиев",#REF!,"29.09.2026")</f>
        <v>#REF!</v>
      </c>
      <c r="UU19" s="3" t="e">
        <f>COUNTIFS(#REF!,B19,#REF!,"Бекдурдиев",#REF!,"29.09.2026")</f>
        <v>#REF!</v>
      </c>
      <c r="UV19" s="3" t="e">
        <f>COUNTIFS(#REF!,B19,#REF!,"алиев",#REF!,"30.09.2026")</f>
        <v>#REF!</v>
      </c>
      <c r="UW19" s="4" t="e">
        <f>COUNTIFS(#REF!,B19,#REF!,"Бекдурдиев",#REF!,"30.09.2026")</f>
        <v>#REF!</v>
      </c>
      <c r="UX19" s="19" t="e">
        <f t="shared" si="36"/>
        <v>#REF!</v>
      </c>
      <c r="UY19" s="19" t="e">
        <f t="shared" si="37"/>
        <v>#REF!</v>
      </c>
      <c r="UZ19" s="28" t="e">
        <f>COUNTIFS(#REF!,B19,#REF!,"алиев",#REF!,"01.10.2026")</f>
        <v>#REF!</v>
      </c>
      <c r="VA19" s="28" t="e">
        <f>COUNTIFS(#REF!,B19,#REF!,"Бекдурдиев",#REF!,"01.10.2026")</f>
        <v>#REF!</v>
      </c>
      <c r="VB19" s="28" t="e">
        <f>COUNTIFS(#REF!,B19,#REF!,"алиев",#REF!,"02.10.2026")</f>
        <v>#REF!</v>
      </c>
      <c r="VC19" s="28" t="e">
        <f>COUNTIFS(#REF!,B19,#REF!,"Бекдурдиев",#REF!,"02.10.2026")</f>
        <v>#REF!</v>
      </c>
      <c r="VD19" s="28" t="e">
        <f>COUNTIFS(#REF!,B19,#REF!,"алиев",#REF!,"03.10.2026")</f>
        <v>#REF!</v>
      </c>
      <c r="VE19" s="28" t="e">
        <f>COUNTIFS(#REF!,B19,#REF!,"Бекдурдиев",#REF!,"03.10.2026")</f>
        <v>#REF!</v>
      </c>
      <c r="VF19" s="28" t="e">
        <f>COUNTIFS(#REF!,B19,#REF!,"алиев",#REF!,"04.10.2026")</f>
        <v>#REF!</v>
      </c>
      <c r="VG19" s="28" t="e">
        <f>COUNTIFS(#REF!,B19,#REF!,"Бекдурдиев",#REF!,"04.10.2026")</f>
        <v>#REF!</v>
      </c>
      <c r="VH19" s="28" t="e">
        <f>COUNTIFS(#REF!,B19,#REF!,"алиев",#REF!,"05.10.2026")</f>
        <v>#REF!</v>
      </c>
      <c r="VI19" s="28" t="e">
        <f>COUNTIFS(#REF!,B19,#REF!,"Бекдурдиев",#REF!,"05.10.2026")</f>
        <v>#REF!</v>
      </c>
      <c r="VJ19" s="28" t="e">
        <f>COUNTIFS(#REF!,B19,#REF!,"алиев",#REF!,"06.10.2026")</f>
        <v>#REF!</v>
      </c>
      <c r="VK19" s="28" t="e">
        <f>COUNTIFS(#REF!,B19,#REF!,"Бекдурдиев",#REF!,"06.10.2026")</f>
        <v>#REF!</v>
      </c>
      <c r="VL19" s="28" t="e">
        <f>COUNTIFS(#REF!,B19,#REF!,"алиев",#REF!,"07.10.2026")</f>
        <v>#REF!</v>
      </c>
      <c r="VM19" s="28" t="e">
        <f>COUNTIFS(#REF!,B19,#REF!,"Бекдурдиев",#REF!,"07.10.2026")</f>
        <v>#REF!</v>
      </c>
      <c r="VN19" s="28" t="e">
        <f>COUNTIFS(#REF!,B19,#REF!,"алиев",#REF!,"08.10.2026")</f>
        <v>#REF!</v>
      </c>
      <c r="VO19" s="28" t="e">
        <f>COUNTIFS(#REF!,B19,#REF!,"Бекдурдиев",#REF!,"08.10.2026")</f>
        <v>#REF!</v>
      </c>
      <c r="VP19" s="28" t="e">
        <f>COUNTIFS(#REF!,B19,#REF!,"алиев",#REF!,"09.10.2026")</f>
        <v>#REF!</v>
      </c>
      <c r="VQ19" s="28" t="e">
        <f>COUNTIFS(#REF!,B19,#REF!,"Бекдурдиев",#REF!,"09.10.2026")</f>
        <v>#REF!</v>
      </c>
      <c r="VR19" s="28" t="e">
        <f>COUNTIFS(#REF!,B19,#REF!,"алиев",#REF!,"10.10.2026")</f>
        <v>#REF!</v>
      </c>
      <c r="VS19" s="28" t="e">
        <f>COUNTIFS(#REF!,B19,#REF!,"Бекдурдиев",#REF!,"10.10.2026")</f>
        <v>#REF!</v>
      </c>
      <c r="VT19" s="28" t="e">
        <f>COUNTIFS(#REF!,B19,#REF!,"алиев",#REF!,"11.10.2026")</f>
        <v>#REF!</v>
      </c>
      <c r="VU19" s="28" t="e">
        <f>COUNTIFS(#REF!,B19,#REF!,"Бекдурдиев",#REF!,"11.10.2026")</f>
        <v>#REF!</v>
      </c>
      <c r="VV19" s="28" t="e">
        <f>COUNTIFS(#REF!,B19,#REF!,"алиев",#REF!,"12.10.2026")</f>
        <v>#REF!</v>
      </c>
      <c r="VW19" s="28" t="e">
        <f>COUNTIFS(#REF!,B19,#REF!,"Бекдурдиев",#REF!,"12.10.2026")</f>
        <v>#REF!</v>
      </c>
      <c r="VX19" s="28" t="e">
        <f>COUNTIFS(#REF!,B19,#REF!,"алиев",#REF!,"13.10.2026")</f>
        <v>#REF!</v>
      </c>
      <c r="VY19" s="28" t="e">
        <f>COUNTIFS(#REF!,B19,#REF!,"Бекдурдиев",#REF!,"13.10.2026")</f>
        <v>#REF!</v>
      </c>
      <c r="VZ19" s="28" t="e">
        <f>COUNTIFS(#REF!,B19,#REF!,"алиев",#REF!,"14.10.2026")</f>
        <v>#REF!</v>
      </c>
      <c r="WA19" s="28" t="e">
        <f>COUNTIFS(#REF!,B19,#REF!,"Бекдурдиев",#REF!,"14.10.2026")</f>
        <v>#REF!</v>
      </c>
      <c r="WB19" s="28" t="e">
        <f>COUNTIFS(#REF!,B19,#REF!,"алиев",#REF!,"15.10.2026")</f>
        <v>#REF!</v>
      </c>
      <c r="WC19" s="28" t="e">
        <f>COUNTIFS(#REF!,B19,#REF!,"Бекдурдиев",#REF!,"15.10.2026")</f>
        <v>#REF!</v>
      </c>
      <c r="WD19" s="28" t="e">
        <f>COUNTIFS(#REF!,B19,#REF!,"алиев",#REF!,"16.10.2026")</f>
        <v>#REF!</v>
      </c>
      <c r="WE19" s="28" t="e">
        <f>COUNTIFS(#REF!,B19,#REF!,"Бекдурдиев",#REF!,"16.10.2026")</f>
        <v>#REF!</v>
      </c>
      <c r="WF19" s="28" t="e">
        <f>COUNTIFS(#REF!,B19,#REF!,"алиев",#REF!,"17.10.2026")</f>
        <v>#REF!</v>
      </c>
      <c r="WG19" s="28" t="e">
        <f>COUNTIFS(#REF!,B19,#REF!,"Бекдурдиев",#REF!,"17.10.2026")</f>
        <v>#REF!</v>
      </c>
      <c r="WH19" s="28" t="e">
        <f>COUNTIFS(#REF!,B19,#REF!,"алиев",#REF!,"18.10.2026")</f>
        <v>#REF!</v>
      </c>
      <c r="WI19" s="28" t="e">
        <f>COUNTIFS(#REF!,B19,#REF!,"Бекдурдиев",#REF!,"18.10.2026")</f>
        <v>#REF!</v>
      </c>
      <c r="WJ19" s="28" t="e">
        <f>COUNTIFS(#REF!,B19,#REF!,"алиев",#REF!,"19.10.2026")</f>
        <v>#REF!</v>
      </c>
      <c r="WK19" s="28" t="e">
        <f>COUNTIFS(#REF!,B19,#REF!,"Бекдурдиев",#REF!,"19.10.2026")</f>
        <v>#REF!</v>
      </c>
      <c r="WL19" s="28" t="e">
        <f>COUNTIFS(#REF!,B19,#REF!,"алиев",#REF!,"20.10.2026")</f>
        <v>#REF!</v>
      </c>
      <c r="WM19" s="28" t="e">
        <f>COUNTIFS(#REF!,B19,#REF!,"Бекдурдиев",#REF!,"20.10.2026")</f>
        <v>#REF!</v>
      </c>
      <c r="WN19" s="28" t="e">
        <f>COUNTIFS(#REF!,B19,#REF!,"алиев",#REF!,"21.10.2026")</f>
        <v>#REF!</v>
      </c>
      <c r="WO19" s="28" t="e">
        <f>COUNTIFS(#REF!,B19,#REF!,"Бекдурдиев",#REF!,"21.10.2026")</f>
        <v>#REF!</v>
      </c>
      <c r="WP19" s="28" t="e">
        <f>COUNTIFS(#REF!,B19,#REF!,"алиев",#REF!,"22.10.2026")</f>
        <v>#REF!</v>
      </c>
      <c r="WQ19" s="28" t="e">
        <f>COUNTIFS(#REF!,B19,#REF!,"Бекдурдиев",#REF!,"22.10.2026")</f>
        <v>#REF!</v>
      </c>
      <c r="WR19" s="28" t="e">
        <f>COUNTIFS(#REF!,B19,#REF!,"алиев",#REF!,"23.10.2026")</f>
        <v>#REF!</v>
      </c>
      <c r="WS19" s="28" t="e">
        <f>COUNTIFS(#REF!,B19,#REF!,"Бекдурдиев",#REF!,"23.10.2026")</f>
        <v>#REF!</v>
      </c>
      <c r="WT19" s="28" t="e">
        <f>COUNTIFS(#REF!,B19,#REF!,"алиев",#REF!,"24.10.2026")</f>
        <v>#REF!</v>
      </c>
      <c r="WU19" s="28" t="e">
        <f>COUNTIFS(#REF!,B19,#REF!,"Бекдурдиев",#REF!,"24.10.2026")</f>
        <v>#REF!</v>
      </c>
      <c r="WV19" s="28" t="e">
        <f>COUNTIFS(#REF!,B19,#REF!,"алиев",#REF!,"25.10.2026")</f>
        <v>#REF!</v>
      </c>
      <c r="WW19" s="28" t="e">
        <f>COUNTIFS(#REF!,B19,#REF!,"Бекдурдиев",#REF!,"25.10.2026")</f>
        <v>#REF!</v>
      </c>
      <c r="WX19" s="28" t="e">
        <f>COUNTIFS(#REF!,B19,#REF!,"алиев",#REF!,"26.10.2026")</f>
        <v>#REF!</v>
      </c>
      <c r="WY19" s="28" t="e">
        <f>COUNTIFS(#REF!,B19,#REF!,"Бекдурдиев",#REF!,"26.10.2026")</f>
        <v>#REF!</v>
      </c>
      <c r="WZ19" s="28" t="e">
        <f>COUNTIFS(#REF!,B19,#REF!,"алиев",#REF!,"27.10.2026")</f>
        <v>#REF!</v>
      </c>
      <c r="XA19" s="28" t="e">
        <f>COUNTIFS(#REF!,B19,#REF!,"Бекдурдиев",#REF!,"27.10.2026")</f>
        <v>#REF!</v>
      </c>
      <c r="XB19" s="28" t="e">
        <f>COUNTIFS(#REF!,B19,#REF!,"алиев",#REF!,"28.10.2026")</f>
        <v>#REF!</v>
      </c>
      <c r="XC19" s="28" t="e">
        <f>COUNTIFS(#REF!,B19,#REF!,"Бекдурдиев",#REF!,"28.10.2026")</f>
        <v>#REF!</v>
      </c>
      <c r="XD19" s="28" t="e">
        <f>COUNTIFS(#REF!,B19,#REF!,"алиев",#REF!,"29.10.2026")</f>
        <v>#REF!</v>
      </c>
      <c r="XE19" s="28" t="e">
        <f>COUNTIFS(#REF!,B19,#REF!,"Бекдурдиев",#REF!,"29.10.2026")</f>
        <v>#REF!</v>
      </c>
      <c r="XF19" s="28" t="e">
        <f>COUNTIFS(#REF!,B19,#REF!,"алиев",#REF!,"30.10.2026")</f>
        <v>#REF!</v>
      </c>
      <c r="XG19" s="28" t="e">
        <f>COUNTIFS(#REF!,B19,#REF!,"Бекдурдиев",#REF!,"30.10.2026")</f>
        <v>#REF!</v>
      </c>
      <c r="XH19" s="28" t="e">
        <f>COUNTIFS(#REF!,B19,#REF!,"алиев",#REF!,"31.10.2026")</f>
        <v>#REF!</v>
      </c>
      <c r="XI19" s="28" t="e">
        <f>COUNTIFS(#REF!,B19,#REF!,"Бекдурдиев",#REF!,"31.10.2026")</f>
        <v>#REF!</v>
      </c>
      <c r="XJ19" s="41" t="e">
        <f t="shared" si="38"/>
        <v>#REF!</v>
      </c>
      <c r="XK19" s="41" t="e">
        <f t="shared" si="39"/>
        <v>#REF!</v>
      </c>
      <c r="XL19" s="28" t="e">
        <f>COUNTIFS(#REF!,B19,#REF!,"алиев",#REF!,"01.11.2026")</f>
        <v>#REF!</v>
      </c>
      <c r="XM19" s="28" t="e">
        <f>COUNTIFS(#REF!,B19,#REF!,"Бекдурдиев",#REF!,"01.11.2026")</f>
        <v>#REF!</v>
      </c>
      <c r="XN19" s="28" t="e">
        <f>COUNTIFS(#REF!,B19,#REF!,"алиев",#REF!,"02.11.2026")</f>
        <v>#REF!</v>
      </c>
      <c r="XO19" s="28" t="e">
        <f>COUNTIFS(#REF!,B19,#REF!,"Бекдурдиев",#REF!,"02.11.2026")</f>
        <v>#REF!</v>
      </c>
      <c r="XP19" s="28" t="e">
        <f>COUNTIFS(#REF!,B19,#REF!,"алиев",#REF!,"03.11.2026")</f>
        <v>#REF!</v>
      </c>
      <c r="XQ19" s="28" t="e">
        <f>COUNTIFS(#REF!,B19,#REF!,"Бекдурдиев",#REF!,"03.11.2026")</f>
        <v>#REF!</v>
      </c>
      <c r="XR19" s="28" t="e">
        <f>COUNTIFS(#REF!,B19,#REF!,"алиев",#REF!,"04.11.2026")</f>
        <v>#REF!</v>
      </c>
      <c r="XS19" s="28" t="e">
        <f>COUNTIFS(#REF!,B19,#REF!,"Бекдурдиев",#REF!,"04.11.2026")</f>
        <v>#REF!</v>
      </c>
      <c r="XT19" s="28" t="e">
        <f>COUNTIFS(#REF!,B19,#REF!,"алиев",#REF!,"05.11.2026")</f>
        <v>#REF!</v>
      </c>
      <c r="XU19" s="28" t="e">
        <f>COUNTIFS(#REF!,B19,#REF!,"Бекдурдиев",#REF!,"05.11.2026")</f>
        <v>#REF!</v>
      </c>
      <c r="XV19" s="28" t="e">
        <f>COUNTIFS(#REF!,B19,#REF!,"алиев",#REF!,"06.11.2026")</f>
        <v>#REF!</v>
      </c>
      <c r="XW19" s="28" t="e">
        <f>COUNTIFS(#REF!,B19,#REF!,"Бекдурдиев",#REF!,"06.11.2026")</f>
        <v>#REF!</v>
      </c>
      <c r="XX19" s="28" t="e">
        <f>COUNTIFS(#REF!,B19,#REF!,"алиев",#REF!,"07.11.2026")</f>
        <v>#REF!</v>
      </c>
      <c r="XY19" s="28" t="e">
        <f>COUNTIFS(#REF!,B19,#REF!,"Бекдурдиев",#REF!,"07.11.2026")</f>
        <v>#REF!</v>
      </c>
      <c r="XZ19" s="42" t="e">
        <f>COUNTIFS(#REF!,B19,#REF!,"алиев",#REF!,"08.11.2026")</f>
        <v>#REF!</v>
      </c>
      <c r="YA19" s="42" t="e">
        <f>COUNTIFS(#REF!,B19,#REF!,"Бекдурдиев",#REF!,"08.11.2026")</f>
        <v>#REF!</v>
      </c>
      <c r="YB19" s="42" t="e">
        <f>COUNTIFS(#REF!,B19,#REF!,"алиев",#REF!,"09.11.2026")</f>
        <v>#REF!</v>
      </c>
      <c r="YC19" s="42" t="e">
        <f>COUNTIFS(#REF!,B19,#REF!,"Бекдурдиев",#REF!,"09.11.2026")</f>
        <v>#REF!</v>
      </c>
      <c r="YD19" s="42" t="e">
        <f>COUNTIFS(#REF!,B19,#REF!,"алиев",#REF!,"10.11.2026")</f>
        <v>#REF!</v>
      </c>
      <c r="YE19" s="42" t="e">
        <f>COUNTIFS(#REF!,B19,#REF!,"Бекдурдиев",#REF!,"10.11.2026")</f>
        <v>#REF!</v>
      </c>
      <c r="YF19" s="42" t="e">
        <f>COUNTIFS(#REF!,B19,#REF!,"алиев",#REF!,"11.11.2026")</f>
        <v>#REF!</v>
      </c>
      <c r="YG19" s="42" t="e">
        <f>COUNTIFS(#REF!,B19,#REF!,"Бекдурдиев",#REF!,"11.11.2026")</f>
        <v>#REF!</v>
      </c>
      <c r="YH19" s="42" t="e">
        <f>COUNTIFS(#REF!,B19,#REF!,"алиев",#REF!,"12.11.2026")</f>
        <v>#REF!</v>
      </c>
      <c r="YI19" s="42" t="e">
        <f>COUNTIFS(#REF!,B19,#REF!,"Бекдурдиев",#REF!,"12.11.2026")</f>
        <v>#REF!</v>
      </c>
      <c r="YJ19" s="42" t="e">
        <f>COUNTIFS(#REF!,B19,#REF!,"алиев",#REF!,"13.11.2026")</f>
        <v>#REF!</v>
      </c>
      <c r="YK19" s="42" t="e">
        <f>COUNTIFS(#REF!,B19,#REF!,"Бекдурдиев",#REF!,"13.11.2026")</f>
        <v>#REF!</v>
      </c>
      <c r="YL19" s="42" t="e">
        <f>COUNTIFS(#REF!,B19,#REF!,"алиев",#REF!,"14.11.2026")</f>
        <v>#REF!</v>
      </c>
      <c r="YM19" s="42" t="e">
        <f>COUNTIFS(#REF!,B19,#REF!,"Бекдурдиев",#REF!,"14.11.2026")</f>
        <v>#REF!</v>
      </c>
      <c r="YN19" s="42" t="e">
        <f>COUNTIFS(#REF!,B19,#REF!,"алиев",#REF!,"15.11.2026")</f>
        <v>#REF!</v>
      </c>
      <c r="YO19" s="42" t="e">
        <f>COUNTIFS(#REF!,B19,#REF!,"Бекдурдиев",#REF!,"15.11.2026")</f>
        <v>#REF!</v>
      </c>
      <c r="YP19" s="42" t="e">
        <f>COUNTIFS(#REF!,B19,#REF!,"алиев",#REF!,"16.11.2026")</f>
        <v>#REF!</v>
      </c>
      <c r="YQ19" s="42" t="e">
        <f>COUNTIFS(#REF!,B19,#REF!,"Бекдурдиев",#REF!,"16.11.2026")</f>
        <v>#REF!</v>
      </c>
      <c r="YR19" s="42" t="e">
        <f>COUNTIFS(#REF!,B19,#REF!,"алиев",#REF!,"17.11.2026")</f>
        <v>#REF!</v>
      </c>
      <c r="YS19" s="42" t="e">
        <f>COUNTIFS(#REF!,B19,#REF!,"Бекдурдиев",#REF!,"17.11.2026")</f>
        <v>#REF!</v>
      </c>
      <c r="YT19" s="42" t="e">
        <f>COUNTIFS(#REF!,B19,#REF!,"алиев",#REF!,"18.11.2026")</f>
        <v>#REF!</v>
      </c>
      <c r="YU19" s="42" t="e">
        <f>COUNTIFS(#REF!,B19,#REF!,"Бекдурдиев",#REF!,"18.11.2026")</f>
        <v>#REF!</v>
      </c>
      <c r="YV19" s="42" t="e">
        <f>COUNTIFS(#REF!,B19,#REF!,"алиев",#REF!,"19.11.2026")</f>
        <v>#REF!</v>
      </c>
      <c r="YW19" s="42" t="e">
        <f>COUNTIFS(#REF!,B19,#REF!,"Бекдурдиев",#REF!,"19.11.2026")</f>
        <v>#REF!</v>
      </c>
      <c r="YX19" s="42" t="e">
        <f>COUNTIFS(#REF!,B19,#REF!,"алиев",#REF!,"20.11.2026")</f>
        <v>#REF!</v>
      </c>
      <c r="YY19" s="42" t="e">
        <f>COUNTIFS(#REF!,B19,#REF!,"Бекдурдиев",#REF!,"20.11.2026")</f>
        <v>#REF!</v>
      </c>
      <c r="YZ19" s="42" t="e">
        <f>COUNTIFS(#REF!,B19,#REF!,"алиев",#REF!,"21.11.2026")</f>
        <v>#REF!</v>
      </c>
      <c r="ZA19" s="42" t="e">
        <f>COUNTIFS(#REF!,B19,#REF!,"Бекдурдиев",#REF!,"21.11.2026")</f>
        <v>#REF!</v>
      </c>
      <c r="ZB19" s="42" t="e">
        <f>COUNTIFS(#REF!,B19,#REF!,"алиев",#REF!,"22.11.2026")</f>
        <v>#REF!</v>
      </c>
      <c r="ZC19" s="42" t="e">
        <f>COUNTIFS(#REF!,B19,#REF!,"Бекдурдиев",#REF!,"22.11.2026")</f>
        <v>#REF!</v>
      </c>
      <c r="ZD19" s="42" t="e">
        <f>COUNTIFS(#REF!,B19,#REF!,"алиев",#REF!,"23.11.2026")</f>
        <v>#REF!</v>
      </c>
      <c r="ZE19" s="42" t="e">
        <f>COUNTIFS(#REF!,B19,#REF!,"Бекдурдиев",#REF!,"23.11.2026")</f>
        <v>#REF!</v>
      </c>
      <c r="ZF19" s="42" t="e">
        <f>COUNTIFS(#REF!,B19,#REF!,"алиев",#REF!,"24.11.2026")</f>
        <v>#REF!</v>
      </c>
      <c r="ZG19" s="42" t="e">
        <f>COUNTIFS(#REF!,B19,#REF!,"Бекдурдиев",#REF!,"24.11.2026")</f>
        <v>#REF!</v>
      </c>
      <c r="ZH19" s="42" t="e">
        <f>COUNTIFS(#REF!,B19,#REF!,"алиев",#REF!,"25.11.202")</f>
        <v>#REF!</v>
      </c>
      <c r="ZI19" s="42" t="e">
        <f>COUNTIFS(#REF!,B19,#REF!,"Бекдурдиев",#REF!,"25.11.2026")</f>
        <v>#REF!</v>
      </c>
      <c r="ZJ19" s="42" t="e">
        <f>COUNTIFS(#REF!,B19,#REF!,"алиев",#REF!,"26.11.2026")</f>
        <v>#REF!</v>
      </c>
      <c r="ZK19" s="42" t="e">
        <f>COUNTIFS(#REF!,B19,#REF!,"Бекдурдиев",#REF!,"26.11.2026")</f>
        <v>#REF!</v>
      </c>
      <c r="ZL19" s="42" t="e">
        <f>COUNTIFS(#REF!,B19,#REF!,"алиев",#REF!,"27.11.2026")</f>
        <v>#REF!</v>
      </c>
      <c r="ZM19" s="42" t="e">
        <f>COUNTIFS(#REF!,B19,#REF!,"Бекдурдиев",#REF!,"27.11.2026")</f>
        <v>#REF!</v>
      </c>
      <c r="ZN19" s="42" t="e">
        <f>COUNTIFS(#REF!,B19,#REF!,"алиев",#REF!,"28.11.2026")</f>
        <v>#REF!</v>
      </c>
      <c r="ZO19" s="42" t="e">
        <f>COUNTIFS(#REF!,B19,#REF!,"Бекдурдиев",#REF!,"28.11.2026")</f>
        <v>#REF!</v>
      </c>
      <c r="ZP19" s="42" t="e">
        <f>COUNTIFS(#REF!,B19,#REF!,"алиев",#REF!,"29.11.2026")</f>
        <v>#REF!</v>
      </c>
      <c r="ZQ19" s="42" t="e">
        <f>COUNTIFS(#REF!,B19,#REF!,"Бекдурдиев",#REF!,"29.11.2026")</f>
        <v>#REF!</v>
      </c>
      <c r="ZR19" s="42" t="e">
        <f>COUNTIFS(#REF!,B19,#REF!,"алиев",#REF!,"30.11.2026")</f>
        <v>#REF!</v>
      </c>
      <c r="ZS19" s="42" t="e">
        <f>COUNTIFS(#REF!,B19,#REF!,"Бекдурдиев",#REF!,"30.11.2026")</f>
        <v>#REF!</v>
      </c>
      <c r="ZT19" s="43" t="e">
        <f t="shared" si="40"/>
        <v>#REF!</v>
      </c>
      <c r="ZU19" s="43" t="e">
        <f t="shared" si="41"/>
        <v>#REF!</v>
      </c>
      <c r="ZV19" s="4" t="e">
        <f>COUNTIFS(#REF!,B19,#REF!,"алиев",#REF!,"01.12.2026")</f>
        <v>#REF!</v>
      </c>
      <c r="ZW19" s="4" t="e">
        <f>COUNTIFS(#REF!,B19,#REF!,"Бекдурдиев",#REF!,"01.12.2026")</f>
        <v>#REF!</v>
      </c>
      <c r="ZX19" s="4" t="e">
        <f>COUNTIFS(#REF!,B19,#REF!,"алиев",#REF!,"02.12.2026")</f>
        <v>#REF!</v>
      </c>
      <c r="ZY19" s="4" t="e">
        <f>COUNTIFS(#REF!,B19,#REF!,"Бекдурдиев",#REF!,"02.12.2026")</f>
        <v>#REF!</v>
      </c>
      <c r="ZZ19" s="4" t="e">
        <f>COUNTIFS(#REF!,B19,#REF!,"алиев",#REF!,"03.12.2026")</f>
        <v>#REF!</v>
      </c>
      <c r="AAA19" s="4" t="e">
        <f>COUNTIFS(#REF!,B19,#REF!,"Бекдурдиев",#REF!,"03.12.2026")</f>
        <v>#REF!</v>
      </c>
      <c r="AAB19" s="4" t="e">
        <f>COUNTIFS(#REF!,B19,#REF!,"алиев",#REF!,"04.12.2026")</f>
        <v>#REF!</v>
      </c>
      <c r="AAC19" s="4" t="e">
        <f>COUNTIFS(#REF!,B19,#REF!,"Бекдурдиев",#REF!,"04.12.2026")</f>
        <v>#REF!</v>
      </c>
      <c r="AAD19" s="4" t="e">
        <f>COUNTIFS(#REF!,B19,#REF!,"алиев",#REF!,"05.12.2026")</f>
        <v>#REF!</v>
      </c>
      <c r="AAE19" s="4" t="e">
        <f>COUNTIFS(#REF!,B19,#REF!,"Бекдурдиев",#REF!,"05.12.2026")</f>
        <v>#REF!</v>
      </c>
      <c r="AAF19" s="4" t="e">
        <f>COUNTIFS(#REF!,B19,#REF!,"алиев",#REF!,"06.12.2026")</f>
        <v>#REF!</v>
      </c>
      <c r="AAG19" s="4" t="e">
        <f>COUNTIFS(#REF!,B19,#REF!,"Бекдурдиев",#REF!,"06.12.2026")</f>
        <v>#REF!</v>
      </c>
      <c r="AAH19" s="4" t="e">
        <f>COUNTIFS(#REF!,B19,#REF!,"алиев",#REF!,"07.12.2026")</f>
        <v>#REF!</v>
      </c>
      <c r="AAI19" s="4" t="e">
        <f>COUNTIFS(#REF!,B19,#REF!,"Бекдурдиев",#REF!,"07.12.2026")</f>
        <v>#REF!</v>
      </c>
      <c r="AAJ19" s="1" t="e">
        <f>COUNTIFS(#REF!,B19,#REF!,"алиев",#REF!,"08.12.2026")</f>
        <v>#REF!</v>
      </c>
      <c r="AAK19" s="1" t="e">
        <f>COUNTIFS(#REF!,B19,#REF!,"Бекдурдиев",#REF!,"08.12.2026")</f>
        <v>#REF!</v>
      </c>
      <c r="AAL19" s="1" t="e">
        <f>COUNTIFS(#REF!,B19,#REF!,"алиев",#REF!,"09.12.2026")</f>
        <v>#REF!</v>
      </c>
      <c r="AAM19" s="1" t="e">
        <f>COUNTIFS(#REF!,B19,#REF!,"Бекдурдиев",#REF!,"09.12.2026")</f>
        <v>#REF!</v>
      </c>
      <c r="AAN19" s="1" t="e">
        <f>COUNTIFS(#REF!,B19,#REF!,"алиев",#REF!,"10.12.2026")</f>
        <v>#REF!</v>
      </c>
      <c r="AAO19" s="1" t="e">
        <f>COUNTIFS(#REF!,B19,#REF!,"Бекдурдиев",#REF!,"10.12.2026")</f>
        <v>#REF!</v>
      </c>
      <c r="AAP19" s="1" t="e">
        <f>COUNTIFS(#REF!,B19,#REF!,"алиев",#REF!,"11.12.2026")</f>
        <v>#REF!</v>
      </c>
      <c r="AAQ19" s="1" t="e">
        <f>COUNTIFS(#REF!,B19,#REF!,"Бекдурдиев",#REF!,"11.12.2026")</f>
        <v>#REF!</v>
      </c>
      <c r="AAR19" s="1" t="e">
        <f>COUNTIFS(#REF!,B19,#REF!,"алиев",#REF!,"12.12.2026")</f>
        <v>#REF!</v>
      </c>
      <c r="AAS19" s="1" t="e">
        <f>COUNTIFS(#REF!,B19,#REF!,"Бекдурдиев",#REF!,"12.12.2026")</f>
        <v>#REF!</v>
      </c>
      <c r="AAT19" s="1" t="e">
        <f>COUNTIFS(#REF!,B19,#REF!,"алиев",#REF!,"13.12.2026")</f>
        <v>#REF!</v>
      </c>
      <c r="AAU19" s="1" t="e">
        <f>COUNTIFS(#REF!,B19,#REF!,"Бекдурдиев",#REF!,"13.12.2026")</f>
        <v>#REF!</v>
      </c>
      <c r="AAV19" s="1" t="e">
        <f>COUNTIFS(#REF!,B19,#REF!,"алиев",#REF!,"14.12.2026")</f>
        <v>#REF!</v>
      </c>
      <c r="AAW19" s="1" t="e">
        <f>COUNTIFS(#REF!,B19,#REF!,"Бекдурдиев",#REF!,"14.12.2026")</f>
        <v>#REF!</v>
      </c>
      <c r="AAX19" s="1" t="e">
        <f>COUNTIFS(#REF!,B19,#REF!,"алиев",#REF!,"15.12.2026")</f>
        <v>#REF!</v>
      </c>
      <c r="AAY19" s="1" t="e">
        <f>COUNTIFS(#REF!,B19,#REF!,"Бекдурдиев",#REF!,"15.12.2026")</f>
        <v>#REF!</v>
      </c>
      <c r="AAZ19" s="1" t="e">
        <f>COUNTIFS(#REF!,B19,#REF!,"алиев",#REF!,"16.12.2026")</f>
        <v>#REF!</v>
      </c>
      <c r="ABA19" s="1" t="e">
        <f>COUNTIFS(#REF!,B19,#REF!,"Бекдурдиев",#REF!,"16.12.2026")</f>
        <v>#REF!</v>
      </c>
      <c r="ABB19" s="1" t="e">
        <f>COUNTIFS(#REF!,B19,#REF!,"алиев",#REF!,"17.12.2026")</f>
        <v>#REF!</v>
      </c>
      <c r="ABC19" s="1" t="e">
        <f>COUNTIFS(#REF!,B19,#REF!,"Бекдурдиев",#REF!,"17.12.2026")</f>
        <v>#REF!</v>
      </c>
      <c r="ABD19" s="1" t="e">
        <f>COUNTIFS(#REF!,B19,#REF!,"алиев",#REF!,"18.12.2026")</f>
        <v>#REF!</v>
      </c>
      <c r="ABE19" s="1" t="e">
        <f>COUNTIFS(#REF!,B19,#REF!,"Бекдурдиев",#REF!,"18.12.2026")</f>
        <v>#REF!</v>
      </c>
      <c r="ABF19" s="1" t="e">
        <f>COUNTIFS(#REF!,B19,#REF!,"алиев",#REF!,"19.12.2026")</f>
        <v>#REF!</v>
      </c>
      <c r="ABG19" s="1" t="e">
        <f>COUNTIFS(#REF!,B19,#REF!,"Бекдурдиев",#REF!,"19.12.2026")</f>
        <v>#REF!</v>
      </c>
      <c r="ABH19" s="1" t="e">
        <f>COUNTIFS(#REF!,B19,#REF!,"алиев",#REF!,"20.12.2026")</f>
        <v>#REF!</v>
      </c>
      <c r="ABI19" s="1" t="e">
        <f>COUNTIFS(#REF!,B19,#REF!,"Бекдурдиев",#REF!,"20.12.2026")</f>
        <v>#REF!</v>
      </c>
      <c r="ABJ19" s="1" t="e">
        <f>COUNTIFS(#REF!,B19,#REF!,"алиев",#REF!,"21.12.2026")</f>
        <v>#REF!</v>
      </c>
      <c r="ABK19" s="1" t="e">
        <f>COUNTIFS(#REF!,B19,#REF!,"Бекдурдиев",#REF!,"21.12.2026")</f>
        <v>#REF!</v>
      </c>
      <c r="ABL19" s="1" t="e">
        <f>COUNTIFS(#REF!,B19,#REF!,"алиев",#REF!,"22.12.2026")</f>
        <v>#REF!</v>
      </c>
      <c r="ABM19" s="1" t="e">
        <f>COUNTIFS(#REF!,B19,#REF!,"Бекдурдиев",#REF!,"22.12.2026")</f>
        <v>#REF!</v>
      </c>
      <c r="ABN19" s="1" t="e">
        <f>COUNTIFS(#REF!,B19,#REF!,"алиев",#REF!,"23.12.2026")</f>
        <v>#REF!</v>
      </c>
      <c r="ABO19" s="1" t="e">
        <f>COUNTIFS(#REF!,B19,#REF!,"Бекдурдиев",#REF!,"23.12.2026")</f>
        <v>#REF!</v>
      </c>
      <c r="ABP19" s="1" t="e">
        <f>COUNTIFS(#REF!,B19,#REF!,"алиев",#REF!,"24.12.2026")</f>
        <v>#REF!</v>
      </c>
      <c r="ABQ19" s="1" t="e">
        <f>COUNTIFS(#REF!,B19,#REF!,"Бекдурдиев",#REF!,"24.12.2026")</f>
        <v>#REF!</v>
      </c>
      <c r="ABR19" s="1" t="e">
        <f>COUNTIFS(#REF!,B19,#REF!,"алиев",#REF!,"25.12.2026")</f>
        <v>#REF!</v>
      </c>
      <c r="ABS19" s="1" t="e">
        <f>COUNTIFS(#REF!,B19,#REF!,"Бекдурдиев",#REF!,"25.12.2026")</f>
        <v>#REF!</v>
      </c>
      <c r="ABT19" s="1" t="e">
        <f>COUNTIFS(#REF!,B19,#REF!,"алиев",#REF!,"26.12.2026")</f>
        <v>#REF!</v>
      </c>
      <c r="ABU19" s="1" t="e">
        <f>COUNTIFS(#REF!,B19,#REF!,"Бекдурдиев",#REF!,"26.12.2026")</f>
        <v>#REF!</v>
      </c>
      <c r="ABV19" s="1" t="e">
        <f>COUNTIFS(#REF!,B19,#REF!,"алиев",#REF!,"27.12.2026")</f>
        <v>#REF!</v>
      </c>
      <c r="ABW19" s="1" t="e">
        <f>COUNTIFS(#REF!,B19,#REF!,"Бекдурдиев",#REF!,"27.12.2026")</f>
        <v>#REF!</v>
      </c>
      <c r="ABX19" s="1" t="e">
        <f>COUNTIFS(#REF!,B19,#REF!,"алиев",#REF!,"28.12.2026")</f>
        <v>#REF!</v>
      </c>
      <c r="ABY19" s="1" t="e">
        <f>COUNTIFS(#REF!,B19,#REF!,"Бекдурдиев",#REF!,"28.12.2026")</f>
        <v>#REF!</v>
      </c>
      <c r="ABZ19" s="1" t="e">
        <f>COUNTIFS(#REF!,B19,#REF!,"алиев",#REF!,"29.12.2026")</f>
        <v>#REF!</v>
      </c>
      <c r="ACA19" s="1" t="e">
        <f>COUNTIFS(#REF!,B19,#REF!,"Бекдурдиев",#REF!,"29.12.2026")</f>
        <v>#REF!</v>
      </c>
      <c r="ACB19" s="1" t="e">
        <f>COUNTIFS(#REF!,B19,#REF!,"алиев",#REF!,"30.12.2026")</f>
        <v>#REF!</v>
      </c>
      <c r="ACC19" s="1" t="e">
        <f>COUNTIFS(#REF!,B19,#REF!,"Бекдурдиев",#REF!,"30.12.2026")</f>
        <v>#REF!</v>
      </c>
      <c r="ACD19" s="1" t="e">
        <f>COUNTIFS(#REF!,B19,#REF!,"алиев",#REF!,"31.12.2026")</f>
        <v>#REF!</v>
      </c>
      <c r="ACE19" s="1" t="e">
        <f>COUNTIFS(#REF!,B19,#REF!,"Бекдурдиев",#REF!,"31.12.2026")</f>
        <v>#REF!</v>
      </c>
    </row>
    <row r="20" spans="1:759" ht="18" x14ac:dyDescent="0.25">
      <c r="A20" s="4">
        <v>13</v>
      </c>
      <c r="B20" s="7" t="s">
        <v>13</v>
      </c>
      <c r="C20" s="32" t="e">
        <f t="shared" si="15"/>
        <v>#REF!</v>
      </c>
      <c r="D20" s="31" t="e">
        <f t="shared" si="16"/>
        <v>#REF!</v>
      </c>
      <c r="E20" s="31" t="e">
        <f t="shared" si="17"/>
        <v>#REF!</v>
      </c>
      <c r="F20" s="10" t="e">
        <f t="shared" si="18"/>
        <v>#REF!</v>
      </c>
      <c r="G20" s="10" t="e">
        <f t="shared" si="19"/>
        <v>#REF!</v>
      </c>
      <c r="H20" s="2" t="e">
        <f>COUNTIFS(#REF!,B20,#REF!,"алиев",#REF!,"01.01.2026")</f>
        <v>#REF!</v>
      </c>
      <c r="I20" s="2" t="e">
        <f>COUNTIFS(#REF!,B20,#REF!,"Бекдурдиев",#REF!,"01.01.2026")</f>
        <v>#REF!</v>
      </c>
      <c r="J20" s="2" t="e">
        <f>COUNTIFS(#REF!,B20,#REF!,"алиев",#REF!,"02.01.2026")</f>
        <v>#REF!</v>
      </c>
      <c r="K20" s="2" t="e">
        <f>COUNTIFS(#REF!,B20,#REF!,"Бекдурдиев",#REF!,"02.01.2026")</f>
        <v>#REF!</v>
      </c>
      <c r="L20" s="2" t="e">
        <f>COUNTIFS(#REF!,B20,#REF!,"алиев",#REF!,"03.01.2026")</f>
        <v>#REF!</v>
      </c>
      <c r="M20" s="2" t="e">
        <f>COUNTIFS(#REF!,#REF!,#REF!,"Бекдурдиев",#REF!,"03.01.2026")</f>
        <v>#REF!</v>
      </c>
      <c r="N20" s="2" t="e">
        <f>COUNTIFS(#REF!,B20,#REF!,"алиев",#REF!,"04.01.2026")</f>
        <v>#REF!</v>
      </c>
      <c r="O20" s="2" t="e">
        <f>COUNTIFS(#REF!,B20,#REF!,"Бекдурдиев",#REF!,"04.01.2026")</f>
        <v>#REF!</v>
      </c>
      <c r="P20" s="2" t="e">
        <f>COUNTIFS(#REF!,B20,#REF!,"алиев",#REF!,"05.01.2026")</f>
        <v>#REF!</v>
      </c>
      <c r="Q20" s="2" t="e">
        <f>COUNTIFS(#REF!,B20,#REF!,"Бекдурдиев",#REF!,"05.01.2026")</f>
        <v>#REF!</v>
      </c>
      <c r="R20" s="2" t="e">
        <f>COUNTIFS(#REF!,B20,#REF!,"алиев",#REF!,"06.01.2026")</f>
        <v>#REF!</v>
      </c>
      <c r="S20" s="2" t="e">
        <f>COUNTIFS(#REF!,B20,#REF!,"Бекдурдиев",#REF!,"06.01.2026")</f>
        <v>#REF!</v>
      </c>
      <c r="T20" s="2" t="e">
        <f>COUNTIFS(#REF!,B20,#REF!,"алиев",#REF!,"07.01.2026")</f>
        <v>#REF!</v>
      </c>
      <c r="U20" s="2" t="e">
        <f>COUNTIFS(#REF!,B20,#REF!,"Бекдурдиев",#REF!,"07.01.2026")</f>
        <v>#REF!</v>
      </c>
      <c r="V20" s="2" t="e">
        <f>COUNTIFS(#REF!,B20,#REF!,"алиев",#REF!,"08.01.2026")</f>
        <v>#REF!</v>
      </c>
      <c r="W20" s="2" t="e">
        <f>COUNTIFS(#REF!,B20,#REF!,"Бекдурдиев",#REF!,"08.01.2026")</f>
        <v>#REF!</v>
      </c>
      <c r="X20" s="2" t="e">
        <f>COUNTIFS(#REF!,B20,#REF!,"алиев",#REF!,"09.01.2026")</f>
        <v>#REF!</v>
      </c>
      <c r="Y20" s="2" t="e">
        <f>COUNTIFS(#REF!,B20,#REF!,"Бекдурдиев",#REF!,"09.01.2026")</f>
        <v>#REF!</v>
      </c>
      <c r="Z20" s="2" t="e">
        <f>COUNTIFS(#REF!,B20,#REF!,"алиев",#REF!,"10.01.2026")</f>
        <v>#REF!</v>
      </c>
      <c r="AA20" s="2" t="e">
        <f>COUNTIFS(#REF!,B20,#REF!,"Бекдурдиев",#REF!,"10.01.2026")</f>
        <v>#REF!</v>
      </c>
      <c r="AB20" s="2" t="e">
        <f>COUNTIFS(#REF!,B20,#REF!,"алиев",#REF!,"11.01.2026")</f>
        <v>#REF!</v>
      </c>
      <c r="AC20" s="2" t="e">
        <f>COUNTIFS(#REF!,B20,#REF!,"Бекдурдиев",#REF!,"10.01.2026")</f>
        <v>#REF!</v>
      </c>
      <c r="AD20" s="2" t="e">
        <f>COUNTIFS(#REF!,B20,#REF!,"алиев",#REF!,"12.01.2026")</f>
        <v>#REF!</v>
      </c>
      <c r="AE20" s="2" t="e">
        <f>COUNTIFS(#REF!,B20,#REF!,"Бекдурдиев",#REF!,"12.01.2026")</f>
        <v>#REF!</v>
      </c>
      <c r="AF20" s="2" t="e">
        <f>COUNTIFS(#REF!,B20,#REF!,"алиев",#REF!,"13.01.2026")</f>
        <v>#REF!</v>
      </c>
      <c r="AG20" s="2" t="e">
        <f>COUNTIFS(#REF!,B20,#REF!,"Бекдурдиев",#REF!,"13.01.2026")</f>
        <v>#REF!</v>
      </c>
      <c r="AH20" s="2" t="e">
        <f>COUNTIFS(#REF!,B20,#REF!,"алиев",#REF!,"14.01.2026")</f>
        <v>#REF!</v>
      </c>
      <c r="AI20" s="2" t="e">
        <f>COUNTIFS(#REF!,B20,#REF!,"Бекдурдиев",#REF!,"14.01.2026")</f>
        <v>#REF!</v>
      </c>
      <c r="AJ20" s="2" t="e">
        <f>COUNTIFS(#REF!,B20,#REF!,"алиев",#REF!,"15.01.2026")</f>
        <v>#REF!</v>
      </c>
      <c r="AK20" s="2" t="e">
        <f>COUNTIFS(#REF!,B20,#REF!,"Бекдурдиев",#REF!,"15.01.2026")</f>
        <v>#REF!</v>
      </c>
      <c r="AL20" s="2" t="e">
        <f>COUNTIFS(#REF!,B20,#REF!,"алиев",#REF!,"16.01.2026")</f>
        <v>#REF!</v>
      </c>
      <c r="AM20" s="2" t="e">
        <f>COUNTIFS(#REF!,B20,#REF!,"Бекдурдиев",#REF!,"16.01.2026")</f>
        <v>#REF!</v>
      </c>
      <c r="AN20" s="2" t="e">
        <f>COUNTIFS(#REF!,B20,#REF!,"алиев",#REF!,"17.01.2026")</f>
        <v>#REF!</v>
      </c>
      <c r="AO20" s="2" t="e">
        <f>COUNTIFS(#REF!,B20,#REF!,"Бекдурдиев",#REF!,"17.01.2026")</f>
        <v>#REF!</v>
      </c>
      <c r="AP20" s="2" t="e">
        <f>COUNTIFS(#REF!,B20,#REF!,"алиев",#REF!,"18.01.2026")</f>
        <v>#REF!</v>
      </c>
      <c r="AQ20" s="2" t="e">
        <f>COUNTIFS(#REF!,B20,#REF!,"Бекдурдиев",#REF!,"18.01.2026")</f>
        <v>#REF!</v>
      </c>
      <c r="AR20" s="2" t="e">
        <f>COUNTIFS(#REF!,B20,#REF!,"алиев",#REF!,"19.01.2026")</f>
        <v>#REF!</v>
      </c>
      <c r="AS20" s="2" t="e">
        <f>COUNTIFS(#REF!,B20,#REF!,"Бекдурдиев",#REF!,"19.01.2026")</f>
        <v>#REF!</v>
      </c>
      <c r="AT20" s="2" t="e">
        <f>COUNTIFS(#REF!,B20,#REF!,"алиев",#REF!,"20.01.2026")</f>
        <v>#REF!</v>
      </c>
      <c r="AU20" s="2" t="e">
        <f>COUNTIFS(#REF!,B20,#REF!,"Бекдурдиев",#REF!,"20.01.2026")</f>
        <v>#REF!</v>
      </c>
      <c r="AV20" s="2" t="e">
        <f>COUNTIFS(#REF!,B20,#REF!,"алиев",#REF!,"21.01.2026")</f>
        <v>#REF!</v>
      </c>
      <c r="AW20" s="2" t="e">
        <f>COUNTIFS(#REF!,B20,#REF!,"Бекдурдиев",#REF!,"21.01.2026")</f>
        <v>#REF!</v>
      </c>
      <c r="AX20" s="2" t="e">
        <f>COUNTIFS(#REF!,B20,#REF!,"алиев",#REF!,"22.01.2026")</f>
        <v>#REF!</v>
      </c>
      <c r="AY20" s="2" t="e">
        <f>COUNTIFS(#REF!,B20,#REF!,"Бекдурдиев",#REF!,"22.01.2026")</f>
        <v>#REF!</v>
      </c>
      <c r="AZ20" s="2" t="e">
        <f>COUNTIFS(#REF!,B20,#REF!,"алиев",#REF!,"23.01.2026")</f>
        <v>#REF!</v>
      </c>
      <c r="BA20" s="2" t="e">
        <f>COUNTIFS(#REF!,B20,#REF!,"Бекдурдиев",#REF!,"23.01.2026")</f>
        <v>#REF!</v>
      </c>
      <c r="BB20" s="2" t="e">
        <f>COUNTIFS(#REF!,B20,#REF!,"алиев",#REF!,"24.01.2026")</f>
        <v>#REF!</v>
      </c>
      <c r="BC20" s="2" t="e">
        <f>COUNTIFS(#REF!,B20,#REF!,"Бекдурдиев",#REF!,"24.01.2026")</f>
        <v>#REF!</v>
      </c>
      <c r="BD20" s="2" t="e">
        <f>COUNTIFS(#REF!,B20,#REF!,"алиев",#REF!,"25.01.2026")</f>
        <v>#REF!</v>
      </c>
      <c r="BE20" s="2" t="e">
        <f>COUNTIFS(#REF!,B20,#REF!,"Бекдурдиев",#REF!,"25.01.2026")</f>
        <v>#REF!</v>
      </c>
      <c r="BF20" s="2" t="e">
        <f>COUNTIFS(#REF!,B20,#REF!,"алиев",#REF!,"26.01.2026")</f>
        <v>#REF!</v>
      </c>
      <c r="BG20" s="2" t="e">
        <f>COUNTIFS(#REF!,B20,#REF!,"Бекдурдиев",#REF!,"26.01.2026")</f>
        <v>#REF!</v>
      </c>
      <c r="BH20" s="2" t="e">
        <f>COUNTIFS(#REF!,B20,#REF!,"алиев",#REF!,"27.01.2026")</f>
        <v>#REF!</v>
      </c>
      <c r="BI20" s="2" t="e">
        <f>COUNTIFS(#REF!,B20,#REF!,"Бекдурдиев",#REF!,"27.01.2026")</f>
        <v>#REF!</v>
      </c>
      <c r="BJ20" s="2" t="e">
        <f>COUNTIFS(#REF!,B20,#REF!,"алиев",#REF!,"28.01.2026")</f>
        <v>#REF!</v>
      </c>
      <c r="BK20" s="2" t="e">
        <f>COUNTIFS(#REF!,B20,#REF!,"Бекдурдиев",#REF!,"28.01.2026")</f>
        <v>#REF!</v>
      </c>
      <c r="BL20" s="2" t="e">
        <f>COUNTIFS(#REF!,B20,#REF!,"алиев",#REF!,"29.01.2026")</f>
        <v>#REF!</v>
      </c>
      <c r="BM20" s="2" t="e">
        <f>COUNTIFS(#REF!,B20,#REF!,"Бекдурдиев",#REF!,"29.01.2026")</f>
        <v>#REF!</v>
      </c>
      <c r="BN20" s="2" t="e">
        <f>COUNTIFS(#REF!,B20,#REF!,"алиев",#REF!,"30.01.2026")</f>
        <v>#REF!</v>
      </c>
      <c r="BO20" s="2" t="e">
        <f>COUNTIFS(#REF!,B20,#REF!,"Бекдурдиев",#REF!,"30.01.2026")</f>
        <v>#REF!</v>
      </c>
      <c r="BP20" s="2" t="e">
        <f>COUNTIFS(#REF!,B20,#REF!,"алиев",#REF!,"31.01.2026")</f>
        <v>#REF!</v>
      </c>
      <c r="BQ20" s="2" t="e">
        <f>COUNTIFS(#REF!,B20,#REF!,"Бекдурдиев",#REF!,"31.01.2026")</f>
        <v>#REF!</v>
      </c>
      <c r="BR20" s="12" t="e">
        <f t="shared" si="20"/>
        <v>#REF!</v>
      </c>
      <c r="BS20" s="12" t="e">
        <f t="shared" si="21"/>
        <v>#REF!</v>
      </c>
      <c r="BT20" s="2" t="e">
        <f>COUNTIFS(#REF!,B20,#REF!,"алиев",#REF!,"01.02.2026")</f>
        <v>#REF!</v>
      </c>
      <c r="BU20" s="2" t="e">
        <f>COUNTIFS(#REF!,B20,#REF!,"Бекдурдиев",#REF!,"01.02.2026")</f>
        <v>#REF!</v>
      </c>
      <c r="BV20" s="2" t="e">
        <f>COUNTIFS(#REF!,B20,#REF!,"алиев",#REF!,"02.02.2026")</f>
        <v>#REF!</v>
      </c>
      <c r="BW20" s="2" t="e">
        <f>COUNTIFS(#REF!,B20,#REF!,"Бекдурдиев",#REF!,"02.02.2026")</f>
        <v>#REF!</v>
      </c>
      <c r="BX20" s="2" t="e">
        <f>COUNTIFS(#REF!,B20,#REF!,"алиев",#REF!,"03.02.2026")</f>
        <v>#REF!</v>
      </c>
      <c r="BY20" s="2" t="e">
        <f>COUNTIFS(#REF!,B20,#REF!,"Бекдурдиев",#REF!,"03.02.2026")</f>
        <v>#REF!</v>
      </c>
      <c r="BZ20" s="2" t="e">
        <f>COUNTIFS(#REF!,B20,#REF!,"алиев",#REF!,"04.02.2026")</f>
        <v>#REF!</v>
      </c>
      <c r="CA20" s="2" t="e">
        <f>COUNTIFS(#REF!,B20,#REF!,"Бекдурдиев",#REF!,"04.02.2026")</f>
        <v>#REF!</v>
      </c>
      <c r="CB20" s="2" t="e">
        <f>COUNTIFS(#REF!,B20,#REF!,"алиев",#REF!,"05.02.2026")</f>
        <v>#REF!</v>
      </c>
      <c r="CC20" s="2" t="e">
        <f>COUNTIFS(#REF!,B20,#REF!,"Бекдурдиев",#REF!,"05.02.2026")</f>
        <v>#REF!</v>
      </c>
      <c r="CD20" s="2" t="e">
        <f>COUNTIFS(#REF!,B20,#REF!,"алиев",#REF!,"06.02.2026")</f>
        <v>#REF!</v>
      </c>
      <c r="CE20" s="2" t="e">
        <f>COUNTIFS(#REF!,B20,#REF!,"Бекдурдиев",#REF!,"06.02.2026")</f>
        <v>#REF!</v>
      </c>
      <c r="CF20" s="2" t="e">
        <f>COUNTIFS(#REF!,B20,#REF!,"алиев",#REF!,"07.02.2026")</f>
        <v>#REF!</v>
      </c>
      <c r="CG20" s="2" t="e">
        <f>COUNTIFS(#REF!,B20,#REF!,"Бекдурдиев",#REF!,"07.02.2026")</f>
        <v>#REF!</v>
      </c>
      <c r="CH20" s="2" t="e">
        <f>COUNTIFS(#REF!,B20,#REF!,"Алиев",#REF!,"08.02.2026")</f>
        <v>#REF!</v>
      </c>
      <c r="CI20" s="2" t="e">
        <f>COUNTIFS(#REF!,B20,#REF!,"Бекдурдиев",#REF!,"08.02.2026")</f>
        <v>#REF!</v>
      </c>
      <c r="CJ20" s="2" t="e">
        <f>COUNTIFS(#REF!,B20,#REF!,"Алиев",#REF!,"09.02.2026")</f>
        <v>#REF!</v>
      </c>
      <c r="CK20" s="2" t="e">
        <f>COUNTIFS(#REF!,B20,#REF!,"Бекдурдиев",#REF!,"09.02.2026")</f>
        <v>#REF!</v>
      </c>
      <c r="CL20" s="2" t="e">
        <f>COUNTIFS(#REF!,B20,#REF!,"Алиев",#REF!,"10.02.2026")</f>
        <v>#REF!</v>
      </c>
      <c r="CM20" s="2" t="e">
        <f>COUNTIFS(#REF!,B20,#REF!,"Бекдурдиев",#REF!,"10.02.2026")</f>
        <v>#REF!</v>
      </c>
      <c r="CN20" s="2" t="e">
        <f>COUNTIFS(#REF!,B20,#REF!,"Алиев",#REF!,"11.02.2026")</f>
        <v>#REF!</v>
      </c>
      <c r="CO20" s="2" t="e">
        <f>COUNTIFS(#REF!,B20,#REF!,"Бекдурдиев",#REF!,"11.02.2026")</f>
        <v>#REF!</v>
      </c>
      <c r="CP20" s="2" t="e">
        <f>COUNTIFS(#REF!,B20,#REF!,"Алиев",#REF!,"12.02.2026")</f>
        <v>#REF!</v>
      </c>
      <c r="CQ20" s="2" t="e">
        <f>COUNTIFS(#REF!,B20,#REF!,"Бекдурдиев",#REF!,"12.02.2026")</f>
        <v>#REF!</v>
      </c>
      <c r="CR20" s="2" t="e">
        <f>COUNTIFS(#REF!,B20,#REF!,"Алиев",#REF!,"13.02.2026")</f>
        <v>#REF!</v>
      </c>
      <c r="CS20" s="2" t="e">
        <f>COUNTIFS(#REF!,B20,#REF!,"Бекдурдиев",#REF!,"13.02.2026")</f>
        <v>#REF!</v>
      </c>
      <c r="CT20" s="2" t="e">
        <f>COUNTIFS(#REF!,B20,#REF!,"Алиев",#REF!,"14.02.2026")</f>
        <v>#REF!</v>
      </c>
      <c r="CU20" s="2" t="e">
        <f>COUNTIFS(#REF!,B20,#REF!,"Бекдурдиев",#REF!,"14.02.2026")</f>
        <v>#REF!</v>
      </c>
      <c r="CV20" s="2" t="e">
        <f>COUNTIFS(#REF!,B20,#REF!,"Алиев",#REF!,"15.02.2026")</f>
        <v>#REF!</v>
      </c>
      <c r="CW20" s="2" t="e">
        <f>COUNTIFS(#REF!,B20,#REF!,"Бекдурдиев",#REF!,"15.02.2026")</f>
        <v>#REF!</v>
      </c>
      <c r="CX20" s="2" t="e">
        <f>COUNTIFS(#REF!,B20,#REF!,"Алиев",#REF!,"16.02.2026")</f>
        <v>#REF!</v>
      </c>
      <c r="CY20" s="2" t="e">
        <f>COUNTIFS(#REF!,B20,#REF!,"Бекдурдиев",#REF!,"16.02.2026")</f>
        <v>#REF!</v>
      </c>
      <c r="CZ20" s="2" t="e">
        <f>COUNTIFS(#REF!,B20,#REF!,"Алиев",#REF!,"17.02.2026")</f>
        <v>#REF!</v>
      </c>
      <c r="DA20" s="2" t="e">
        <f>COUNTIFS(#REF!,B20,#REF!,"Бекдурдиев",#REF!,"17.02.2026")</f>
        <v>#REF!</v>
      </c>
      <c r="DB20" s="2" t="e">
        <f>COUNTIFS(#REF!,B20,#REF!,"Алиев",#REF!,"18.02.2026")</f>
        <v>#REF!</v>
      </c>
      <c r="DC20" s="2" t="e">
        <f>COUNTIFS(#REF!,B20,#REF!,"Бекдурдиев",#REF!,"18.02.2026")</f>
        <v>#REF!</v>
      </c>
      <c r="DD20" s="2" t="e">
        <f>COUNTIFS(#REF!,B20,#REF!,"Алиев",#REF!,"19.02.2026")</f>
        <v>#REF!</v>
      </c>
      <c r="DE20" s="2" t="e">
        <f>COUNTIFS(#REF!,B20,#REF!,"Бекдурдиев",#REF!,"19.02.2026")</f>
        <v>#REF!</v>
      </c>
      <c r="DF20" s="2" t="e">
        <f>COUNTIFS(#REF!,B20,#REF!,"Алиев",#REF!,"20.02.2026")</f>
        <v>#REF!</v>
      </c>
      <c r="DG20" s="2" t="e">
        <f>COUNTIFS(#REF!,B20,#REF!,"Бекдурдиев",#REF!,"20.02.2026")</f>
        <v>#REF!</v>
      </c>
      <c r="DH20" s="2" t="e">
        <f>COUNTIFS(#REF!,B20,#REF!,"Алиев",#REF!,"21.02.2026")</f>
        <v>#REF!</v>
      </c>
      <c r="DI20" s="2" t="e">
        <f>COUNTIFS(#REF!,B20,#REF!,"Бекдурдиев",#REF!,"21.02.2026")</f>
        <v>#REF!</v>
      </c>
      <c r="DJ20" s="2" t="e">
        <f>COUNTIFS(#REF!,B20,#REF!,"Алиев",#REF!,"22.02.2026")</f>
        <v>#REF!</v>
      </c>
      <c r="DK20" s="2" t="e">
        <f>COUNTIFS(#REF!,B20,#REF!,"Бекдурдиев",#REF!,"22.02.2026")</f>
        <v>#REF!</v>
      </c>
      <c r="DL20" s="2" t="e">
        <f>COUNTIFS(#REF!,B20,#REF!,"Алиев",#REF!,"23.02.2026")</f>
        <v>#REF!</v>
      </c>
      <c r="DM20" s="2" t="e">
        <f>COUNTIFS(#REF!,B20,#REF!,"Бекдурдиев",#REF!,"23.02.2026")</f>
        <v>#REF!</v>
      </c>
      <c r="DN20" s="2" t="e">
        <f>COUNTIFS(#REF!,B20,#REF!,"Алиев",#REF!,"24.02.2026")</f>
        <v>#REF!</v>
      </c>
      <c r="DO20" s="2" t="e">
        <f>COUNTIFS(#REF!,B20,#REF!,"Бекдурдиев",#REF!,"24.02.2026")</f>
        <v>#REF!</v>
      </c>
      <c r="DP20" s="2" t="e">
        <f>COUNTIFS(#REF!,B20,#REF!,"Алиев",#REF!,"25.02.2026")</f>
        <v>#REF!</v>
      </c>
      <c r="DQ20" s="2" t="e">
        <f>COUNTIFS(#REF!,B20,#REF!,"Бекдурдиев",#REF!,"25.02.2026")</f>
        <v>#REF!</v>
      </c>
      <c r="DR20" s="2" t="e">
        <f>COUNTIFS(#REF!,B20,#REF!,"Алиев",#REF!,"26.02.2026")</f>
        <v>#REF!</v>
      </c>
      <c r="DS20" s="2" t="e">
        <f>COUNTIFS(#REF!,B20,#REF!,"Бекдурдиев",#REF!,"26.02.2026")</f>
        <v>#REF!</v>
      </c>
      <c r="DT20" s="2" t="e">
        <f>COUNTIFS(#REF!,B20,#REF!,"Алиев",#REF!,"27.02.2026")</f>
        <v>#REF!</v>
      </c>
      <c r="DU20" s="2" t="e">
        <f>COUNTIFS(#REF!,B20,#REF!,"Бекдурдиев",#REF!,"27.02.2026")</f>
        <v>#REF!</v>
      </c>
      <c r="DV20" s="2" t="e">
        <f>COUNTIFS(#REF!,B20,#REF!,"Алиев",#REF!,"28.02.2026")</f>
        <v>#REF!</v>
      </c>
      <c r="DW20" s="2" t="e">
        <f>COUNTIFS(#REF!,B20,#REF!,"Бекдурдиев",#REF!,"28.02.2026")</f>
        <v>#REF!</v>
      </c>
      <c r="DX20" s="14" t="e">
        <f t="shared" si="22"/>
        <v>#REF!</v>
      </c>
      <c r="DY20" s="14" t="e">
        <f t="shared" si="23"/>
        <v>#REF!</v>
      </c>
      <c r="DZ20" s="2" t="e">
        <f>COUNTIFS(#REF!,B20,#REF!,"алиев",#REF!,"01.03.2026")</f>
        <v>#REF!</v>
      </c>
      <c r="EA20" s="2" t="e">
        <f>COUNTIFS(#REF!,B20,#REF!,"Бекдурдиев",#REF!,"01.03.2026")</f>
        <v>#REF!</v>
      </c>
      <c r="EB20" s="2" t="e">
        <f>COUNTIFS(#REF!,B20,#REF!,"алиев",#REF!,"02.03.2026")</f>
        <v>#REF!</v>
      </c>
      <c r="EC20" s="2" t="e">
        <f>COUNTIFS(#REF!,B20,#REF!,"Бекдурдиев",#REF!,"02.03.2026")</f>
        <v>#REF!</v>
      </c>
      <c r="ED20" s="2" t="e">
        <f>COUNTIFS(#REF!,B20,#REF!,"алиев",#REF!,"03.03.2026")</f>
        <v>#REF!</v>
      </c>
      <c r="EE20" s="2" t="e">
        <f>COUNTIFS(#REF!,B20,#REF!,"Бекдурдиев",#REF!,"03.03.2026")</f>
        <v>#REF!</v>
      </c>
      <c r="EF20" s="2" t="e">
        <f>COUNTIFS(#REF!,B20,#REF!,"алиев",#REF!,"04.03.2026")</f>
        <v>#REF!</v>
      </c>
      <c r="EG20" s="2" t="e">
        <f>COUNTIFS(#REF!,B20,#REF!,"Бекдурдиев",#REF!,"04.03.2026")</f>
        <v>#REF!</v>
      </c>
      <c r="EH20" s="2" t="e">
        <f>COUNTIFS(#REF!,B20,#REF!,"алиев",#REF!,"05.03.2026")</f>
        <v>#REF!</v>
      </c>
      <c r="EI20" s="2" t="e">
        <f>COUNTIFS(#REF!,B20,#REF!,"Бекдурдиев",#REF!,"05.03.2026")</f>
        <v>#REF!</v>
      </c>
      <c r="EJ20" s="2" t="e">
        <f>COUNTIFS(#REF!,B20,#REF!,"алиев",#REF!,"06.03.2026")</f>
        <v>#REF!</v>
      </c>
      <c r="EK20" s="2" t="e">
        <f>COUNTIFS(#REF!,B20,#REF!,"Бекдурдиев",#REF!,"06.03.2026")</f>
        <v>#REF!</v>
      </c>
      <c r="EL20" s="2" t="e">
        <f>COUNTIFS(#REF!,B20,#REF!,"алиев",#REF!,"07.03.2026")</f>
        <v>#REF!</v>
      </c>
      <c r="EM20" s="2" t="e">
        <f>COUNTIFS(#REF!,B20,#REF!,"Бекдурдиев",#REF!,"07.03.2026")</f>
        <v>#REF!</v>
      </c>
      <c r="EN20" s="2" t="e">
        <f>COUNTIFS(#REF!,B20,#REF!,"алиев",#REF!,"08.03.2026")</f>
        <v>#REF!</v>
      </c>
      <c r="EO20" s="2" t="e">
        <f>COUNTIFS(#REF!,B20,#REF!,"Бекдурдиев",#REF!,"08.03.2026")</f>
        <v>#REF!</v>
      </c>
      <c r="EP20" s="2" t="e">
        <f>COUNTIFS(#REF!,B20,#REF!,"алиев",#REF!,"09.03.2026")</f>
        <v>#REF!</v>
      </c>
      <c r="EQ20" s="2" t="e">
        <f>COUNTIFS(#REF!,B20,#REF!,"Бекдурдиев",#REF!,"09.03.2026")</f>
        <v>#REF!</v>
      </c>
      <c r="ER20" s="2" t="e">
        <f>COUNTIFS(#REF!,B20,#REF!,"алиев",#REF!,"10.03.2026")</f>
        <v>#REF!</v>
      </c>
      <c r="ES20" s="2" t="e">
        <f>COUNTIFS(#REF!,B20,#REF!,"Бекдурдиев",#REF!,"10.03.2026")</f>
        <v>#REF!</v>
      </c>
      <c r="ET20" s="2" t="e">
        <f>COUNTIFS(#REF!,B20,#REF!,"алиев",#REF!,"11.03.2026")</f>
        <v>#REF!</v>
      </c>
      <c r="EU20" s="2" t="e">
        <f>COUNTIFS(#REF!,B20,#REF!,"Бекдурдиев",#REF!,"11.03.2026")</f>
        <v>#REF!</v>
      </c>
      <c r="EV20" s="2" t="e">
        <f>COUNTIFS(#REF!,B20,#REF!,"алиев",#REF!,"12.03.2026")</f>
        <v>#REF!</v>
      </c>
      <c r="EW20" s="2" t="e">
        <f>COUNTIFS(#REF!,B20,#REF!,"Бекдурдиев",#REF!,"12.03.2026")</f>
        <v>#REF!</v>
      </c>
      <c r="EX20" s="2" t="e">
        <f>COUNTIFS(#REF!,B20,#REF!,"алиев",#REF!,"13.03.2026")</f>
        <v>#REF!</v>
      </c>
      <c r="EY20" s="2" t="e">
        <f>COUNTIFS(#REF!,B20,#REF!,"Бекдурдиев",#REF!,"13.03.2026")</f>
        <v>#REF!</v>
      </c>
      <c r="EZ20" s="2" t="e">
        <f>COUNTIFS(#REF!,B20,#REF!,"алиев",#REF!,"14.03.2026")</f>
        <v>#REF!</v>
      </c>
      <c r="FA20" s="2" t="e">
        <f>COUNTIFS(#REF!,B20,#REF!,"Бекдурдиев",#REF!,"14.03.2026")</f>
        <v>#REF!</v>
      </c>
      <c r="FB20" s="2" t="e">
        <f>COUNTIFS(#REF!,B20,#REF!,"алиев",#REF!,"15.03.2026")</f>
        <v>#REF!</v>
      </c>
      <c r="FC20" s="2" t="e">
        <f>COUNTIFS(#REF!,B20,#REF!,"Бекдурдиев",#REF!,"15.03.2026")</f>
        <v>#REF!</v>
      </c>
      <c r="FD20" s="2" t="e">
        <f>COUNTIFS(#REF!,B20,#REF!,"алиев",#REF!,"16.03.2026")</f>
        <v>#REF!</v>
      </c>
      <c r="FE20" s="2" t="e">
        <f>COUNTIFS(#REF!,B20,#REF!,"Бекдурдиев",#REF!,"16.03.2026")</f>
        <v>#REF!</v>
      </c>
      <c r="FF20" s="2" t="e">
        <f>COUNTIFS(#REF!,B20,#REF!,"алиев",#REF!,"17.03.2026")</f>
        <v>#REF!</v>
      </c>
      <c r="FG20" s="2" t="e">
        <f>COUNTIFS(#REF!,B20,#REF!,"Бекдурдиев",#REF!,"17.03.2026")</f>
        <v>#REF!</v>
      </c>
      <c r="FH20" s="2" t="e">
        <f>COUNTIFS(#REF!,B20,#REF!,"алиев",#REF!,"18.03.2026")</f>
        <v>#REF!</v>
      </c>
      <c r="FI20" s="2" t="e">
        <f>COUNTIFS(#REF!,B20,#REF!,"Бекдурдиев",#REF!,"18.03.2026")</f>
        <v>#REF!</v>
      </c>
      <c r="FJ20" s="2" t="e">
        <f>COUNTIFS(#REF!,B20,#REF!,"алиев",#REF!,"19.03.2026")</f>
        <v>#REF!</v>
      </c>
      <c r="FK20" s="2" t="e">
        <f>COUNTIFS(#REF!,B20,#REF!,"Бекдурдиев",#REF!,"19.03.2026")</f>
        <v>#REF!</v>
      </c>
      <c r="FL20" s="2" t="e">
        <f>COUNTIFS(#REF!,B20,#REF!,"алиев",#REF!,"20.03.2026")</f>
        <v>#REF!</v>
      </c>
      <c r="FM20" s="2" t="e">
        <f>COUNTIFS(#REF!,B20,#REF!,"Бекдурдиев",#REF!,"20.03.2026")</f>
        <v>#REF!</v>
      </c>
      <c r="FN20" s="2" t="e">
        <f>COUNTIFS(#REF!,B20,#REF!,"алиев",#REF!,"21.03.2026")</f>
        <v>#REF!</v>
      </c>
      <c r="FO20" s="2" t="e">
        <f>COUNTIFS(#REF!,B20,#REF!,"Бекдурдиев",#REF!,"21.03.2026")</f>
        <v>#REF!</v>
      </c>
      <c r="FP20" s="2" t="e">
        <f>COUNTIFS(#REF!,B20,#REF!,"алиев",#REF!,"22.03.2026")</f>
        <v>#REF!</v>
      </c>
      <c r="FQ20" s="2" t="e">
        <f>COUNTIFS(#REF!,B20,#REF!,"Бекдурдиев",#REF!,"22.03.2026")</f>
        <v>#REF!</v>
      </c>
      <c r="FR20" s="2" t="e">
        <f>COUNTIFS(#REF!,B20,#REF!,"алиев",#REF!,"23.03.2026")</f>
        <v>#REF!</v>
      </c>
      <c r="FS20" s="2" t="e">
        <f>COUNTIFS(#REF!,B20,#REF!,"Бекдурдиев",#REF!,"23.03.2026")</f>
        <v>#REF!</v>
      </c>
      <c r="FT20" s="2" t="e">
        <f>COUNTIFS(#REF!,B20,#REF!,"алиев",#REF!,"24.03.2026")</f>
        <v>#REF!</v>
      </c>
      <c r="FU20" s="2" t="e">
        <f>COUNTIFS(#REF!,B20,#REF!,"Бекдурдиев",#REF!,"24.03.2026")</f>
        <v>#REF!</v>
      </c>
      <c r="FV20" s="2" t="e">
        <f>COUNTIFS(#REF!,B20,#REF!,"алиев",#REF!,"25.03.2026")</f>
        <v>#REF!</v>
      </c>
      <c r="FW20" s="2" t="e">
        <f>COUNTIFS(#REF!,B20,#REF!,"Бекдурдиев",#REF!,"25.03.2026")</f>
        <v>#REF!</v>
      </c>
      <c r="FX20" s="2" t="e">
        <f>COUNTIFS(#REF!,B20,#REF!,"алиев",#REF!,"26.03.2026")</f>
        <v>#REF!</v>
      </c>
      <c r="FY20" s="2" t="e">
        <f>COUNTIFS(#REF!,B20,#REF!,"Бекдурдиев",#REF!,"26.03.2026")</f>
        <v>#REF!</v>
      </c>
      <c r="FZ20" s="2" t="e">
        <f>COUNTIFS(#REF!,B20,#REF!,"алиев",#REF!,"27.03.2026")</f>
        <v>#REF!</v>
      </c>
      <c r="GA20" s="2" t="e">
        <f>COUNTIFS(#REF!,B20,#REF!,"Бекдурдиев",#REF!,"27.03.2026")</f>
        <v>#REF!</v>
      </c>
      <c r="GB20" s="2" t="e">
        <f>COUNTIFS(#REF!,B20,#REF!,"алиев",#REF!,"28.03.2026")</f>
        <v>#REF!</v>
      </c>
      <c r="GC20" s="2" t="e">
        <f>COUNTIFS(#REF!,B20,#REF!,"Бекдурдиев",#REF!,"28.03.2026")</f>
        <v>#REF!</v>
      </c>
      <c r="GD20" s="2" t="e">
        <f>COUNTIFS(#REF!,B20,#REF!,"алиев",#REF!,"29.03.2026")</f>
        <v>#REF!</v>
      </c>
      <c r="GE20" s="2" t="e">
        <f>COUNTIFS(#REF!,B20,#REF!,"Бекдурдиев",#REF!,"29.03.2026")</f>
        <v>#REF!</v>
      </c>
      <c r="GF20" s="2" t="e">
        <f>COUNTIFS(#REF!,B20,#REF!,"алиев",#REF!,"30.03.2026")</f>
        <v>#REF!</v>
      </c>
      <c r="GG20" s="2" t="e">
        <f>COUNTIFS(#REF!,B20,#REF!,"Бекдурдиев",#REF!,"30.03.2026")</f>
        <v>#REF!</v>
      </c>
      <c r="GH20" s="2" t="e">
        <f>COUNTIFS(#REF!,B20,#REF!,"алиев",#REF!,"31.03.2026")</f>
        <v>#REF!</v>
      </c>
      <c r="GI20" s="2" t="e">
        <f>COUNTIFS(#REF!,B20,#REF!,"Бекдурдиев",#REF!,"31.03.2026")</f>
        <v>#REF!</v>
      </c>
      <c r="GJ20" s="16" t="e">
        <f t="shared" si="24"/>
        <v>#REF!</v>
      </c>
      <c r="GK20" s="16" t="e">
        <f t="shared" si="25"/>
        <v>#REF!</v>
      </c>
      <c r="GL20" s="4" t="e">
        <f>COUNTIFS(#REF!,B20,#REF!,"алиев",#REF!,"01.04.2026")</f>
        <v>#REF!</v>
      </c>
      <c r="GM20" s="4" t="e">
        <f>COUNTIFS(#REF!,B20,#REF!,"Бекдурдиев",#REF!,"01.04.2026")</f>
        <v>#REF!</v>
      </c>
      <c r="GN20" s="4" t="e">
        <f>COUNTIFS(#REF!,B20,#REF!,"алиев",#REF!,"02.04.2026")</f>
        <v>#REF!</v>
      </c>
      <c r="GO20" s="4" t="e">
        <f>COUNTIFS(#REF!,B20,#REF!,"Бекдурдиев",#REF!,"02.04.2026")</f>
        <v>#REF!</v>
      </c>
      <c r="GP20" s="4" t="e">
        <f>COUNTIFS(#REF!,B20,#REF!,"алиев",#REF!,"03.04.2026")</f>
        <v>#REF!</v>
      </c>
      <c r="GQ20" s="4" t="e">
        <f>COUNTIFS(#REF!,B20,#REF!,"Бекдурдиев",#REF!,"03.04.2026")</f>
        <v>#REF!</v>
      </c>
      <c r="GR20" s="4" t="e">
        <f>COUNTIFS(#REF!,B20,#REF!,"алиев",#REF!,"04.04.2026")</f>
        <v>#REF!</v>
      </c>
      <c r="GS20" s="4" t="e">
        <f>COUNTIFS(#REF!,B20,#REF!,"Бекдурдиев",#REF!,"04.04.2026")</f>
        <v>#REF!</v>
      </c>
      <c r="GT20" s="4" t="e">
        <f>COUNTIFS(#REF!,B20,#REF!,"алиев",#REF!,"05.04.2026")</f>
        <v>#REF!</v>
      </c>
      <c r="GU20" s="4" t="e">
        <f>COUNTIFS(#REF!,B20,#REF!,"Бекдурдиев",#REF!,"05.04.2026")</f>
        <v>#REF!</v>
      </c>
      <c r="GV20" s="4" t="e">
        <f>COUNTIFS(#REF!,B20,#REF!,"алиев",#REF!,"06.04.2026")</f>
        <v>#REF!</v>
      </c>
      <c r="GW20" s="4" t="e">
        <f>COUNTIFS(#REF!,B20,#REF!,"Бекдурдиев",#REF!,"06.04.2026")</f>
        <v>#REF!</v>
      </c>
      <c r="GX20" s="4" t="e">
        <f>COUNTIFS(#REF!,B20,#REF!,"алиев",#REF!,"07.04.2026")</f>
        <v>#REF!</v>
      </c>
      <c r="GY20" s="4" t="e">
        <f>COUNTIFS(#REF!,B20,#REF!,"Бекдурдиев",#REF!,"07.04.2026")</f>
        <v>#REF!</v>
      </c>
      <c r="GZ20" s="4" t="e">
        <f>COUNTIFS(#REF!,B20,#REF!,"алиев",#REF!,"08.04.2026")</f>
        <v>#REF!</v>
      </c>
      <c r="HA20" s="4" t="e">
        <f>COUNTIFS(#REF!,B20,#REF!,"Бекдурдиев",#REF!,"08.04.2026")</f>
        <v>#REF!</v>
      </c>
      <c r="HB20" s="4" t="e">
        <f>COUNTIFS(#REF!,B20,#REF!,"алиев",#REF!,"09.04.2026")</f>
        <v>#REF!</v>
      </c>
      <c r="HC20" s="4" t="e">
        <f>COUNTIFS(#REF!,B20,#REF!,"Бекдурдиев",#REF!,"09.04.2026")</f>
        <v>#REF!</v>
      </c>
      <c r="HD20" s="4" t="e">
        <f>COUNTIFS(#REF!,B20,#REF!,"алиев",#REF!,"10.04.2026")</f>
        <v>#REF!</v>
      </c>
      <c r="HE20" s="4" t="e">
        <f>COUNTIFS(#REF!,B20,#REF!,"Бекдурдиев",#REF!,"10.04.2026")</f>
        <v>#REF!</v>
      </c>
      <c r="HF20" s="4" t="e">
        <f>COUNTIFS(#REF!,B20,#REF!,"алиев",#REF!,"11.04.2026")</f>
        <v>#REF!</v>
      </c>
      <c r="HG20" s="4" t="e">
        <f>COUNTIFS(#REF!,B20,#REF!,"Бекдурдиев",#REF!,"11.04.2026")</f>
        <v>#REF!</v>
      </c>
      <c r="HH20" s="4" t="e">
        <f>COUNTIFS(#REF!,B20,#REF!,"алиев",#REF!,"12.04.2026")</f>
        <v>#REF!</v>
      </c>
      <c r="HI20" s="4" t="e">
        <f>COUNTIFS(#REF!,B20,#REF!,"Бекдурдиев",#REF!,"12.04.2026")</f>
        <v>#REF!</v>
      </c>
      <c r="HJ20" s="4" t="e">
        <f>COUNTIFS(#REF!,B20,#REF!,"алиев",#REF!,"13.04.2026")</f>
        <v>#REF!</v>
      </c>
      <c r="HK20" s="4" t="e">
        <f>COUNTIFS(#REF!,B20,#REF!,"Бекдурдиев",#REF!,"13.04.2026")</f>
        <v>#REF!</v>
      </c>
      <c r="HL20" s="4" t="e">
        <f>COUNTIFS(#REF!,B20,#REF!,"алиев",#REF!,"14.04.2026")</f>
        <v>#REF!</v>
      </c>
      <c r="HM20" s="4" t="e">
        <f>COUNTIFS(#REF!,B20,#REF!,"Бекдурдиев",#REF!,"14.04.2026")</f>
        <v>#REF!</v>
      </c>
      <c r="HN20" s="4" t="e">
        <f>COUNTIFS(#REF!,B20,#REF!,"алиев",#REF!,"15.04.2026")</f>
        <v>#REF!</v>
      </c>
      <c r="HO20" s="4" t="e">
        <f>COUNTIFS(#REF!,B20,#REF!,"Бекдурдиев",#REF!,"15.04.2026")</f>
        <v>#REF!</v>
      </c>
      <c r="HP20" s="4" t="e">
        <f>COUNTIFS(#REF!,B20,#REF!,"алиев",#REF!,"16.04.2026")</f>
        <v>#REF!</v>
      </c>
      <c r="HQ20" s="4" t="e">
        <f>COUNTIFS(#REF!,B20,#REF!,"Бекдурдиев",#REF!,"16.04.2026")</f>
        <v>#REF!</v>
      </c>
      <c r="HR20" s="4" t="e">
        <f>COUNTIFS(#REF!,B20,#REF!,"алиев",#REF!,"17.04.2026")</f>
        <v>#REF!</v>
      </c>
      <c r="HS20" s="4" t="e">
        <f>COUNTIFS(#REF!,B20,#REF!,"Бекдурдиев",#REF!,"17.04.2026")</f>
        <v>#REF!</v>
      </c>
      <c r="HT20" s="4" t="e">
        <f>COUNTIFS(#REF!,B20,#REF!,"алиев",#REF!,"18.04.2026")</f>
        <v>#REF!</v>
      </c>
      <c r="HU20" s="4" t="e">
        <f>COUNTIFS(#REF!,B20,#REF!,"Бекдурдиев",#REF!,"18.04.2026")</f>
        <v>#REF!</v>
      </c>
      <c r="HV20" s="4" t="e">
        <f>COUNTIFS(#REF!,B20,#REF!,"алиев",#REF!,"19.04.2026")</f>
        <v>#REF!</v>
      </c>
      <c r="HW20" s="4" t="e">
        <f>COUNTIFS(#REF!,B20,#REF!,"Бекдурдиев",#REF!,"19.04.2026")</f>
        <v>#REF!</v>
      </c>
      <c r="HX20" s="4" t="e">
        <f>COUNTIFS(#REF!,B20,#REF!,"алиев",#REF!,"20.04.2026")</f>
        <v>#REF!</v>
      </c>
      <c r="HY20" s="4" t="e">
        <f>COUNTIFS(#REF!,B20,#REF!,"Бекдурдиев",#REF!,"20.04.2026")</f>
        <v>#REF!</v>
      </c>
      <c r="HZ20" s="4" t="e">
        <f>COUNTIFS(#REF!,B20,#REF!,"алиев",#REF!,"21.04.2026")</f>
        <v>#REF!</v>
      </c>
      <c r="IA20" s="4" t="e">
        <f>COUNTIFS(#REF!,B20,#REF!,"Бекдурдиев",#REF!,"21.04.2026")</f>
        <v>#REF!</v>
      </c>
      <c r="IB20" s="4" t="e">
        <f>COUNTIFS(#REF!,B20,#REF!,"алиев",#REF!,"22.04.2026")</f>
        <v>#REF!</v>
      </c>
      <c r="IC20" s="4" t="e">
        <f>COUNTIFS(#REF!,B20,#REF!,"Бекдурдиев",#REF!,"22.04.2026")</f>
        <v>#REF!</v>
      </c>
      <c r="ID20" s="4" t="e">
        <f>COUNTIFS(#REF!,B20,#REF!,"алиев",#REF!,"23.04.2026")</f>
        <v>#REF!</v>
      </c>
      <c r="IE20" s="4" t="e">
        <f>COUNTIFS(#REF!,B20,#REF!,"Бекдурдиев",#REF!,"23.04.2026")</f>
        <v>#REF!</v>
      </c>
      <c r="IF20" s="4" t="e">
        <f>COUNTIFS(#REF!,B20,#REF!,"алиев",#REF!,"24.04.2026")</f>
        <v>#REF!</v>
      </c>
      <c r="IG20" s="4" t="e">
        <f>COUNTIFS(#REF!,B20,#REF!,"Бекдурдиев",#REF!,"24.04.2026")</f>
        <v>#REF!</v>
      </c>
      <c r="IH20" s="4" t="e">
        <f>COUNTIFS(#REF!,B20,#REF!,"алиев",#REF!,"25.04.2026")</f>
        <v>#REF!</v>
      </c>
      <c r="II20" s="4" t="e">
        <f>COUNTIFS(#REF!,B20,#REF!,"Бекдурдиев",#REF!,"25.04.2026")</f>
        <v>#REF!</v>
      </c>
      <c r="IJ20" s="4" t="e">
        <f>COUNTIFS(#REF!,B20,#REF!,"алиев",#REF!,"26.04.2026")</f>
        <v>#REF!</v>
      </c>
      <c r="IK20" s="4" t="e">
        <f>COUNTIFS(#REF!,B20,#REF!,"Бекдурдиев",#REF!,"26.04.2026")</f>
        <v>#REF!</v>
      </c>
      <c r="IL20" s="4" t="e">
        <f>COUNTIFS(#REF!,B20,#REF!,"алиев",#REF!,"27.04.2026")</f>
        <v>#REF!</v>
      </c>
      <c r="IM20" s="4" t="e">
        <f>COUNTIFS(#REF!,B20,#REF!,"Бекдурдиев",#REF!,"27.04.2026")</f>
        <v>#REF!</v>
      </c>
      <c r="IN20" s="4" t="e">
        <f>COUNTIFS(#REF!,B20,#REF!,"алиев",#REF!,"28.04.2026")</f>
        <v>#REF!</v>
      </c>
      <c r="IO20" s="4" t="e">
        <f>COUNTIFS(#REF!,B20,#REF!,"Бекдурдиев",#REF!,"28.04.2026")</f>
        <v>#REF!</v>
      </c>
      <c r="IP20" s="4" t="e">
        <f>COUNTIFS(#REF!,B20,#REF!,"алиев",#REF!,"29.04.2026")</f>
        <v>#REF!</v>
      </c>
      <c r="IQ20" s="4" t="e">
        <f>COUNTIFS(#REF!,B20,#REF!,"Бекдурдиев",#REF!,"29.04.2026")</f>
        <v>#REF!</v>
      </c>
      <c r="IR20" s="4" t="e">
        <f>COUNTIFS(#REF!,B20,#REF!,"алиев",#REF!,"30.04.2026")</f>
        <v>#REF!</v>
      </c>
      <c r="IS20" s="4" t="e">
        <f>COUNTIFS(#REF!,B20,#REF!,"Бекдурдиев",#REF!,"30.04.2026")</f>
        <v>#REF!</v>
      </c>
      <c r="IT20" s="18" t="e">
        <f t="shared" si="26"/>
        <v>#REF!</v>
      </c>
      <c r="IU20" s="18" t="e">
        <f t="shared" si="27"/>
        <v>#REF!</v>
      </c>
      <c r="IV20" s="4" t="e">
        <f>COUNTIFS(#REF!,B20,#REF!,"алиев",#REF!,"01.05.2026")</f>
        <v>#REF!</v>
      </c>
      <c r="IW20" s="4" t="e">
        <f>COUNTIFS(#REF!,B20,#REF!,"Бекдурдиев",#REF!,"01.05.2026")</f>
        <v>#REF!</v>
      </c>
      <c r="IX20" s="4" t="e">
        <f>COUNTIFS(#REF!,B20,#REF!,"алиев",#REF!,"02.05.2026")</f>
        <v>#REF!</v>
      </c>
      <c r="IY20" s="4" t="e">
        <f>COUNTIFS(#REF!,B20,#REF!,"Бекдурдиев",#REF!,"02.05.2026")</f>
        <v>#REF!</v>
      </c>
      <c r="IZ20" s="4" t="e">
        <f>COUNTIFS(#REF!,B20,#REF!,"алиев",#REF!,"03.05.2026")</f>
        <v>#REF!</v>
      </c>
      <c r="JA20" s="4" t="e">
        <f>COUNTIFS(#REF!,B20,#REF!,"Бекдурдиев",#REF!,"03.05.2026")</f>
        <v>#REF!</v>
      </c>
      <c r="JB20" s="4" t="e">
        <f>COUNTIFS(#REF!,B20,#REF!,"алиев",#REF!,"04.05.2026")</f>
        <v>#REF!</v>
      </c>
      <c r="JC20" s="4" t="e">
        <f>COUNTIFS(#REF!,B20,#REF!,"Бекдурдиев",#REF!,"04.05.2026")</f>
        <v>#REF!</v>
      </c>
      <c r="JD20" s="4" t="e">
        <f>COUNTIFS(#REF!,B20,#REF!,"алиев",#REF!,"05.05.2026")</f>
        <v>#REF!</v>
      </c>
      <c r="JE20" s="4" t="e">
        <f>COUNTIFS(#REF!,B20,#REF!,"Бекдурдиев",#REF!,"05.05.2026")</f>
        <v>#REF!</v>
      </c>
      <c r="JF20" s="4" t="e">
        <f>COUNTIFS(#REF!,B20,#REF!,"алиев",#REF!,"06.05.2026")</f>
        <v>#REF!</v>
      </c>
      <c r="JG20" s="4" t="e">
        <f>COUNTIFS(#REF!,B20,#REF!,"Бекдурдиев",#REF!,"06.05.2026")</f>
        <v>#REF!</v>
      </c>
      <c r="JH20" s="4" t="e">
        <f>COUNTIFS(#REF!,B20,#REF!,"алиев",#REF!,"07.05.2026")</f>
        <v>#REF!</v>
      </c>
      <c r="JI20" s="4" t="e">
        <f>COUNTIFS(#REF!,B20,#REF!,"Бекдурдиев",#REF!,"07.05.2026")</f>
        <v>#REF!</v>
      </c>
      <c r="JJ20" s="4" t="e">
        <f>COUNTIFS(#REF!,B20,#REF!,"алиев",#REF!,"08.05.2026")</f>
        <v>#REF!</v>
      </c>
      <c r="JK20" s="4" t="e">
        <f>COUNTIFS(#REF!,B20,#REF!,"Бекдурдиев",#REF!,"08.05.2026")</f>
        <v>#REF!</v>
      </c>
      <c r="JL20" s="4" t="e">
        <f>COUNTIFS(#REF!,B20,#REF!,"алиев",#REF!,"09.05.2026")</f>
        <v>#REF!</v>
      </c>
      <c r="JM20" s="4" t="e">
        <f>COUNTIFS(#REF!,B20,#REF!,"Бекдурдиев",#REF!,"09.05.2026")</f>
        <v>#REF!</v>
      </c>
      <c r="JN20" s="4" t="e">
        <f>COUNTIFS(#REF!,B20,#REF!,"алиев",#REF!,"10.05.2026")</f>
        <v>#REF!</v>
      </c>
      <c r="JO20" s="4" t="e">
        <f>COUNTIFS(#REF!,B20,#REF!,"Бекдурдиев",#REF!,"10.05.2026")</f>
        <v>#REF!</v>
      </c>
      <c r="JP20" s="4" t="e">
        <f>COUNTIFS(#REF!,B20,#REF!,"алиев",#REF!,"11.05.2026")</f>
        <v>#REF!</v>
      </c>
      <c r="JQ20" s="4" t="e">
        <f>COUNTIFS(#REF!,B20,#REF!,"Бекдурдиев",#REF!,"11.05.2026")</f>
        <v>#REF!</v>
      </c>
      <c r="JR20" s="4" t="e">
        <f>COUNTIFS(#REF!,B20,#REF!,"алиев",#REF!,"12.05.2026")</f>
        <v>#REF!</v>
      </c>
      <c r="JS20" s="4" t="e">
        <f>COUNTIFS(#REF!,B20,#REF!,"Бекдурдиев",#REF!,"12.05.2026")</f>
        <v>#REF!</v>
      </c>
      <c r="JT20" s="4" t="e">
        <f>COUNTIFS(#REF!,B20,#REF!,"алиев",#REF!,"13.05.2026")</f>
        <v>#REF!</v>
      </c>
      <c r="JU20" s="4" t="e">
        <f>COUNTIFS(#REF!,B20,#REF!,"Бекдурдиев",#REF!,"13.05.2026")</f>
        <v>#REF!</v>
      </c>
      <c r="JV20" s="4" t="e">
        <f>COUNTIFS(#REF!,B20,#REF!,"алиев",#REF!,"14.05.2026")</f>
        <v>#REF!</v>
      </c>
      <c r="JW20" s="4" t="e">
        <f>COUNTIFS(#REF!,B20,#REF!,"Бекдурдиев",#REF!,"14.05.2026")</f>
        <v>#REF!</v>
      </c>
      <c r="JX20" s="4" t="e">
        <f>COUNTIFS(#REF!,B20,#REF!,"алиев",#REF!,"15.05.2026")</f>
        <v>#REF!</v>
      </c>
      <c r="JY20" s="4" t="e">
        <f>COUNTIFS(#REF!,B20,#REF!,"Бекдурдиев",#REF!,"15.05.2026")</f>
        <v>#REF!</v>
      </c>
      <c r="JZ20" s="4" t="e">
        <f>COUNTIFS(#REF!,B20,#REF!,"алиев",#REF!,"16.05.2026")</f>
        <v>#REF!</v>
      </c>
      <c r="KA20" s="4" t="e">
        <f>COUNTIFS(#REF!,B20,#REF!,"Бекдурдиев",#REF!,"16.05.2026")</f>
        <v>#REF!</v>
      </c>
      <c r="KB20" s="4" t="e">
        <f>COUNTIFS(#REF!,B20,#REF!,"алиев",#REF!,"17.05.2026")</f>
        <v>#REF!</v>
      </c>
      <c r="KC20" s="4" t="e">
        <f>COUNTIFS(#REF!,B20,#REF!,"Бекдурдиев",#REF!,"17.05.2026")</f>
        <v>#REF!</v>
      </c>
      <c r="KD20" s="4" t="e">
        <f>COUNTIFS(#REF!,B20,#REF!,"алиев",#REF!,"18.05.2026")</f>
        <v>#REF!</v>
      </c>
      <c r="KE20" s="4" t="e">
        <f>COUNTIFS(#REF!,B20,#REF!,"Бекдурдиев",#REF!,"18.05.2026")</f>
        <v>#REF!</v>
      </c>
      <c r="KF20" s="4" t="e">
        <f>COUNTIFS(#REF!,B20,#REF!,"алиев",#REF!,"19.05.2026")</f>
        <v>#REF!</v>
      </c>
      <c r="KG20" s="4" t="e">
        <f>COUNTIFS(#REF!,B20,#REF!,"Бекдурдиев",#REF!,"19.05.2026")</f>
        <v>#REF!</v>
      </c>
      <c r="KH20" s="4" t="e">
        <f>COUNTIFS(#REF!,B20,#REF!,"алиев",#REF!,"20.05.2026")</f>
        <v>#REF!</v>
      </c>
      <c r="KI20" s="4" t="e">
        <f>COUNTIFS(#REF!,B20,#REF!,"Бекдурдиев",#REF!,"20.05.2026")</f>
        <v>#REF!</v>
      </c>
      <c r="KJ20" s="4" t="e">
        <f>COUNTIFS(#REF!,B20,#REF!,"алиев",#REF!,"21.05.2026")</f>
        <v>#REF!</v>
      </c>
      <c r="KK20" s="4" t="e">
        <f>COUNTIFS(#REF!,B20,#REF!,"Бекдурдиев",#REF!,"21.05.2026")</f>
        <v>#REF!</v>
      </c>
      <c r="KL20" s="4" t="e">
        <f>COUNTIFS(#REF!,B20,#REF!,"алиев",#REF!,"22.05.2026")</f>
        <v>#REF!</v>
      </c>
      <c r="KM20" s="4" t="e">
        <f>COUNTIFS(#REF!,B20,#REF!,"Бекдурдиев",#REF!,"22.05.2026")</f>
        <v>#REF!</v>
      </c>
      <c r="KN20" s="4" t="e">
        <f>COUNTIFS(#REF!,B20,#REF!,"алиев",#REF!,"23.05.2026")</f>
        <v>#REF!</v>
      </c>
      <c r="KO20" s="4" t="e">
        <f>COUNTIFS(#REF!,B20,#REF!,"Бекдурдиев",#REF!,"23.05.2026")</f>
        <v>#REF!</v>
      </c>
      <c r="KP20" s="4" t="e">
        <f>COUNTIFS(#REF!,B20,#REF!,"алиев",#REF!,"24.05.2026")</f>
        <v>#REF!</v>
      </c>
      <c r="KQ20" s="4" t="e">
        <f>COUNTIFS(#REF!,B20,#REF!,"Бекдурдиев",#REF!,"24.05.2026")</f>
        <v>#REF!</v>
      </c>
      <c r="KR20" s="4" t="e">
        <f>COUNTIFS(#REF!,B20,#REF!,"алиев",#REF!,"25.05.2026")</f>
        <v>#REF!</v>
      </c>
      <c r="KS20" s="4" t="e">
        <f>COUNTIFS(#REF!,B20,#REF!,"Бекдурдиев",#REF!,"25.05.2026")</f>
        <v>#REF!</v>
      </c>
      <c r="KT20" s="4" t="e">
        <f>COUNTIFS(#REF!,B20,#REF!,"алиев",#REF!,"26.05.2026")</f>
        <v>#REF!</v>
      </c>
      <c r="KU20" s="4" t="e">
        <f>COUNTIFS(#REF!,B20,#REF!,"Бекдурдиев",#REF!,"26.05.2026")</f>
        <v>#REF!</v>
      </c>
      <c r="KV20" s="4" t="e">
        <f>COUNTIFS(#REF!,B20,#REF!,"алиев",#REF!,"27.05.2026")</f>
        <v>#REF!</v>
      </c>
      <c r="KW20" s="4" t="e">
        <f>COUNTIFS(#REF!,B20,#REF!,"Бекдурдиев",#REF!,"27.05.2026")</f>
        <v>#REF!</v>
      </c>
      <c r="KX20" s="4" t="e">
        <f>COUNTIFS(#REF!,B20,#REF!,"алиев",#REF!,"28.05.2026")</f>
        <v>#REF!</v>
      </c>
      <c r="KY20" s="4" t="e">
        <f>COUNTIFS(#REF!,B20,#REF!,"Бекдурдиев",#REF!,"28.05.2026")</f>
        <v>#REF!</v>
      </c>
      <c r="KZ20" s="4" t="e">
        <f>COUNTIFS(#REF!,B20,#REF!,"алиев",#REF!,"29.05.2026")</f>
        <v>#REF!</v>
      </c>
      <c r="LA20" s="4" t="e">
        <f>COUNTIFS(#REF!,B20,#REF!,"Бекдурдиев",#REF!,"29.05.2026")</f>
        <v>#REF!</v>
      </c>
      <c r="LB20" s="4" t="e">
        <f>COUNTIFS(#REF!,B20,#REF!,"алиев",#REF!,"30.05.2026")</f>
        <v>#REF!</v>
      </c>
      <c r="LC20" s="4" t="e">
        <f>COUNTIFS(#REF!,B20,#REF!,"Бекдурдиев",#REF!,"30.05.2026")</f>
        <v>#REF!</v>
      </c>
      <c r="LD20" s="4" t="e">
        <f>COUNTIFS(#REF!,B20,#REF!,"алиев",#REF!,"31.05.2026")</f>
        <v>#REF!</v>
      </c>
      <c r="LE20" s="4" t="e">
        <f>COUNTIFS(#REF!,B20,#REF!,"Бекдурдиев",#REF!,"31.05.2026")</f>
        <v>#REF!</v>
      </c>
      <c r="LF20" s="22" t="e">
        <f t="shared" si="28"/>
        <v>#REF!</v>
      </c>
      <c r="LG20" s="22" t="e">
        <f t="shared" si="29"/>
        <v>#REF!</v>
      </c>
      <c r="LH20" s="4" t="e">
        <f>COUNTIFS(#REF!,B20,#REF!,"алиев",#REF!,"01.06.2026")</f>
        <v>#REF!</v>
      </c>
      <c r="LI20" s="4" t="e">
        <f>COUNTIFS(#REF!,B20,#REF!,"Бекдурдиев",#REF!,"01.06.2026")</f>
        <v>#REF!</v>
      </c>
      <c r="LJ20" s="4" t="e">
        <f>COUNTIFS(#REF!,B20,#REF!,"алиев",#REF!,"02.06.2026")</f>
        <v>#REF!</v>
      </c>
      <c r="LK20" s="4" t="e">
        <f>COUNTIFS(#REF!,B20,#REF!,"Бекдурдиев",#REF!,"02.06.2026")</f>
        <v>#REF!</v>
      </c>
      <c r="LL20" s="4" t="e">
        <f>COUNTIFS(#REF!,B20,#REF!,"алиев",#REF!,"03.06.2026")</f>
        <v>#REF!</v>
      </c>
      <c r="LM20" s="4" t="e">
        <f>COUNTIFS(#REF!,B20,#REF!,"Бекдурдиев",#REF!,"03.06.2026")</f>
        <v>#REF!</v>
      </c>
      <c r="LN20" s="4" t="e">
        <f>COUNTIFS(#REF!,B20,#REF!,"алиев",#REF!,"04.06.2026")</f>
        <v>#REF!</v>
      </c>
      <c r="LO20" s="4" t="e">
        <f>COUNTIFS(#REF!,B20,#REF!,"Бекдурдиев",#REF!,"04.06.2026")</f>
        <v>#REF!</v>
      </c>
      <c r="LP20" s="4" t="e">
        <f>COUNTIFS(#REF!,B20,#REF!,"алиев",#REF!,"05.06.2026")</f>
        <v>#REF!</v>
      </c>
      <c r="LQ20" s="4" t="e">
        <f>COUNTIFS(#REF!,B20,#REF!,"Бекдурдиев",#REF!,"05.06.2026")</f>
        <v>#REF!</v>
      </c>
      <c r="LR20" s="4" t="e">
        <f>COUNTIFS(#REF!,B20,#REF!,"алиев",#REF!,"06.06.2026")</f>
        <v>#REF!</v>
      </c>
      <c r="LS20" s="4" t="e">
        <f>COUNTIFS(#REF!,B20,#REF!,"Бекдурдиев",#REF!,"06.06.2026")</f>
        <v>#REF!</v>
      </c>
      <c r="LT20" s="4" t="e">
        <f>COUNTIFS(#REF!,B20,#REF!,"алиев",#REF!,"07.06.2026")</f>
        <v>#REF!</v>
      </c>
      <c r="LU20" s="4" t="e">
        <f>COUNTIFS(#REF!,B20,#REF!,"Бекдурдиев",#REF!,"07.06.2026")</f>
        <v>#REF!</v>
      </c>
      <c r="LV20" s="4" t="e">
        <f>COUNTIFS(#REF!,B20,#REF!,"алиев",#REF!,"08.06.2026")</f>
        <v>#REF!</v>
      </c>
      <c r="LW20" s="4" t="e">
        <f>COUNTIFS(#REF!,B20,#REF!,"Бекдурдиев",#REF!,"08.06.2026")</f>
        <v>#REF!</v>
      </c>
      <c r="LX20" s="4" t="e">
        <f>COUNTIFS(#REF!,B20,#REF!,"алиев",#REF!,"09.06.2026")</f>
        <v>#REF!</v>
      </c>
      <c r="LY20" s="4" t="e">
        <f>COUNTIFS(#REF!,B20,#REF!,"Бекдурдиев",#REF!,"09.06.2026")</f>
        <v>#REF!</v>
      </c>
      <c r="LZ20" s="4" t="e">
        <f>COUNTIFS(#REF!,B20,#REF!,"алиев",#REF!,"10.06.2026")</f>
        <v>#REF!</v>
      </c>
      <c r="MA20" s="4" t="e">
        <f>COUNTIFS(#REF!,B20,#REF!,"Бекдурдиев",#REF!,"10.06.2026")</f>
        <v>#REF!</v>
      </c>
      <c r="MB20" s="4" t="e">
        <f>COUNTIFS(#REF!,B20,#REF!,"алиев",#REF!,"11.06.2026")</f>
        <v>#REF!</v>
      </c>
      <c r="MC20" s="4" t="e">
        <f>COUNTIFS(#REF!,B20,#REF!,"Бекдурдиев",#REF!,"11.06.2026")</f>
        <v>#REF!</v>
      </c>
      <c r="MD20" s="4" t="e">
        <f>COUNTIFS(#REF!,B20,#REF!,"алиев",#REF!,"12.06.2026")</f>
        <v>#REF!</v>
      </c>
      <c r="ME20" s="4" t="e">
        <f>COUNTIFS(#REF!,B20,#REF!,"Бекдурдиев",#REF!,"12.06.2026")</f>
        <v>#REF!</v>
      </c>
      <c r="MF20" s="4" t="e">
        <f>COUNTIFS(#REF!,B20,#REF!,"алиев",#REF!,"13.06.2026")</f>
        <v>#REF!</v>
      </c>
      <c r="MG20" s="4" t="e">
        <f>COUNTIFS(#REF!,B20,#REF!,"Бекдурдиев",#REF!,"13.06.2026")</f>
        <v>#REF!</v>
      </c>
      <c r="MH20" s="4" t="e">
        <f>COUNTIFS(#REF!,B20,#REF!,"алиев",#REF!,"14.06.2026")</f>
        <v>#REF!</v>
      </c>
      <c r="MI20" s="4" t="e">
        <f>COUNTIFS(#REF!,B20,#REF!,"Бекдурдиев",#REF!,"14.06.2026")</f>
        <v>#REF!</v>
      </c>
      <c r="MJ20" s="4" t="e">
        <f>COUNTIFS(#REF!,B20,#REF!,"алиев",#REF!,"15.06.2026")</f>
        <v>#REF!</v>
      </c>
      <c r="MK20" s="4" t="e">
        <f>COUNTIFS(#REF!,B20,#REF!,"Бекдурдиев",#REF!,"15.06.2026")</f>
        <v>#REF!</v>
      </c>
      <c r="ML20" s="4" t="e">
        <f>COUNTIFS(#REF!,B20,#REF!,"алиев",#REF!,"16.06.2026")</f>
        <v>#REF!</v>
      </c>
      <c r="MM20" s="4" t="e">
        <f>COUNTIFS(#REF!,B20,#REF!,"Бекдурдиев",#REF!,"16.06.2026")</f>
        <v>#REF!</v>
      </c>
      <c r="MN20" s="4" t="e">
        <f>COUNTIFS(#REF!,B20,#REF!,"алиев",#REF!,"17.06.2026")</f>
        <v>#REF!</v>
      </c>
      <c r="MO20" s="4" t="e">
        <f>COUNTIFS(#REF!,B20,#REF!,"Бекдурдиев",#REF!,"17.06.2026")</f>
        <v>#REF!</v>
      </c>
      <c r="MP20" s="4" t="e">
        <f>COUNTIFS(#REF!,B20,#REF!,"алиев",#REF!,"18.06.2026")</f>
        <v>#REF!</v>
      </c>
      <c r="MQ20" s="4" t="e">
        <f>COUNTIFS(#REF!,B20,#REF!,"Бекдурдиев",#REF!,"18.06.2026")</f>
        <v>#REF!</v>
      </c>
      <c r="MR20" s="4" t="e">
        <f>COUNTIFS(#REF!,B20,#REF!,"алиев",#REF!,"19.06.2026")</f>
        <v>#REF!</v>
      </c>
      <c r="MS20" s="4" t="e">
        <f>COUNTIFS(#REF!,B20,#REF!,"Бекдурдиев",#REF!,"19.06.2026")</f>
        <v>#REF!</v>
      </c>
      <c r="MT20" s="4" t="e">
        <f>COUNTIFS(#REF!,B20,#REF!,"алиев",#REF!,"20.06.2026")</f>
        <v>#REF!</v>
      </c>
      <c r="MU20" s="4" t="e">
        <f>COUNTIFS(#REF!,B20,#REF!,"Бекдурдиев",#REF!,"20.06.2026")</f>
        <v>#REF!</v>
      </c>
      <c r="MV20" s="4" t="e">
        <f>COUNTIFS(#REF!,B20,#REF!,"алиев",#REF!,"21.06.2026")</f>
        <v>#REF!</v>
      </c>
      <c r="MW20" s="4" t="e">
        <f>COUNTIFS(#REF!,B20,#REF!,"Бекдурдиев",#REF!,"21.06.2026")</f>
        <v>#REF!</v>
      </c>
      <c r="MX20" s="4" t="e">
        <f>COUNTIFS(#REF!,B20,#REF!,"алиев",#REF!,"22.06.2026")</f>
        <v>#REF!</v>
      </c>
      <c r="MY20" s="4" t="e">
        <f>COUNTIFS(#REF!,B20,#REF!,"Бекдурдиев",#REF!,"22.06.2026")</f>
        <v>#REF!</v>
      </c>
      <c r="MZ20" s="4" t="e">
        <f>COUNTIFS(#REF!,B20,#REF!,"алиев",#REF!,"23.06.2026")</f>
        <v>#REF!</v>
      </c>
      <c r="NA20" s="4" t="e">
        <f>COUNTIFS(#REF!,B20,#REF!,"Бекдурдиев",#REF!,"23.06.2026")</f>
        <v>#REF!</v>
      </c>
      <c r="NB20" s="4" t="e">
        <f>COUNTIFS(#REF!,B20,#REF!,"алиев",#REF!,"24.06.2026")</f>
        <v>#REF!</v>
      </c>
      <c r="NC20" s="4" t="e">
        <f>COUNTIFS(#REF!,B20,#REF!,"Бекдурдиев",#REF!,"24.06.2026")</f>
        <v>#REF!</v>
      </c>
      <c r="ND20" s="4" t="e">
        <f>COUNTIFS(#REF!,B20,#REF!,"алиев",#REF!,"25.06.2026")</f>
        <v>#REF!</v>
      </c>
      <c r="NE20" s="4" t="e">
        <f>COUNTIFS(#REF!,B20,#REF!,"Бекдурдиев",#REF!,"25.06.2026")</f>
        <v>#REF!</v>
      </c>
      <c r="NF20" s="4" t="e">
        <f>COUNTIFS(#REF!,B20,#REF!,"алиев",#REF!,"26.06.2026")</f>
        <v>#REF!</v>
      </c>
      <c r="NG20" s="4" t="e">
        <f>COUNTIFS(#REF!,B20,#REF!,"Бекдурдиев",#REF!,"26.06.2026")</f>
        <v>#REF!</v>
      </c>
      <c r="NH20" s="4" t="e">
        <f>COUNTIFS(#REF!,B20,#REF!,"алиев",#REF!,"27.06.2026")</f>
        <v>#REF!</v>
      </c>
      <c r="NI20" s="4" t="e">
        <f>COUNTIFS(#REF!,B20,#REF!,"Бекдурдиев",#REF!,"27.06.2026")</f>
        <v>#REF!</v>
      </c>
      <c r="NJ20" s="4" t="e">
        <f>COUNTIFS(#REF!,B20,#REF!,"алиев",#REF!,"28.06.2026")</f>
        <v>#REF!</v>
      </c>
      <c r="NK20" s="4" t="e">
        <f>COUNTIFS(#REF!,B20,#REF!,"Бекдурдиев",#REF!,"28.06.2026")</f>
        <v>#REF!</v>
      </c>
      <c r="NL20" s="4" t="e">
        <f>COUNTIFS(#REF!,B20,#REF!,"алиев",#REF!,"29.06.2026")</f>
        <v>#REF!</v>
      </c>
      <c r="NM20" s="4" t="e">
        <f>COUNTIFS(#REF!,B20,#REF!,"Бекдурдиев",#REF!,"29.06.2026")</f>
        <v>#REF!</v>
      </c>
      <c r="NN20" s="4" t="e">
        <f>COUNTIFS(#REF!,B20,#REF!,"алиев",#REF!,"30.06.2026")</f>
        <v>#REF!</v>
      </c>
      <c r="NO20" s="4" t="e">
        <f>COUNTIFS(#REF!,B20,#REF!,"Бекдурдиев",#REF!,"30.06.2026")</f>
        <v>#REF!</v>
      </c>
      <c r="NP20" s="26" t="e">
        <f t="shared" si="30"/>
        <v>#REF!</v>
      </c>
      <c r="NQ20" s="26" t="e">
        <f t="shared" si="31"/>
        <v>#REF!</v>
      </c>
      <c r="NR20" s="4" t="e">
        <f>COUNTIFS(#REF!,B20,#REF!,"алиев",#REF!,"01.07.2026")</f>
        <v>#REF!</v>
      </c>
      <c r="NS20" s="4" t="e">
        <f>COUNTIFS(#REF!,B20,#REF!,"Бекдурдиев",#REF!,"01.07.2026")</f>
        <v>#REF!</v>
      </c>
      <c r="NT20" s="4" t="e">
        <f>COUNTIFS(#REF!,B20,#REF!,"алиев",#REF!,"02.07.2026")</f>
        <v>#REF!</v>
      </c>
      <c r="NU20" s="4" t="e">
        <f>COUNTIFS(#REF!,B20,#REF!,"Бекдурдиев",#REF!,"02.07.2026")</f>
        <v>#REF!</v>
      </c>
      <c r="NV20" s="4" t="e">
        <f>COUNTIFS(#REF!,B20,#REF!,"алиев",#REF!,"03.07.2026")</f>
        <v>#REF!</v>
      </c>
      <c r="NW20" s="4" t="e">
        <f>COUNTIFS(#REF!,B20,#REF!,"Бекдурдиев",#REF!,"03.07.2026")</f>
        <v>#REF!</v>
      </c>
      <c r="NX20" s="4" t="e">
        <f>COUNTIFS(#REF!,B20,#REF!,"алиев",#REF!,"04.07.2026")</f>
        <v>#REF!</v>
      </c>
      <c r="NY20" s="4" t="e">
        <f>COUNTIFS(#REF!,B20,#REF!,"Бекдурдиев",#REF!,"04.07.2026")</f>
        <v>#REF!</v>
      </c>
      <c r="NZ20" s="4" t="e">
        <f>COUNTIFS(#REF!,B20,#REF!,"алиев",#REF!,"05.07.2026")</f>
        <v>#REF!</v>
      </c>
      <c r="OA20" s="4" t="e">
        <f>COUNTIFS(#REF!,B20,#REF!,"Бекдурдиев",#REF!,"05.07.2026")</f>
        <v>#REF!</v>
      </c>
      <c r="OB20" s="4" t="e">
        <f>COUNTIFS(#REF!,B20,#REF!,"алиев",#REF!,"06.07.2026")</f>
        <v>#REF!</v>
      </c>
      <c r="OC20" s="4" t="e">
        <f>COUNTIFS(#REF!,B20,#REF!,"Бекдурдиев",#REF!,"06.07.2026")</f>
        <v>#REF!</v>
      </c>
      <c r="OD20" s="4" t="e">
        <f>COUNTIFS(#REF!,B20,#REF!,"алиев",#REF!,"07.07.2026")</f>
        <v>#REF!</v>
      </c>
      <c r="OE20" s="4" t="e">
        <f>COUNTIFS(#REF!,B20,#REF!,"Бекдурдиев",#REF!,"07.07.2026")</f>
        <v>#REF!</v>
      </c>
      <c r="OF20" s="4" t="e">
        <f>COUNTIFS(#REF!,B20,#REF!,"алиев",#REF!,"08.07.2026")</f>
        <v>#REF!</v>
      </c>
      <c r="OG20" s="4" t="e">
        <f>COUNTIFS(#REF!,B20,#REF!,"Бекдурдиев",#REF!,"08.07.2026")</f>
        <v>#REF!</v>
      </c>
      <c r="OH20" s="4" t="e">
        <f>COUNTIFS(#REF!,B20,#REF!,"алиев",#REF!,"09.07.2026")</f>
        <v>#REF!</v>
      </c>
      <c r="OI20" s="4" t="e">
        <f>COUNTIFS(#REF!,B20,#REF!,"Бекдурдиев",#REF!,"09.07.2026")</f>
        <v>#REF!</v>
      </c>
      <c r="OJ20" s="4" t="e">
        <f>COUNTIFS(#REF!,B20,#REF!,"алиев",#REF!,"10.07.2026")</f>
        <v>#REF!</v>
      </c>
      <c r="OK20" s="4" t="e">
        <f>COUNTIFS(#REF!,B20,#REF!,"Бекдурдиев",#REF!,"10.07.2026")</f>
        <v>#REF!</v>
      </c>
      <c r="OL20" s="4" t="e">
        <f>COUNTIFS(#REF!,B20,#REF!,"алиев",#REF!,"11.07.2026")</f>
        <v>#REF!</v>
      </c>
      <c r="OM20" s="4" t="e">
        <f>COUNTIFS(#REF!,B20,#REF!,"Бекдурдиев",#REF!,"11.07.2026")</f>
        <v>#REF!</v>
      </c>
      <c r="ON20" s="4" t="e">
        <f>COUNTIFS(#REF!,B20,#REF!,"алиев",#REF!,"12.07.2026")</f>
        <v>#REF!</v>
      </c>
      <c r="OO20" s="4" t="e">
        <f>COUNTIFS(#REF!,B20,#REF!,"Бекдурдиев",#REF!,"12.07.2026")</f>
        <v>#REF!</v>
      </c>
      <c r="OP20" s="4" t="e">
        <f>COUNTIFS(#REF!,B20,#REF!,"алиев",#REF!,"13.07.2026")</f>
        <v>#REF!</v>
      </c>
      <c r="OQ20" s="4" t="e">
        <f>COUNTIFS(#REF!,B20,#REF!,"Бекдурдиев",#REF!,"13.07.2026")</f>
        <v>#REF!</v>
      </c>
      <c r="OR20" s="4" t="e">
        <f>COUNTIFS(#REF!,B20,#REF!,"алиев",#REF!,"14.07.2026")</f>
        <v>#REF!</v>
      </c>
      <c r="OS20" s="4" t="e">
        <f>COUNTIFS(#REF!,B20,#REF!,"Бекдурдиев",#REF!,"14.07.2026")</f>
        <v>#REF!</v>
      </c>
      <c r="OT20" s="4" t="e">
        <f>COUNTIFS(#REF!,B20,#REF!,"алиев",#REF!,"15.07.2026")</f>
        <v>#REF!</v>
      </c>
      <c r="OU20" s="4" t="e">
        <f>COUNTIFS(#REF!,B20,#REF!,"Бекдурдиев",#REF!,"15.07.2026")</f>
        <v>#REF!</v>
      </c>
      <c r="OV20" s="4" t="e">
        <f>COUNTIFS(#REF!,B20,#REF!,"алиев",#REF!,"16.07.2026")</f>
        <v>#REF!</v>
      </c>
      <c r="OW20" s="4" t="e">
        <f>COUNTIFS(#REF!,B20,#REF!,"Бекдурдиев",#REF!,"16.07.2026")</f>
        <v>#REF!</v>
      </c>
      <c r="OX20" s="4" t="e">
        <f>COUNTIFS(#REF!,B20,#REF!,"алиев",#REF!,"17.07.2026")</f>
        <v>#REF!</v>
      </c>
      <c r="OY20" s="4" t="e">
        <f>COUNTIFS(#REF!,B20,#REF!,"Бекдурдиев",#REF!,"17.07.2026")</f>
        <v>#REF!</v>
      </c>
      <c r="OZ20" s="4" t="e">
        <f>COUNTIFS(#REF!,B20,#REF!,"алиев",#REF!,"18.07.2026")</f>
        <v>#REF!</v>
      </c>
      <c r="PA20" s="4" t="e">
        <f>COUNTIFS(#REF!,B20,#REF!,"Бекдурдиев",#REF!,"18.07.2026")</f>
        <v>#REF!</v>
      </c>
      <c r="PB20" s="4" t="e">
        <f>COUNTIFS(#REF!,B20,#REF!,"алиев",#REF!,"19.07.2026")</f>
        <v>#REF!</v>
      </c>
      <c r="PC20" s="4" t="e">
        <f>COUNTIFS(#REF!,B20,#REF!,"Бекдурдиев",#REF!,"19.07.2026")</f>
        <v>#REF!</v>
      </c>
      <c r="PD20" s="4" t="e">
        <f>COUNTIFS(#REF!,B20,#REF!,"алиев",#REF!,"20.07.2026")</f>
        <v>#REF!</v>
      </c>
      <c r="PE20" s="4" t="e">
        <f>COUNTIFS(#REF!,B20,#REF!,"Бекдурдиев",#REF!,"20.07.2026")</f>
        <v>#REF!</v>
      </c>
      <c r="PF20" s="4" t="e">
        <f>COUNTIFS(#REF!,B20,#REF!,"алиев",#REF!,"21.07.2026")</f>
        <v>#REF!</v>
      </c>
      <c r="PG20" s="4" t="e">
        <f>COUNTIFS(#REF!,B20,#REF!,"Бекдурдиев",#REF!,"21.07.2026")</f>
        <v>#REF!</v>
      </c>
      <c r="PH20" s="4" t="e">
        <f>COUNTIFS(#REF!,B20,#REF!,"алиев",#REF!,"22.07.2026")</f>
        <v>#REF!</v>
      </c>
      <c r="PI20" s="4" t="e">
        <f>COUNTIFS(#REF!,B20,#REF!,"Бекдурдиев",#REF!,"22.07.2026")</f>
        <v>#REF!</v>
      </c>
      <c r="PJ20" s="4" t="e">
        <f>COUNTIFS(#REF!,B20,#REF!,"алиев",#REF!,"23.07.2026")</f>
        <v>#REF!</v>
      </c>
      <c r="PK20" s="4" t="e">
        <f>COUNTIFS(#REF!,B20,#REF!,"Бекдурдиев",#REF!,"23.07.2026")</f>
        <v>#REF!</v>
      </c>
      <c r="PL20" s="4" t="e">
        <f>COUNTIFS(#REF!,B20,#REF!,"алиев",#REF!,"24.07.2026")</f>
        <v>#REF!</v>
      </c>
      <c r="PM20" s="4" t="e">
        <f>COUNTIFS(#REF!,B20,#REF!,"Бекдурдиев",#REF!,"24.07.2026")</f>
        <v>#REF!</v>
      </c>
      <c r="PN20" s="4" t="e">
        <f>COUNTIFS(#REF!,B20,#REF!,"алиев",#REF!,"25.07.2026")</f>
        <v>#REF!</v>
      </c>
      <c r="PO20" s="4" t="e">
        <f>COUNTIFS(#REF!,B20,#REF!,"Бекдурдиев",#REF!,"25.07.2026")</f>
        <v>#REF!</v>
      </c>
      <c r="PP20" s="4" t="e">
        <f>COUNTIFS(#REF!,B20,#REF!,"алиев",#REF!,"26.07.2026")</f>
        <v>#REF!</v>
      </c>
      <c r="PQ20" s="4" t="e">
        <f>COUNTIFS(#REF!,B20,#REF!,"Бекдурдиев",#REF!,"26.07.2026")</f>
        <v>#REF!</v>
      </c>
      <c r="PR20" s="4" t="e">
        <f>COUNTIFS(#REF!,B20,#REF!,"алиев",#REF!,"27.07.2026")</f>
        <v>#REF!</v>
      </c>
      <c r="PS20" s="4" t="e">
        <f>COUNTIFS(#REF!,B20,#REF!,"Бекдурдиев",#REF!,"27.07.2026")</f>
        <v>#REF!</v>
      </c>
      <c r="PT20" s="4" t="e">
        <f>COUNTIFS(#REF!,B20,#REF!,"алиев",#REF!,"28.07.2026")</f>
        <v>#REF!</v>
      </c>
      <c r="PU20" s="4" t="e">
        <f>COUNTIFS(#REF!,B20,#REF!,"Бекдурдиев",#REF!,"28.07.2026")</f>
        <v>#REF!</v>
      </c>
      <c r="PV20" s="4" t="e">
        <f>COUNTIFS(#REF!,B20,#REF!,"алиев",#REF!,"29.07.2026")</f>
        <v>#REF!</v>
      </c>
      <c r="PW20" s="4" t="e">
        <f>COUNTIFS(#REF!,B20,#REF!,"Бекдурдиев",#REF!,"29.07.2026")</f>
        <v>#REF!</v>
      </c>
      <c r="PX20" s="4" t="e">
        <f>COUNTIFS(#REF!,B20,#REF!,"алиев",#REF!,"30.07.2026")</f>
        <v>#REF!</v>
      </c>
      <c r="PY20" s="4" t="e">
        <f>COUNTIFS(#REF!,B20,#REF!,"Бекдурдиев",#REF!,"30.07.2026")</f>
        <v>#REF!</v>
      </c>
      <c r="PZ20" s="4" t="e">
        <f>COUNTIFS(#REF!,B20,#REF!,"алиев",#REF!,"31.07.2026")</f>
        <v>#REF!</v>
      </c>
      <c r="QA20" s="4" t="e">
        <f>COUNTIFS(#REF!,B20,#REF!,"Бекдурдиев",#REF!,"31.07.2026")</f>
        <v>#REF!</v>
      </c>
      <c r="QB20" s="20" t="e">
        <f t="shared" si="32"/>
        <v>#REF!</v>
      </c>
      <c r="QC20" s="20" t="e">
        <f t="shared" si="33"/>
        <v>#REF!</v>
      </c>
      <c r="QD20" s="4" t="e">
        <f>COUNTIFS(#REF!,B20,#REF!,"алиев",#REF!,"01.08.2026")</f>
        <v>#REF!</v>
      </c>
      <c r="QE20" s="4" t="e">
        <f>COUNTIFS(#REF!,B20,#REF!,"Бекдурдиев",#REF!,"02.08.2026")</f>
        <v>#REF!</v>
      </c>
      <c r="QF20" s="4" t="e">
        <f>COUNTIFS(#REF!,B20,#REF!,"алиев",#REF!,"02.08.2026")</f>
        <v>#REF!</v>
      </c>
      <c r="QG20" s="4" t="e">
        <f>COUNTIFS(#REF!,B20,#REF!,"Бекдурдиев",#REF!,"03.08.2026")</f>
        <v>#REF!</v>
      </c>
      <c r="QH20" s="4" t="e">
        <f>COUNTIFS(#REF!,B20,#REF!,"алиев",#REF!,"03.08.2026")</f>
        <v>#REF!</v>
      </c>
      <c r="QI20" s="4" t="e">
        <f>COUNTIFS(#REF!,B20,#REF!,"Бекдурдиев",#REF!,"03.08.2026")</f>
        <v>#REF!</v>
      </c>
      <c r="QJ20" s="4" t="e">
        <f>COUNTIFS(#REF!,B20,#REF!,"алиев",#REF!,"04.08.2026")</f>
        <v>#REF!</v>
      </c>
      <c r="QK20" s="4" t="e">
        <f>COUNTIFS(#REF!,B20,#REF!,"Бекдурдиев",#REF!,"04.08.2026")</f>
        <v>#REF!</v>
      </c>
      <c r="QL20" s="4" t="e">
        <f>COUNTIFS(#REF!,B20,#REF!,"алиев",#REF!,"05.08.2026")</f>
        <v>#REF!</v>
      </c>
      <c r="QM20" s="4" t="e">
        <f>COUNTIFS(#REF!,B20,#REF!,"Бекдурдиев",#REF!,"05.08.2026")</f>
        <v>#REF!</v>
      </c>
      <c r="QN20" s="4" t="e">
        <f>COUNTIFS(#REF!,B20,#REF!,"алиев",#REF!,"06.08.2026")</f>
        <v>#REF!</v>
      </c>
      <c r="QO20" s="4" t="e">
        <f>COUNTIFS(#REF!,B20,#REF!,"Бекдурдиев",#REF!,"06.08.2026")</f>
        <v>#REF!</v>
      </c>
      <c r="QP20" s="4" t="e">
        <f>COUNTIFS(#REF!,B20,#REF!,"алиев",#REF!,"07.08.2026")</f>
        <v>#REF!</v>
      </c>
      <c r="QQ20" s="4" t="e">
        <f>COUNTIFS(#REF!,B20,#REF!,"Бекдурдиев",#REF!,"07.08.2026")</f>
        <v>#REF!</v>
      </c>
      <c r="QR20" s="4" t="e">
        <f>COUNTIFS(#REF!,B20,#REF!,"алиев",#REF!,"08.08.2026")</f>
        <v>#REF!</v>
      </c>
      <c r="QS20" s="4" t="e">
        <f>COUNTIFS(#REF!,B20,#REF!,"Бекдурдиев",#REF!,"08.08.2026")</f>
        <v>#REF!</v>
      </c>
      <c r="QT20" s="4" t="e">
        <f>COUNTIFS(#REF!,B20,#REF!,"алиев",#REF!,"09.08.2026")</f>
        <v>#REF!</v>
      </c>
      <c r="QU20" s="4" t="e">
        <f>COUNTIFS(#REF!,B20,#REF!,"Бекдурдиев",#REF!,"09.08.2026")</f>
        <v>#REF!</v>
      </c>
      <c r="QV20" s="4" t="e">
        <f>COUNTIFS(#REF!,B20,#REF!,"алиев",#REF!,"10.08.2026")</f>
        <v>#REF!</v>
      </c>
      <c r="QW20" s="4" t="e">
        <f>COUNTIFS(#REF!,B20,#REF!,"Бекдурдиев",#REF!,"10.08.2026")</f>
        <v>#REF!</v>
      </c>
      <c r="QX20" s="4" t="e">
        <f>COUNTIFS(#REF!,B20,#REF!,"алиев",#REF!,"11.08.2026")</f>
        <v>#REF!</v>
      </c>
      <c r="QY20" s="4" t="e">
        <f>COUNTIFS(#REF!,B20,#REF!,"Бекдурдиев",#REF!,"11.08.2026")</f>
        <v>#REF!</v>
      </c>
      <c r="QZ20" s="4" t="e">
        <f>COUNTIFS(#REF!,B20,#REF!,"алиев",#REF!,"12.08.2026")</f>
        <v>#REF!</v>
      </c>
      <c r="RA20" s="4" t="e">
        <f>COUNTIFS(#REF!,B20,#REF!,"Бекдурдиев",#REF!,"12.08.2026")</f>
        <v>#REF!</v>
      </c>
      <c r="RB20" s="4" t="e">
        <f>COUNTIFS(#REF!,B20,#REF!,"алиев",#REF!,"13.08.2026")</f>
        <v>#REF!</v>
      </c>
      <c r="RC20" s="4" t="e">
        <f>COUNTIFS(#REF!,B20,#REF!,"Бекдурдиев",#REF!,"13.08.2026")</f>
        <v>#REF!</v>
      </c>
      <c r="RD20" s="4" t="e">
        <f>COUNTIFS(#REF!,B20,#REF!,"алиев",#REF!,"14.08.2026")</f>
        <v>#REF!</v>
      </c>
      <c r="RE20" s="4" t="e">
        <f>COUNTIFS(#REF!,B20,#REF!,"Бекдурдиев",#REF!,"14.08.2026")</f>
        <v>#REF!</v>
      </c>
      <c r="RF20" s="4" t="e">
        <f>COUNTIFS(#REF!,B20,#REF!,"алиев",#REF!,"15.08.2026")</f>
        <v>#REF!</v>
      </c>
      <c r="RG20" s="4" t="e">
        <f>COUNTIFS(#REF!,B20,#REF!,"Бекдурдиев",#REF!,"15.08.2026")</f>
        <v>#REF!</v>
      </c>
      <c r="RH20" s="4" t="e">
        <f>COUNTIFS(#REF!,B20,#REF!,"алиев",#REF!,"16.08.2026")</f>
        <v>#REF!</v>
      </c>
      <c r="RI20" s="4" t="e">
        <f>COUNTIFS(#REF!,B20,#REF!,"Бекдурдиев",#REF!,"16.08.2026")</f>
        <v>#REF!</v>
      </c>
      <c r="RJ20" s="4" t="e">
        <f>COUNTIFS(#REF!,B20,#REF!,"алиев",#REF!,"17.08.2026")</f>
        <v>#REF!</v>
      </c>
      <c r="RK20" s="4" t="e">
        <f>COUNTIFS(#REF!,B20,#REF!,"Бекдурдиев",#REF!,"17.08.2026")</f>
        <v>#REF!</v>
      </c>
      <c r="RL20" s="4" t="e">
        <f>COUNTIFS(#REF!,B20,#REF!,"алиев",#REF!,"18.08.2026")</f>
        <v>#REF!</v>
      </c>
      <c r="RM20" s="4" t="e">
        <f>COUNTIFS(#REF!,B20,#REF!,"Бекдурдиев",#REF!,"18.08.2026")</f>
        <v>#REF!</v>
      </c>
      <c r="RN20" s="4" t="e">
        <f>COUNTIFS(#REF!,B20,#REF!,"алиев",#REF!,"19.08.2026")</f>
        <v>#REF!</v>
      </c>
      <c r="RO20" s="4" t="e">
        <f>COUNTIFS(#REF!,B20,#REF!,"Бекдурдиев",#REF!,"19.08.2026")</f>
        <v>#REF!</v>
      </c>
      <c r="RP20" s="4" t="e">
        <f>COUNTIFS(#REF!,B20,#REF!,"алиев",#REF!,"20.08.2026")</f>
        <v>#REF!</v>
      </c>
      <c r="RQ20" s="4" t="e">
        <f>COUNTIFS(#REF!,B20,#REF!,"Бекдурдиев",#REF!,"20.08.2026")</f>
        <v>#REF!</v>
      </c>
      <c r="RR20" s="4" t="e">
        <f>COUNTIFS(#REF!,B20,#REF!,"алиев",#REF!,"21.08.2026")</f>
        <v>#REF!</v>
      </c>
      <c r="RS20" s="4" t="e">
        <f>COUNTIFS(#REF!,B20,#REF!,"Бекдурдиев",#REF!,"21.08.2026")</f>
        <v>#REF!</v>
      </c>
      <c r="RT20" s="4" t="e">
        <f>COUNTIFS(#REF!,B20,#REF!,"алиев",#REF!,"22.08.2026")</f>
        <v>#REF!</v>
      </c>
      <c r="RU20" s="4" t="e">
        <f>COUNTIFS(#REF!,B20,#REF!,"Бекдурдиев",#REF!,"22.08.2026")</f>
        <v>#REF!</v>
      </c>
      <c r="RV20" s="4" t="e">
        <f>COUNTIFS(#REF!,B20,#REF!,"алиев",#REF!,"23.08.2026")</f>
        <v>#REF!</v>
      </c>
      <c r="RW20" s="4" t="e">
        <f>COUNTIFS(#REF!,B20,#REF!,"Бекдурдиев",#REF!,"23.08.2026")</f>
        <v>#REF!</v>
      </c>
      <c r="RX20" s="4" t="e">
        <f>COUNTIFS(#REF!,B20,#REF!,"алиев",#REF!,"24.08.2026")</f>
        <v>#REF!</v>
      </c>
      <c r="RY20" s="4" t="e">
        <f>COUNTIFS(#REF!,B20,#REF!,"Бекдурдиев",#REF!,"24.08.2026")</f>
        <v>#REF!</v>
      </c>
      <c r="RZ20" s="4" t="e">
        <f>COUNTIFS(#REF!,B20,#REF!,"алиев",#REF!,"25.08.2026")</f>
        <v>#REF!</v>
      </c>
      <c r="SA20" s="4" t="e">
        <f>COUNTIFS(#REF!,B20,#REF!,"Бекдурдиев",#REF!,"25.08.2026")</f>
        <v>#REF!</v>
      </c>
      <c r="SB20" s="4" t="e">
        <f>COUNTIFS(#REF!,B20,#REF!,"алиев",#REF!,"26.08.2026")</f>
        <v>#REF!</v>
      </c>
      <c r="SC20" s="4" t="e">
        <f>COUNTIFS(#REF!,B20,#REF!,"Бекдурдиев",#REF!,"26.08.2026")</f>
        <v>#REF!</v>
      </c>
      <c r="SD20" s="4" t="e">
        <f>COUNTIFS(#REF!,B20,#REF!,"алиев",#REF!,"27.08.2026")</f>
        <v>#REF!</v>
      </c>
      <c r="SE20" s="4" t="e">
        <f>COUNTIFS(#REF!,B20,#REF!,"Бекдурдиев",#REF!,"27.08.2026")</f>
        <v>#REF!</v>
      </c>
      <c r="SF20" s="4" t="e">
        <f>COUNTIFS(#REF!,B20,#REF!,"алиев",#REF!,"28.08.2026")</f>
        <v>#REF!</v>
      </c>
      <c r="SG20" s="4" t="e">
        <f>COUNTIFS(#REF!,B20,#REF!,"Бекдурдиев",#REF!,"28.08.2026")</f>
        <v>#REF!</v>
      </c>
      <c r="SH20" s="4" t="e">
        <f>COUNTIFS(#REF!,B20,#REF!,"алиев",#REF!,"29.08.2026")</f>
        <v>#REF!</v>
      </c>
      <c r="SI20" s="4" t="e">
        <f>COUNTIFS(#REF!,B20,#REF!,"Бекдурдиев",#REF!,"29.08.2026")</f>
        <v>#REF!</v>
      </c>
      <c r="SJ20" s="4" t="e">
        <f>COUNTIFS(#REF!,B20,#REF!,"алиев",#REF!,"30.08.2026")</f>
        <v>#REF!</v>
      </c>
      <c r="SK20" s="4" t="e">
        <f>COUNTIFS(#REF!,B20,#REF!,"Бекдурдиев",#REF!,"30.08.2026")</f>
        <v>#REF!</v>
      </c>
      <c r="SL20" s="4" t="e">
        <f>COUNTIFS(#REF!,B20,#REF!,"алиев",#REF!,"31.08.2026")</f>
        <v>#REF!</v>
      </c>
      <c r="SM20" s="4" t="e">
        <f>COUNTIFS(#REF!,B20,#REF!,"Бекдурдиев",#REF!,"31.08.2026")</f>
        <v>#REF!</v>
      </c>
      <c r="SN20" s="24" t="e">
        <f t="shared" si="34"/>
        <v>#REF!</v>
      </c>
      <c r="SO20" s="24" t="e">
        <f t="shared" si="35"/>
        <v>#REF!</v>
      </c>
      <c r="SP20" s="3" t="e">
        <f>COUNTIFS(#REF!,B20,#REF!,"алиев",#REF!,"01.09.2026")</f>
        <v>#REF!</v>
      </c>
      <c r="SQ20" s="3" t="e">
        <f>COUNTIFS(#REF!,B20,#REF!,"Бекдурдиев",#REF!,"01.09.2026")</f>
        <v>#REF!</v>
      </c>
      <c r="SR20" s="3" t="e">
        <f>COUNTIFS(#REF!,B20,#REF!,"алиев",#REF!,"02.09.2026")</f>
        <v>#REF!</v>
      </c>
      <c r="SS20" s="3" t="e">
        <f>COUNTIFS(#REF!,B20,#REF!,"Бекдурдиев",#REF!,"02.09.2026")</f>
        <v>#REF!</v>
      </c>
      <c r="ST20" s="3" t="e">
        <f>COUNTIFS(#REF!,B20,#REF!,"алиев",#REF!,"03.09.2026")</f>
        <v>#REF!</v>
      </c>
      <c r="SU20" s="3" t="e">
        <f>COUNTIFS(#REF!,B20,#REF!,"Бекдурдиев",#REF!,"03.09.2026")</f>
        <v>#REF!</v>
      </c>
      <c r="SV20" s="3" t="e">
        <f>COUNTIFS(#REF!,B20,#REF!,"алиев",#REF!,"04.09.2026")</f>
        <v>#REF!</v>
      </c>
      <c r="SW20" s="3" t="e">
        <f>COUNTIFS(#REF!,B20,#REF!,"Бекдурдиев",#REF!,"04.09.2026")</f>
        <v>#REF!</v>
      </c>
      <c r="SX20" s="3" t="e">
        <f>COUNTIFS(#REF!,B20,#REF!,"алиев",#REF!,"05.09.2026")</f>
        <v>#REF!</v>
      </c>
      <c r="SY20" s="3" t="e">
        <f>COUNTIFS(#REF!,B20,#REF!,"Бекдурдиев",#REF!,"05.09.2026")</f>
        <v>#REF!</v>
      </c>
      <c r="SZ20" s="3" t="e">
        <f>COUNTIFS(#REF!,B20,#REF!,"алиев",#REF!,"06.09.2026")</f>
        <v>#REF!</v>
      </c>
      <c r="TA20" s="3" t="e">
        <f>COUNTIFS(#REF!,B20,#REF!,"Бекдурдиев",#REF!,"06.09.2026")</f>
        <v>#REF!</v>
      </c>
      <c r="TB20" s="3" t="e">
        <f>COUNTIFS(#REF!,B20,#REF!,"алиев",#REF!,"07.09.2026")</f>
        <v>#REF!</v>
      </c>
      <c r="TC20" s="3" t="e">
        <f>COUNTIFS(#REF!,B20,#REF!,"Бекдурдиев",#REF!,"07.09.2026")</f>
        <v>#REF!</v>
      </c>
      <c r="TD20" s="3" t="e">
        <f>COUNTIFS(#REF!,B20,#REF!,"алиев",#REF!,"08.09.2026")</f>
        <v>#REF!</v>
      </c>
      <c r="TE20" s="3" t="e">
        <f>COUNTIFS(#REF!,B20,#REF!,"Бекдурдиев",#REF!,"08.09.2026")</f>
        <v>#REF!</v>
      </c>
      <c r="TF20" s="3" t="e">
        <f>COUNTIFS(#REF!,B20,#REF!,"алиев",#REF!,"09.09.2026")</f>
        <v>#REF!</v>
      </c>
      <c r="TG20" s="3" t="e">
        <f>COUNTIFS(#REF!,B20,#REF!,"Бекдурдиев",#REF!,"08.09.2026")</f>
        <v>#REF!</v>
      </c>
      <c r="TH20" s="3" t="e">
        <f>COUNTIFS(#REF!,B20,#REF!,"алиев",#REF!,"10.09.2026")</f>
        <v>#REF!</v>
      </c>
      <c r="TI20" s="3" t="e">
        <f>COUNTIFS(#REF!,B20,#REF!,"Бекдурдиев",#REF!,"10.09.2026")</f>
        <v>#REF!</v>
      </c>
      <c r="TJ20" s="3" t="e">
        <f>COUNTIFS(#REF!,B20,#REF!,"алиев",#REF!,"11.09.2026")</f>
        <v>#REF!</v>
      </c>
      <c r="TK20" s="3" t="e">
        <f>COUNTIFS(#REF!,B20,#REF!,"Бекдурдиев",#REF!,"11.09.2026")</f>
        <v>#REF!</v>
      </c>
      <c r="TL20" s="3" t="e">
        <f>COUNTIFS(#REF!,B20,#REF!,"алиев",#REF!,"11.09.2026")</f>
        <v>#REF!</v>
      </c>
      <c r="TM20" s="3" t="e">
        <f>COUNTIFS(#REF!,B20,#REF!,"Бекдурдиев",#REF!,"12.09.2026")</f>
        <v>#REF!</v>
      </c>
      <c r="TN20" s="3" t="e">
        <f>COUNTIFS(#REF!,B20,#REF!,"алиев",#REF!,"13.09.2026")</f>
        <v>#REF!</v>
      </c>
      <c r="TO20" s="3" t="e">
        <f>COUNTIFS(#REF!,B20,#REF!,"Бекдурдиев",#REF!,"13.09.2026")</f>
        <v>#REF!</v>
      </c>
      <c r="TP20" s="3" t="e">
        <f>COUNTIFS(#REF!,B20,#REF!,"алиев",#REF!,"14.09.2026")</f>
        <v>#REF!</v>
      </c>
      <c r="TQ20" s="3" t="e">
        <f>COUNTIFS(#REF!,B20,#REF!,"Бекдурдиев",#REF!,"14.09.2026")</f>
        <v>#REF!</v>
      </c>
      <c r="TR20" s="3" t="e">
        <f>COUNTIFS(#REF!,B20,#REF!,"алиев",#REF!,"15.09.2026")</f>
        <v>#REF!</v>
      </c>
      <c r="TS20" s="3" t="e">
        <f>COUNTIFS(#REF!,B20,#REF!,"Бекдурдиев",#REF!,"15.09.2026")</f>
        <v>#REF!</v>
      </c>
      <c r="TT20" s="3" t="e">
        <f>COUNTIFS(#REF!,B20,#REF!,"алиев",#REF!,"16.09.2026")</f>
        <v>#REF!</v>
      </c>
      <c r="TU20" s="3" t="e">
        <f>COUNTIFS(#REF!,B20,#REF!,"Бекдурдиев",#REF!,"16.09.2026")</f>
        <v>#REF!</v>
      </c>
      <c r="TV20" s="3" t="e">
        <f>COUNTIFS(#REF!,B20,#REF!,"алиев",#REF!,"17.09.2026")</f>
        <v>#REF!</v>
      </c>
      <c r="TW20" s="3" t="e">
        <f>COUNTIFS(#REF!,B20,#REF!,"Бекдурдиев",#REF!,"17.09.2026")</f>
        <v>#REF!</v>
      </c>
      <c r="TX20" s="3" t="e">
        <f>COUNTIFS(#REF!,B20,#REF!,"алиев",#REF!,"18.09.2026")</f>
        <v>#REF!</v>
      </c>
      <c r="TY20" s="3" t="e">
        <f>COUNTIFS(#REF!,B20,#REF!,"Бекдурдиев",#REF!,"18.09.2026")</f>
        <v>#REF!</v>
      </c>
      <c r="TZ20" s="3" t="e">
        <f>COUNTIFS(#REF!,B20,#REF!,"алиев",#REF!,"19.09.2026")</f>
        <v>#REF!</v>
      </c>
      <c r="UA20" s="3" t="e">
        <f>COUNTIFS(#REF!,B20,#REF!,"Бекдурдиев",#REF!,"19.09.2026")</f>
        <v>#REF!</v>
      </c>
      <c r="UB20" s="3" t="e">
        <f>COUNTIFS(#REF!,B20,#REF!,"алиев",#REF!,"20.09.2026")</f>
        <v>#REF!</v>
      </c>
      <c r="UC20" s="3" t="e">
        <f>COUNTIFS(#REF!,B20,#REF!,"Бекдурдиев",#REF!,"20.09.2026")</f>
        <v>#REF!</v>
      </c>
      <c r="UD20" s="3" t="e">
        <f>COUNTIFS(#REF!,B20,#REF!,"алиев",#REF!,"21.09.2026")</f>
        <v>#REF!</v>
      </c>
      <c r="UE20" s="3" t="e">
        <f>COUNTIFS(#REF!,B20,#REF!,"Бекдурдиев",#REF!,"21.09.2026")</f>
        <v>#REF!</v>
      </c>
      <c r="UF20" s="3" t="e">
        <f>COUNTIFS(#REF!,B20,#REF!,"алиев",#REF!,"22.09.2026")</f>
        <v>#REF!</v>
      </c>
      <c r="UG20" s="3" t="e">
        <f>COUNTIFS(#REF!,B20,#REF!,"Бекдурдиев",#REF!,"22.09.2026")</f>
        <v>#REF!</v>
      </c>
      <c r="UH20" s="3" t="e">
        <f>COUNTIFS(#REF!,B20,#REF!,"алиев",#REF!,"23.09.2026")</f>
        <v>#REF!</v>
      </c>
      <c r="UI20" s="3" t="e">
        <f>COUNTIFS(#REF!,B20,#REF!,"Бекдурдиев",#REF!,"23.09.2026")</f>
        <v>#REF!</v>
      </c>
      <c r="UJ20" s="3" t="e">
        <f>COUNTIFS(#REF!,B20,#REF!,"алиев",#REF!,"24.09.2026")</f>
        <v>#REF!</v>
      </c>
      <c r="UK20" s="3" t="e">
        <f>COUNTIFS(#REF!,B20,#REF!,"Бекдурдиев",#REF!,"24.09.2026")</f>
        <v>#REF!</v>
      </c>
      <c r="UL20" s="3" t="e">
        <f>COUNTIFS(#REF!,B20,#REF!,"алиев",#REF!,"25.09.2026")</f>
        <v>#REF!</v>
      </c>
      <c r="UM20" s="3" t="e">
        <f>COUNTIFS(#REF!,B20,#REF!,"Бекдурдиев",#REF!,"25.09.2026")</f>
        <v>#REF!</v>
      </c>
      <c r="UN20" s="3" t="e">
        <f>COUNTIFS(#REF!,B20,#REF!,"алиев",#REF!,"26.09.2026")</f>
        <v>#REF!</v>
      </c>
      <c r="UO20" s="3" t="e">
        <f>COUNTIFS(#REF!,B20,#REF!,"Бекдурдиев",#REF!,"26.09.2026")</f>
        <v>#REF!</v>
      </c>
      <c r="UP20" s="3" t="e">
        <f>COUNTIFS(#REF!,B20,#REF!,"алиев",#REF!,"27.09.2026")</f>
        <v>#REF!</v>
      </c>
      <c r="UQ20" s="3" t="e">
        <f>COUNTIFS(#REF!,B20,#REF!,"Бекдурдиев",#REF!,"27.09.2026")</f>
        <v>#REF!</v>
      </c>
      <c r="UR20" s="3" t="e">
        <f>COUNTIFS(#REF!,B20,#REF!,"алиев",#REF!,"28.09.2026")</f>
        <v>#REF!</v>
      </c>
      <c r="US20" s="3" t="e">
        <f>COUNTIFS(#REF!,B20,#REF!,"Бекдурдиев",#REF!,"28.09.2026")</f>
        <v>#REF!</v>
      </c>
      <c r="UT20" s="3" t="e">
        <f>COUNTIFS(#REF!,B20,#REF!,"алиев",#REF!,"29.09.2026")</f>
        <v>#REF!</v>
      </c>
      <c r="UU20" s="3" t="e">
        <f>COUNTIFS(#REF!,B20,#REF!,"Бекдурдиев",#REF!,"29.09.2026")</f>
        <v>#REF!</v>
      </c>
      <c r="UV20" s="3" t="e">
        <f>COUNTIFS(#REF!,B20,#REF!,"алиев",#REF!,"30.09.2026")</f>
        <v>#REF!</v>
      </c>
      <c r="UW20" s="4" t="e">
        <f>COUNTIFS(#REF!,B20,#REF!,"Бекдурдиев",#REF!,"30.09.2026")</f>
        <v>#REF!</v>
      </c>
      <c r="UX20" s="19" t="e">
        <f t="shared" si="36"/>
        <v>#REF!</v>
      </c>
      <c r="UY20" s="19" t="e">
        <f t="shared" si="37"/>
        <v>#REF!</v>
      </c>
      <c r="UZ20" s="28" t="e">
        <f>COUNTIFS(#REF!,B20,#REF!,"алиев",#REF!,"01.10.2026")</f>
        <v>#REF!</v>
      </c>
      <c r="VA20" s="28" t="e">
        <f>COUNTIFS(#REF!,B20,#REF!,"Бекдурдиев",#REF!,"01.10.2026")</f>
        <v>#REF!</v>
      </c>
      <c r="VB20" s="28" t="e">
        <f>COUNTIFS(#REF!,B20,#REF!,"алиев",#REF!,"02.10.2026")</f>
        <v>#REF!</v>
      </c>
      <c r="VC20" s="28" t="e">
        <f>COUNTIFS(#REF!,B20,#REF!,"Бекдурдиев",#REF!,"02.10.2026")</f>
        <v>#REF!</v>
      </c>
      <c r="VD20" s="28" t="e">
        <f>COUNTIFS(#REF!,B20,#REF!,"алиев",#REF!,"03.10.2026")</f>
        <v>#REF!</v>
      </c>
      <c r="VE20" s="28" t="e">
        <f>COUNTIFS(#REF!,B20,#REF!,"Бекдурдиев",#REF!,"03.10.2026")</f>
        <v>#REF!</v>
      </c>
      <c r="VF20" s="28" t="e">
        <f>COUNTIFS(#REF!,B20,#REF!,"алиев",#REF!,"04.10.2026")</f>
        <v>#REF!</v>
      </c>
      <c r="VG20" s="28" t="e">
        <f>COUNTIFS(#REF!,B20,#REF!,"Бекдурдиев",#REF!,"04.10.2026")</f>
        <v>#REF!</v>
      </c>
      <c r="VH20" s="28" t="e">
        <f>COUNTIFS(#REF!,B20,#REF!,"алиев",#REF!,"05.10.2026")</f>
        <v>#REF!</v>
      </c>
      <c r="VI20" s="28" t="e">
        <f>COUNTIFS(#REF!,B20,#REF!,"Бекдурдиев",#REF!,"05.10.2026")</f>
        <v>#REF!</v>
      </c>
      <c r="VJ20" s="28" t="e">
        <f>COUNTIFS(#REF!,B20,#REF!,"алиев",#REF!,"06.10.2026")</f>
        <v>#REF!</v>
      </c>
      <c r="VK20" s="28" t="e">
        <f>COUNTIFS(#REF!,B20,#REF!,"Бекдурдиев",#REF!,"06.10.2026")</f>
        <v>#REF!</v>
      </c>
      <c r="VL20" s="28" t="e">
        <f>COUNTIFS(#REF!,B20,#REF!,"алиев",#REF!,"07.10.2026")</f>
        <v>#REF!</v>
      </c>
      <c r="VM20" s="28" t="e">
        <f>COUNTIFS(#REF!,B20,#REF!,"Бекдурдиев",#REF!,"07.10.2026")</f>
        <v>#REF!</v>
      </c>
      <c r="VN20" s="28" t="e">
        <f>COUNTIFS(#REF!,B20,#REF!,"алиев",#REF!,"08.10.2026")</f>
        <v>#REF!</v>
      </c>
      <c r="VO20" s="28" t="e">
        <f>COUNTIFS(#REF!,B20,#REF!,"Бекдурдиев",#REF!,"08.10.2026")</f>
        <v>#REF!</v>
      </c>
      <c r="VP20" s="28" t="e">
        <f>COUNTIFS(#REF!,B20,#REF!,"алиев",#REF!,"09.10.2026")</f>
        <v>#REF!</v>
      </c>
      <c r="VQ20" s="28" t="e">
        <f>COUNTIFS(#REF!,B20,#REF!,"Бекдурдиев",#REF!,"09.10.2026")</f>
        <v>#REF!</v>
      </c>
      <c r="VR20" s="28" t="e">
        <f>COUNTIFS(#REF!,B20,#REF!,"алиев",#REF!,"10.10.2026")</f>
        <v>#REF!</v>
      </c>
      <c r="VS20" s="28" t="e">
        <f>COUNTIFS(#REF!,B20,#REF!,"Бекдурдиев",#REF!,"10.10.2026")</f>
        <v>#REF!</v>
      </c>
      <c r="VT20" s="28" t="e">
        <f>COUNTIFS(#REF!,B20,#REF!,"алиев",#REF!,"11.10.2026")</f>
        <v>#REF!</v>
      </c>
      <c r="VU20" s="28" t="e">
        <f>COUNTIFS(#REF!,B20,#REF!,"Бекдурдиев",#REF!,"11.10.2026")</f>
        <v>#REF!</v>
      </c>
      <c r="VV20" s="28" t="e">
        <f>COUNTIFS(#REF!,B20,#REF!,"алиев",#REF!,"12.10.2026")</f>
        <v>#REF!</v>
      </c>
      <c r="VW20" s="28" t="e">
        <f>COUNTIFS(#REF!,B20,#REF!,"Бекдурдиев",#REF!,"12.10.2026")</f>
        <v>#REF!</v>
      </c>
      <c r="VX20" s="28" t="e">
        <f>COUNTIFS(#REF!,B20,#REF!,"алиев",#REF!,"13.10.2026")</f>
        <v>#REF!</v>
      </c>
      <c r="VY20" s="28" t="e">
        <f>COUNTIFS(#REF!,B20,#REF!,"Бекдурдиев",#REF!,"13.10.2026")</f>
        <v>#REF!</v>
      </c>
      <c r="VZ20" s="28" t="e">
        <f>COUNTIFS(#REF!,B20,#REF!,"алиев",#REF!,"14.10.2026")</f>
        <v>#REF!</v>
      </c>
      <c r="WA20" s="28" t="e">
        <f>COUNTIFS(#REF!,B20,#REF!,"Бекдурдиев",#REF!,"14.10.2026")</f>
        <v>#REF!</v>
      </c>
      <c r="WB20" s="28" t="e">
        <f>COUNTIFS(#REF!,B20,#REF!,"алиев",#REF!,"15.10.2026")</f>
        <v>#REF!</v>
      </c>
      <c r="WC20" s="28" t="e">
        <f>COUNTIFS(#REF!,B20,#REF!,"Бекдурдиев",#REF!,"15.10.2026")</f>
        <v>#REF!</v>
      </c>
      <c r="WD20" s="28" t="e">
        <f>COUNTIFS(#REF!,B20,#REF!,"алиев",#REF!,"16.10.2026")</f>
        <v>#REF!</v>
      </c>
      <c r="WE20" s="28" t="e">
        <f>COUNTIFS(#REF!,B20,#REF!,"Бекдурдиев",#REF!,"16.10.2026")</f>
        <v>#REF!</v>
      </c>
      <c r="WF20" s="28" t="e">
        <f>COUNTIFS(#REF!,B20,#REF!,"алиев",#REF!,"17.10.2026")</f>
        <v>#REF!</v>
      </c>
      <c r="WG20" s="28" t="e">
        <f>COUNTIFS(#REF!,B20,#REF!,"Бекдурдиев",#REF!,"17.10.2026")</f>
        <v>#REF!</v>
      </c>
      <c r="WH20" s="28" t="e">
        <f>COUNTIFS(#REF!,B20,#REF!,"алиев",#REF!,"18.10.2026")</f>
        <v>#REF!</v>
      </c>
      <c r="WI20" s="28" t="e">
        <f>COUNTIFS(#REF!,B20,#REF!,"Бекдурдиев",#REF!,"18.10.2026")</f>
        <v>#REF!</v>
      </c>
      <c r="WJ20" s="28" t="e">
        <f>COUNTIFS(#REF!,B20,#REF!,"алиев",#REF!,"19.10.2026")</f>
        <v>#REF!</v>
      </c>
      <c r="WK20" s="28" t="e">
        <f>COUNTIFS(#REF!,B20,#REF!,"Бекдурдиев",#REF!,"19.10.2026")</f>
        <v>#REF!</v>
      </c>
      <c r="WL20" s="28" t="e">
        <f>COUNTIFS(#REF!,B20,#REF!,"алиев",#REF!,"20.10.2026")</f>
        <v>#REF!</v>
      </c>
      <c r="WM20" s="28" t="e">
        <f>COUNTIFS(#REF!,B20,#REF!,"Бекдурдиев",#REF!,"20.10.2026")</f>
        <v>#REF!</v>
      </c>
      <c r="WN20" s="28" t="e">
        <f>COUNTIFS(#REF!,B20,#REF!,"алиев",#REF!,"21.10.2026")</f>
        <v>#REF!</v>
      </c>
      <c r="WO20" s="28" t="e">
        <f>COUNTIFS(#REF!,B20,#REF!,"Бекдурдиев",#REF!,"21.10.2026")</f>
        <v>#REF!</v>
      </c>
      <c r="WP20" s="28" t="e">
        <f>COUNTIFS(#REF!,B20,#REF!,"алиев",#REF!,"22.10.2026")</f>
        <v>#REF!</v>
      </c>
      <c r="WQ20" s="28" t="e">
        <f>COUNTIFS(#REF!,B20,#REF!,"Бекдурдиев",#REF!,"22.10.2026")</f>
        <v>#REF!</v>
      </c>
      <c r="WR20" s="28" t="e">
        <f>COUNTIFS(#REF!,B20,#REF!,"алиев",#REF!,"23.10.2026")</f>
        <v>#REF!</v>
      </c>
      <c r="WS20" s="28" t="e">
        <f>COUNTIFS(#REF!,B20,#REF!,"Бекдурдиев",#REF!,"23.10.2026")</f>
        <v>#REF!</v>
      </c>
      <c r="WT20" s="28" t="e">
        <f>COUNTIFS(#REF!,B20,#REF!,"алиев",#REF!,"24.10.2026")</f>
        <v>#REF!</v>
      </c>
      <c r="WU20" s="28" t="e">
        <f>COUNTIFS(#REF!,B20,#REF!,"Бекдурдиев",#REF!,"24.10.2026")</f>
        <v>#REF!</v>
      </c>
      <c r="WV20" s="28" t="e">
        <f>COUNTIFS(#REF!,B20,#REF!,"алиев",#REF!,"25.10.2026")</f>
        <v>#REF!</v>
      </c>
      <c r="WW20" s="28" t="e">
        <f>COUNTIFS(#REF!,B20,#REF!,"Бекдурдиев",#REF!,"25.10.2026")</f>
        <v>#REF!</v>
      </c>
      <c r="WX20" s="28" t="e">
        <f>COUNTIFS(#REF!,B20,#REF!,"алиев",#REF!,"26.10.2026")</f>
        <v>#REF!</v>
      </c>
      <c r="WY20" s="28" t="e">
        <f>COUNTIFS(#REF!,B20,#REF!,"Бекдурдиев",#REF!,"26.10.2026")</f>
        <v>#REF!</v>
      </c>
      <c r="WZ20" s="28" t="e">
        <f>COUNTIFS(#REF!,B20,#REF!,"алиев",#REF!,"27.10.2026")</f>
        <v>#REF!</v>
      </c>
      <c r="XA20" s="28" t="e">
        <f>COUNTIFS(#REF!,B20,#REF!,"Бекдурдиев",#REF!,"27.10.2026")</f>
        <v>#REF!</v>
      </c>
      <c r="XB20" s="28" t="e">
        <f>COUNTIFS(#REF!,B20,#REF!,"алиев",#REF!,"28.10.2026")</f>
        <v>#REF!</v>
      </c>
      <c r="XC20" s="28" t="e">
        <f>COUNTIFS(#REF!,B20,#REF!,"Бекдурдиев",#REF!,"28.10.2026")</f>
        <v>#REF!</v>
      </c>
      <c r="XD20" s="28" t="e">
        <f>COUNTIFS(#REF!,B20,#REF!,"алиев",#REF!,"29.10.2026")</f>
        <v>#REF!</v>
      </c>
      <c r="XE20" s="28" t="e">
        <f>COUNTIFS(#REF!,B20,#REF!,"Бекдурдиев",#REF!,"29.10.2026")</f>
        <v>#REF!</v>
      </c>
      <c r="XF20" s="28" t="e">
        <f>COUNTIFS(#REF!,B20,#REF!,"алиев",#REF!,"30.10.2026")</f>
        <v>#REF!</v>
      </c>
      <c r="XG20" s="28" t="e">
        <f>COUNTIFS(#REF!,B20,#REF!,"Бекдурдиев",#REF!,"30.10.2026")</f>
        <v>#REF!</v>
      </c>
      <c r="XH20" s="28" t="e">
        <f>COUNTIFS(#REF!,B20,#REF!,"алиев",#REF!,"31.10.2026")</f>
        <v>#REF!</v>
      </c>
      <c r="XI20" s="28" t="e">
        <f>COUNTIFS(#REF!,B20,#REF!,"Бекдурдиев",#REF!,"31.10.2026")</f>
        <v>#REF!</v>
      </c>
      <c r="XJ20" s="41" t="e">
        <f t="shared" si="38"/>
        <v>#REF!</v>
      </c>
      <c r="XK20" s="41" t="e">
        <f t="shared" si="39"/>
        <v>#REF!</v>
      </c>
      <c r="XL20" s="28" t="e">
        <f>COUNTIFS(#REF!,B20,#REF!,"алиев",#REF!,"01.11.2026")</f>
        <v>#REF!</v>
      </c>
      <c r="XM20" s="28" t="e">
        <f>COUNTIFS(#REF!,B20,#REF!,"Бекдурдиев",#REF!,"01.11.2026")</f>
        <v>#REF!</v>
      </c>
      <c r="XN20" s="28" t="e">
        <f>COUNTIFS(#REF!,B20,#REF!,"алиев",#REF!,"02.11.2026")</f>
        <v>#REF!</v>
      </c>
      <c r="XO20" s="28" t="e">
        <f>COUNTIFS(#REF!,B20,#REF!,"Бекдурдиев",#REF!,"02.11.2026")</f>
        <v>#REF!</v>
      </c>
      <c r="XP20" s="28" t="e">
        <f>COUNTIFS(#REF!,B20,#REF!,"алиев",#REF!,"03.11.2026")</f>
        <v>#REF!</v>
      </c>
      <c r="XQ20" s="28" t="e">
        <f>COUNTIFS(#REF!,B20,#REF!,"Бекдурдиев",#REF!,"03.11.2026")</f>
        <v>#REF!</v>
      </c>
      <c r="XR20" s="28" t="e">
        <f>COUNTIFS(#REF!,B20,#REF!,"алиев",#REF!,"04.11.2026")</f>
        <v>#REF!</v>
      </c>
      <c r="XS20" s="28" t="e">
        <f>COUNTIFS(#REF!,B20,#REF!,"Бекдурдиев",#REF!,"04.11.2026")</f>
        <v>#REF!</v>
      </c>
      <c r="XT20" s="28" t="e">
        <f>COUNTIFS(#REF!,B20,#REF!,"алиев",#REF!,"05.11.2026")</f>
        <v>#REF!</v>
      </c>
      <c r="XU20" s="28" t="e">
        <f>COUNTIFS(#REF!,B20,#REF!,"Бекдурдиев",#REF!,"05.11.2026")</f>
        <v>#REF!</v>
      </c>
      <c r="XV20" s="28" t="e">
        <f>COUNTIFS(#REF!,B20,#REF!,"алиев",#REF!,"06.11.2026")</f>
        <v>#REF!</v>
      </c>
      <c r="XW20" s="28" t="e">
        <f>COUNTIFS(#REF!,B20,#REF!,"Бекдурдиев",#REF!,"06.11.2026")</f>
        <v>#REF!</v>
      </c>
      <c r="XX20" s="28" t="e">
        <f>COUNTIFS(#REF!,B20,#REF!,"алиев",#REF!,"07.11.2026")</f>
        <v>#REF!</v>
      </c>
      <c r="XY20" s="28" t="e">
        <f>COUNTIFS(#REF!,B20,#REF!,"Бекдурдиев",#REF!,"07.11.2026")</f>
        <v>#REF!</v>
      </c>
      <c r="XZ20" s="42" t="e">
        <f>COUNTIFS(#REF!,B20,#REF!,"алиев",#REF!,"08.11.2026")</f>
        <v>#REF!</v>
      </c>
      <c r="YA20" s="42" t="e">
        <f>COUNTIFS(#REF!,B20,#REF!,"Бекдурдиев",#REF!,"08.11.2026")</f>
        <v>#REF!</v>
      </c>
      <c r="YB20" s="42" t="e">
        <f>COUNTIFS(#REF!,B20,#REF!,"алиев",#REF!,"09.11.2026")</f>
        <v>#REF!</v>
      </c>
      <c r="YC20" s="42" t="e">
        <f>COUNTIFS(#REF!,B20,#REF!,"Бекдурдиев",#REF!,"09.11.2026")</f>
        <v>#REF!</v>
      </c>
      <c r="YD20" s="42" t="e">
        <f>COUNTIFS(#REF!,B20,#REF!,"алиев",#REF!,"10.11.2026")</f>
        <v>#REF!</v>
      </c>
      <c r="YE20" s="42" t="e">
        <f>COUNTIFS(#REF!,B20,#REF!,"Бекдурдиев",#REF!,"10.11.2026")</f>
        <v>#REF!</v>
      </c>
      <c r="YF20" s="42" t="e">
        <f>COUNTIFS(#REF!,B20,#REF!,"алиев",#REF!,"11.11.2026")</f>
        <v>#REF!</v>
      </c>
      <c r="YG20" s="42" t="e">
        <f>COUNTIFS(#REF!,B20,#REF!,"Бекдурдиев",#REF!,"11.11.2026")</f>
        <v>#REF!</v>
      </c>
      <c r="YH20" s="42" t="e">
        <f>COUNTIFS(#REF!,B20,#REF!,"алиев",#REF!,"12.11.2026")</f>
        <v>#REF!</v>
      </c>
      <c r="YI20" s="42" t="e">
        <f>COUNTIFS(#REF!,B20,#REF!,"Бекдурдиев",#REF!,"12.11.2026")</f>
        <v>#REF!</v>
      </c>
      <c r="YJ20" s="42" t="e">
        <f>COUNTIFS(#REF!,B20,#REF!,"алиев",#REF!,"13.11.2026")</f>
        <v>#REF!</v>
      </c>
      <c r="YK20" s="42" t="e">
        <f>COUNTIFS(#REF!,B20,#REF!,"Бекдурдиев",#REF!,"13.11.2026")</f>
        <v>#REF!</v>
      </c>
      <c r="YL20" s="42" t="e">
        <f>COUNTIFS(#REF!,B20,#REF!,"алиев",#REF!,"14.11.2026")</f>
        <v>#REF!</v>
      </c>
      <c r="YM20" s="42" t="e">
        <f>COUNTIFS(#REF!,B20,#REF!,"Бекдурдиев",#REF!,"14.11.2026")</f>
        <v>#REF!</v>
      </c>
      <c r="YN20" s="42" t="e">
        <f>COUNTIFS(#REF!,B20,#REF!,"алиев",#REF!,"15.11.2026")</f>
        <v>#REF!</v>
      </c>
      <c r="YO20" s="42" t="e">
        <f>COUNTIFS(#REF!,B20,#REF!,"Бекдурдиев",#REF!,"15.11.2026")</f>
        <v>#REF!</v>
      </c>
      <c r="YP20" s="42" t="e">
        <f>COUNTIFS(#REF!,B20,#REF!,"алиев",#REF!,"16.11.2026")</f>
        <v>#REF!</v>
      </c>
      <c r="YQ20" s="42" t="e">
        <f>COUNTIFS(#REF!,B20,#REF!,"Бекдурдиев",#REF!,"16.11.2026")</f>
        <v>#REF!</v>
      </c>
      <c r="YR20" s="42" t="e">
        <f>COUNTIFS(#REF!,B20,#REF!,"алиев",#REF!,"17.11.2026")</f>
        <v>#REF!</v>
      </c>
      <c r="YS20" s="42" t="e">
        <f>COUNTIFS(#REF!,B20,#REF!,"Бекдурдиев",#REF!,"17.11.2026")</f>
        <v>#REF!</v>
      </c>
      <c r="YT20" s="42" t="e">
        <f>COUNTIFS(#REF!,B20,#REF!,"алиев",#REF!,"18.11.2026")</f>
        <v>#REF!</v>
      </c>
      <c r="YU20" s="42" t="e">
        <f>COUNTIFS(#REF!,B20,#REF!,"Бекдурдиев",#REF!,"18.11.2026")</f>
        <v>#REF!</v>
      </c>
      <c r="YV20" s="42" t="e">
        <f>COUNTIFS(#REF!,B20,#REF!,"алиев",#REF!,"19.11.2026")</f>
        <v>#REF!</v>
      </c>
      <c r="YW20" s="42" t="e">
        <f>COUNTIFS(#REF!,B20,#REF!,"Бекдурдиев",#REF!,"19.11.2026")</f>
        <v>#REF!</v>
      </c>
      <c r="YX20" s="42" t="e">
        <f>COUNTIFS(#REF!,B20,#REF!,"алиев",#REF!,"20.11.2026")</f>
        <v>#REF!</v>
      </c>
      <c r="YY20" s="42" t="e">
        <f>COUNTIFS(#REF!,B20,#REF!,"Бекдурдиев",#REF!,"20.11.2026")</f>
        <v>#REF!</v>
      </c>
      <c r="YZ20" s="42" t="e">
        <f>COUNTIFS(#REF!,B20,#REF!,"алиев",#REF!,"21.11.2026")</f>
        <v>#REF!</v>
      </c>
      <c r="ZA20" s="42" t="e">
        <f>COUNTIFS(#REF!,B20,#REF!,"Бекдурдиев",#REF!,"21.11.2026")</f>
        <v>#REF!</v>
      </c>
      <c r="ZB20" s="42" t="e">
        <f>COUNTIFS(#REF!,B20,#REF!,"алиев",#REF!,"22.11.2026")</f>
        <v>#REF!</v>
      </c>
      <c r="ZC20" s="42" t="e">
        <f>COUNTIFS(#REF!,B20,#REF!,"Бекдурдиев",#REF!,"22.11.2026")</f>
        <v>#REF!</v>
      </c>
      <c r="ZD20" s="42" t="e">
        <f>COUNTIFS(#REF!,B20,#REF!,"алиев",#REF!,"23.11.2026")</f>
        <v>#REF!</v>
      </c>
      <c r="ZE20" s="42" t="e">
        <f>COUNTIFS(#REF!,B20,#REF!,"Бекдурдиев",#REF!,"23.11.2026")</f>
        <v>#REF!</v>
      </c>
      <c r="ZF20" s="42" t="e">
        <f>COUNTIFS(#REF!,B20,#REF!,"алиев",#REF!,"24.11.2026")</f>
        <v>#REF!</v>
      </c>
      <c r="ZG20" s="42" t="e">
        <f>COUNTIFS(#REF!,B20,#REF!,"Бекдурдиев",#REF!,"24.11.2026")</f>
        <v>#REF!</v>
      </c>
      <c r="ZH20" s="42" t="e">
        <f>COUNTIFS(#REF!,B20,#REF!,"алиев",#REF!,"25.11.202")</f>
        <v>#REF!</v>
      </c>
      <c r="ZI20" s="42" t="e">
        <f>COUNTIFS(#REF!,B20,#REF!,"Бекдурдиев",#REF!,"25.11.2026")</f>
        <v>#REF!</v>
      </c>
      <c r="ZJ20" s="42" t="e">
        <f>COUNTIFS(#REF!,B20,#REF!,"алиев",#REF!,"26.11.2026")</f>
        <v>#REF!</v>
      </c>
      <c r="ZK20" s="42" t="e">
        <f>COUNTIFS(#REF!,B20,#REF!,"Бекдурдиев",#REF!,"26.11.2026")</f>
        <v>#REF!</v>
      </c>
      <c r="ZL20" s="42" t="e">
        <f>COUNTIFS(#REF!,B20,#REF!,"алиев",#REF!,"27.11.2026")</f>
        <v>#REF!</v>
      </c>
      <c r="ZM20" s="42" t="e">
        <f>COUNTIFS(#REF!,B20,#REF!,"Бекдурдиев",#REF!,"27.11.2026")</f>
        <v>#REF!</v>
      </c>
      <c r="ZN20" s="42" t="e">
        <f>COUNTIFS(#REF!,B20,#REF!,"алиев",#REF!,"28.11.2026")</f>
        <v>#REF!</v>
      </c>
      <c r="ZO20" s="42" t="e">
        <f>COUNTIFS(#REF!,B20,#REF!,"Бекдурдиев",#REF!,"28.11.2026")</f>
        <v>#REF!</v>
      </c>
      <c r="ZP20" s="42" t="e">
        <f>COUNTIFS(#REF!,B20,#REF!,"алиев",#REF!,"29.11.2026")</f>
        <v>#REF!</v>
      </c>
      <c r="ZQ20" s="42" t="e">
        <f>COUNTIFS(#REF!,B20,#REF!,"Бекдурдиев",#REF!,"29.11.2026")</f>
        <v>#REF!</v>
      </c>
      <c r="ZR20" s="42" t="e">
        <f>COUNTIFS(#REF!,B20,#REF!,"алиев",#REF!,"30.11.2026")</f>
        <v>#REF!</v>
      </c>
      <c r="ZS20" s="42" t="e">
        <f>COUNTIFS(#REF!,B20,#REF!,"Бекдурдиев",#REF!,"30.11.2026")</f>
        <v>#REF!</v>
      </c>
      <c r="ZT20" s="43" t="e">
        <f t="shared" si="40"/>
        <v>#REF!</v>
      </c>
      <c r="ZU20" s="43" t="e">
        <f t="shared" si="41"/>
        <v>#REF!</v>
      </c>
      <c r="ZV20" s="4" t="e">
        <f>COUNTIFS(#REF!,B20,#REF!,"алиев",#REF!,"01.12.2026")</f>
        <v>#REF!</v>
      </c>
      <c r="ZW20" s="4" t="e">
        <f>COUNTIFS(#REF!,B20,#REF!,"Бекдурдиев",#REF!,"01.12.2026")</f>
        <v>#REF!</v>
      </c>
      <c r="ZX20" s="4" t="e">
        <f>COUNTIFS(#REF!,B20,#REF!,"алиев",#REF!,"02.12.2026")</f>
        <v>#REF!</v>
      </c>
      <c r="ZY20" s="4" t="e">
        <f>COUNTIFS(#REF!,B20,#REF!,"Бекдурдиев",#REF!,"02.12.2026")</f>
        <v>#REF!</v>
      </c>
      <c r="ZZ20" s="4" t="e">
        <f>COUNTIFS(#REF!,B20,#REF!,"алиев",#REF!,"03.12.2026")</f>
        <v>#REF!</v>
      </c>
      <c r="AAA20" s="4" t="e">
        <f>COUNTIFS(#REF!,B20,#REF!,"Бекдурдиев",#REF!,"03.12.2026")</f>
        <v>#REF!</v>
      </c>
      <c r="AAB20" s="4" t="e">
        <f>COUNTIFS(#REF!,B20,#REF!,"алиев",#REF!,"04.12.2026")</f>
        <v>#REF!</v>
      </c>
      <c r="AAC20" s="4" t="e">
        <f>COUNTIFS(#REF!,B20,#REF!,"Бекдурдиев",#REF!,"04.12.2026")</f>
        <v>#REF!</v>
      </c>
      <c r="AAD20" s="4" t="e">
        <f>COUNTIFS(#REF!,B20,#REF!,"алиев",#REF!,"05.12.2026")</f>
        <v>#REF!</v>
      </c>
      <c r="AAE20" s="4" t="e">
        <f>COUNTIFS(#REF!,B20,#REF!,"Бекдурдиев",#REF!,"05.12.2026")</f>
        <v>#REF!</v>
      </c>
      <c r="AAF20" s="4" t="e">
        <f>COUNTIFS(#REF!,B20,#REF!,"алиев",#REF!,"06.12.2026")</f>
        <v>#REF!</v>
      </c>
      <c r="AAG20" s="4" t="e">
        <f>COUNTIFS(#REF!,B20,#REF!,"Бекдурдиев",#REF!,"06.12.2026")</f>
        <v>#REF!</v>
      </c>
      <c r="AAH20" s="4" t="e">
        <f>COUNTIFS(#REF!,B20,#REF!,"алиев",#REF!,"07.12.2026")</f>
        <v>#REF!</v>
      </c>
      <c r="AAI20" s="4" t="e">
        <f>COUNTIFS(#REF!,B20,#REF!,"Бекдурдиев",#REF!,"07.12.2026")</f>
        <v>#REF!</v>
      </c>
      <c r="AAJ20" s="1" t="e">
        <f>COUNTIFS(#REF!,B20,#REF!,"алиев",#REF!,"08.12.2026")</f>
        <v>#REF!</v>
      </c>
      <c r="AAK20" s="1" t="e">
        <f>COUNTIFS(#REF!,B20,#REF!,"Бекдурдиев",#REF!,"08.12.2026")</f>
        <v>#REF!</v>
      </c>
      <c r="AAL20" s="1" t="e">
        <f>COUNTIFS(#REF!,B20,#REF!,"алиев",#REF!,"09.12.2026")</f>
        <v>#REF!</v>
      </c>
      <c r="AAM20" s="1" t="e">
        <f>COUNTIFS(#REF!,B20,#REF!,"Бекдурдиев",#REF!,"09.12.2026")</f>
        <v>#REF!</v>
      </c>
      <c r="AAN20" s="1" t="e">
        <f>COUNTIFS(#REF!,B20,#REF!,"алиев",#REF!,"10.12.2026")</f>
        <v>#REF!</v>
      </c>
      <c r="AAO20" s="1" t="e">
        <f>COUNTIFS(#REF!,B20,#REF!,"Бекдурдиев",#REF!,"10.12.2026")</f>
        <v>#REF!</v>
      </c>
      <c r="AAP20" s="1" t="e">
        <f>COUNTIFS(#REF!,B20,#REF!,"алиев",#REF!,"11.12.2026")</f>
        <v>#REF!</v>
      </c>
      <c r="AAQ20" s="1" t="e">
        <f>COUNTIFS(#REF!,B20,#REF!,"Бекдурдиев",#REF!,"11.12.2026")</f>
        <v>#REF!</v>
      </c>
      <c r="AAR20" s="1" t="e">
        <f>COUNTIFS(#REF!,B20,#REF!,"алиев",#REF!,"12.12.2026")</f>
        <v>#REF!</v>
      </c>
      <c r="AAS20" s="1" t="e">
        <f>COUNTIFS(#REF!,B20,#REF!,"Бекдурдиев",#REF!,"12.12.2026")</f>
        <v>#REF!</v>
      </c>
      <c r="AAT20" s="1" t="e">
        <f>COUNTIFS(#REF!,B20,#REF!,"алиев",#REF!,"13.12.2026")</f>
        <v>#REF!</v>
      </c>
      <c r="AAU20" s="1" t="e">
        <f>COUNTIFS(#REF!,B20,#REF!,"Бекдурдиев",#REF!,"13.12.2026")</f>
        <v>#REF!</v>
      </c>
      <c r="AAV20" s="1" t="e">
        <f>COUNTIFS(#REF!,B20,#REF!,"алиев",#REF!,"14.12.2026")</f>
        <v>#REF!</v>
      </c>
      <c r="AAW20" s="1" t="e">
        <f>COUNTIFS(#REF!,B20,#REF!,"Бекдурдиев",#REF!,"14.12.2026")</f>
        <v>#REF!</v>
      </c>
      <c r="AAX20" s="1" t="e">
        <f>COUNTIFS(#REF!,B20,#REF!,"алиев",#REF!,"15.12.2026")</f>
        <v>#REF!</v>
      </c>
      <c r="AAY20" s="1" t="e">
        <f>COUNTIFS(#REF!,B20,#REF!,"Бекдурдиев",#REF!,"15.12.2026")</f>
        <v>#REF!</v>
      </c>
      <c r="AAZ20" s="1" t="e">
        <f>COUNTIFS(#REF!,B20,#REF!,"алиев",#REF!,"16.12.2026")</f>
        <v>#REF!</v>
      </c>
      <c r="ABA20" s="1" t="e">
        <f>COUNTIFS(#REF!,B20,#REF!,"Бекдурдиев",#REF!,"16.12.2026")</f>
        <v>#REF!</v>
      </c>
      <c r="ABB20" s="1" t="e">
        <f>COUNTIFS(#REF!,B20,#REF!,"алиев",#REF!,"17.12.2026")</f>
        <v>#REF!</v>
      </c>
      <c r="ABC20" s="1" t="e">
        <f>COUNTIFS(#REF!,B20,#REF!,"Бекдурдиев",#REF!,"17.12.2026")</f>
        <v>#REF!</v>
      </c>
      <c r="ABD20" s="1" t="e">
        <f>COUNTIFS(#REF!,B20,#REF!,"алиев",#REF!,"18.12.2026")</f>
        <v>#REF!</v>
      </c>
      <c r="ABE20" s="1" t="e">
        <f>COUNTIFS(#REF!,B20,#REF!,"Бекдурдиев",#REF!,"18.12.2026")</f>
        <v>#REF!</v>
      </c>
      <c r="ABF20" s="1" t="e">
        <f>COUNTIFS(#REF!,B20,#REF!,"алиев",#REF!,"19.12.2026")</f>
        <v>#REF!</v>
      </c>
      <c r="ABG20" s="1" t="e">
        <f>COUNTIFS(#REF!,B20,#REF!,"Бекдурдиев",#REF!,"19.12.2026")</f>
        <v>#REF!</v>
      </c>
      <c r="ABH20" s="1" t="e">
        <f>COUNTIFS(#REF!,B20,#REF!,"алиев",#REF!,"20.12.2026")</f>
        <v>#REF!</v>
      </c>
      <c r="ABI20" s="1" t="e">
        <f>COUNTIFS(#REF!,B20,#REF!,"Бекдурдиев",#REF!,"20.12.2026")</f>
        <v>#REF!</v>
      </c>
      <c r="ABJ20" s="1" t="e">
        <f>COUNTIFS(#REF!,B20,#REF!,"алиев",#REF!,"21.12.2026")</f>
        <v>#REF!</v>
      </c>
      <c r="ABK20" s="1" t="e">
        <f>COUNTIFS(#REF!,B20,#REF!,"Бекдурдиев",#REF!,"21.12.2026")</f>
        <v>#REF!</v>
      </c>
      <c r="ABL20" s="1" t="e">
        <f>COUNTIFS(#REF!,B20,#REF!,"алиев",#REF!,"22.12.2026")</f>
        <v>#REF!</v>
      </c>
      <c r="ABM20" s="1" t="e">
        <f>COUNTIFS(#REF!,B20,#REF!,"Бекдурдиев",#REF!,"22.12.2026")</f>
        <v>#REF!</v>
      </c>
      <c r="ABN20" s="1" t="e">
        <f>COUNTIFS(#REF!,B20,#REF!,"алиев",#REF!,"23.12.2026")</f>
        <v>#REF!</v>
      </c>
      <c r="ABO20" s="1" t="e">
        <f>COUNTIFS(#REF!,B20,#REF!,"Бекдурдиев",#REF!,"23.12.2026")</f>
        <v>#REF!</v>
      </c>
      <c r="ABP20" s="1" t="e">
        <f>COUNTIFS(#REF!,B20,#REF!,"алиев",#REF!,"24.12.2026")</f>
        <v>#REF!</v>
      </c>
      <c r="ABQ20" s="1" t="e">
        <f>COUNTIFS(#REF!,B20,#REF!,"Бекдурдиев",#REF!,"24.12.2026")</f>
        <v>#REF!</v>
      </c>
      <c r="ABR20" s="1" t="e">
        <f>COUNTIFS(#REF!,B20,#REF!,"алиев",#REF!,"25.12.2026")</f>
        <v>#REF!</v>
      </c>
      <c r="ABS20" s="1" t="e">
        <f>COUNTIFS(#REF!,B20,#REF!,"Бекдурдиев",#REF!,"25.12.2026")</f>
        <v>#REF!</v>
      </c>
      <c r="ABT20" s="1" t="e">
        <f>COUNTIFS(#REF!,B20,#REF!,"алиев",#REF!,"26.12.2026")</f>
        <v>#REF!</v>
      </c>
      <c r="ABU20" s="1" t="e">
        <f>COUNTIFS(#REF!,B20,#REF!,"Бекдурдиев",#REF!,"26.12.2026")</f>
        <v>#REF!</v>
      </c>
      <c r="ABV20" s="1" t="e">
        <f>COUNTIFS(#REF!,B20,#REF!,"алиев",#REF!,"27.12.2026")</f>
        <v>#REF!</v>
      </c>
      <c r="ABW20" s="1" t="e">
        <f>COUNTIFS(#REF!,B20,#REF!,"Бекдурдиев",#REF!,"27.12.2026")</f>
        <v>#REF!</v>
      </c>
      <c r="ABX20" s="1" t="e">
        <f>COUNTIFS(#REF!,B20,#REF!,"алиев",#REF!,"28.12.2026")</f>
        <v>#REF!</v>
      </c>
      <c r="ABY20" s="1" t="e">
        <f>COUNTIFS(#REF!,B20,#REF!,"Бекдурдиев",#REF!,"28.12.2026")</f>
        <v>#REF!</v>
      </c>
      <c r="ABZ20" s="1" t="e">
        <f>COUNTIFS(#REF!,B20,#REF!,"алиев",#REF!,"29.12.2026")</f>
        <v>#REF!</v>
      </c>
      <c r="ACA20" s="1" t="e">
        <f>COUNTIFS(#REF!,B20,#REF!,"Бекдурдиев",#REF!,"29.12.2026")</f>
        <v>#REF!</v>
      </c>
      <c r="ACB20" s="1" t="e">
        <f>COUNTIFS(#REF!,B20,#REF!,"алиев",#REF!,"30.12.2026")</f>
        <v>#REF!</v>
      </c>
      <c r="ACC20" s="1" t="e">
        <f>COUNTIFS(#REF!,B20,#REF!,"Бекдурдиев",#REF!,"30.12.2026")</f>
        <v>#REF!</v>
      </c>
      <c r="ACD20" s="1" t="e">
        <f>COUNTIFS(#REF!,B20,#REF!,"алиев",#REF!,"31.12.2026")</f>
        <v>#REF!</v>
      </c>
      <c r="ACE20" s="1" t="e">
        <f>COUNTIFS(#REF!,B20,#REF!,"Бекдурдиев",#REF!,"31.12.2026")</f>
        <v>#REF!</v>
      </c>
    </row>
    <row r="21" spans="1:759" ht="36" x14ac:dyDescent="0.25">
      <c r="A21" s="4">
        <v>14</v>
      </c>
      <c r="B21" s="7" t="s">
        <v>16</v>
      </c>
      <c r="C21" s="32" t="e">
        <f t="shared" si="15"/>
        <v>#REF!</v>
      </c>
      <c r="D21" s="31" t="e">
        <f t="shared" si="16"/>
        <v>#REF!</v>
      </c>
      <c r="E21" s="31" t="e">
        <f t="shared" si="17"/>
        <v>#REF!</v>
      </c>
      <c r="F21" s="10" t="e">
        <f t="shared" si="18"/>
        <v>#REF!</v>
      </c>
      <c r="G21" s="10" t="e">
        <f t="shared" si="19"/>
        <v>#REF!</v>
      </c>
      <c r="H21" s="2" t="e">
        <f>COUNTIFS(#REF!,B21,#REF!,"алиев",#REF!,"01.01.2026")</f>
        <v>#REF!</v>
      </c>
      <c r="I21" s="2" t="e">
        <f>COUNTIFS(#REF!,B21,#REF!,"Бекдурдиев",#REF!,"01.01.2026")</f>
        <v>#REF!</v>
      </c>
      <c r="J21" s="2" t="e">
        <f>COUNTIFS(#REF!,B21,#REF!,"алиев",#REF!,"02.01.2026")</f>
        <v>#REF!</v>
      </c>
      <c r="K21" s="2" t="e">
        <f>COUNTIFS(#REF!,B21,#REF!,"Бекдурдиев",#REF!,"02.01.2026")</f>
        <v>#REF!</v>
      </c>
      <c r="L21" s="2" t="e">
        <f>COUNTIFS(#REF!,B21,#REF!,"алиев",#REF!,"03.01.2026")</f>
        <v>#REF!</v>
      </c>
      <c r="M21" s="2" t="e">
        <f>COUNTIFS(#REF!,#REF!,#REF!,"Бекдурдиев",#REF!,"03.01.2026")</f>
        <v>#REF!</v>
      </c>
      <c r="N21" s="2" t="e">
        <f>COUNTIFS(#REF!,B21,#REF!,"алиев",#REF!,"04.01.2026")</f>
        <v>#REF!</v>
      </c>
      <c r="O21" s="2" t="e">
        <f>COUNTIFS(#REF!,B21,#REF!,"Бекдурдиев",#REF!,"04.01.2026")</f>
        <v>#REF!</v>
      </c>
      <c r="P21" s="2" t="e">
        <f>COUNTIFS(#REF!,B21,#REF!,"алиев",#REF!,"05.01.2026")</f>
        <v>#REF!</v>
      </c>
      <c r="Q21" s="2" t="e">
        <f>COUNTIFS(#REF!,B21,#REF!,"Бекдурдиев",#REF!,"05.01.2026")</f>
        <v>#REF!</v>
      </c>
      <c r="R21" s="2" t="e">
        <f>COUNTIFS(#REF!,B21,#REF!,"алиев",#REF!,"06.01.2026")</f>
        <v>#REF!</v>
      </c>
      <c r="S21" s="2" t="e">
        <f>COUNTIFS(#REF!,B21,#REF!,"Бекдурдиев",#REF!,"06.01.2026")</f>
        <v>#REF!</v>
      </c>
      <c r="T21" s="2" t="e">
        <f>COUNTIFS(#REF!,B21,#REF!,"алиев",#REF!,"07.01.2026")</f>
        <v>#REF!</v>
      </c>
      <c r="U21" s="2" t="e">
        <f>COUNTIFS(#REF!,B21,#REF!,"Бекдурдиев",#REF!,"07.01.2026")</f>
        <v>#REF!</v>
      </c>
      <c r="V21" s="2" t="e">
        <f>COUNTIFS(#REF!,B21,#REF!,"алиев",#REF!,"08.01.2026")</f>
        <v>#REF!</v>
      </c>
      <c r="W21" s="2" t="e">
        <f>COUNTIFS(#REF!,B21,#REF!,"Бекдурдиев",#REF!,"08.01.2026")</f>
        <v>#REF!</v>
      </c>
      <c r="X21" s="2" t="e">
        <f>COUNTIFS(#REF!,B21,#REF!,"алиев",#REF!,"09.01.2026")</f>
        <v>#REF!</v>
      </c>
      <c r="Y21" s="2" t="e">
        <f>COUNTIFS(#REF!,B21,#REF!,"Бекдурдиев",#REF!,"09.01.2026")</f>
        <v>#REF!</v>
      </c>
      <c r="Z21" s="2" t="e">
        <f>COUNTIFS(#REF!,B21,#REF!,"алиев",#REF!,"10.01.2026")</f>
        <v>#REF!</v>
      </c>
      <c r="AA21" s="2" t="e">
        <f>COUNTIFS(#REF!,B21,#REF!,"Бекдурдиев",#REF!,"10.01.2026")</f>
        <v>#REF!</v>
      </c>
      <c r="AB21" s="2" t="e">
        <f>COUNTIFS(#REF!,B21,#REF!,"алиев",#REF!,"11.01.2026")</f>
        <v>#REF!</v>
      </c>
      <c r="AC21" s="2" t="e">
        <f>COUNTIFS(#REF!,B21,#REF!,"Бекдурдиев",#REF!,"10.01.2026")</f>
        <v>#REF!</v>
      </c>
      <c r="AD21" s="2" t="e">
        <f>COUNTIFS(#REF!,B21,#REF!,"алиев",#REF!,"12.01.2026")</f>
        <v>#REF!</v>
      </c>
      <c r="AE21" s="2" t="e">
        <f>COUNTIFS(#REF!,B21,#REF!,"Бекдурдиев",#REF!,"12.01.2026")</f>
        <v>#REF!</v>
      </c>
      <c r="AF21" s="2" t="e">
        <f>COUNTIFS(#REF!,B21,#REF!,"алиев",#REF!,"13.01.2026")</f>
        <v>#REF!</v>
      </c>
      <c r="AG21" s="2" t="e">
        <f>COUNTIFS(#REF!,B21,#REF!,"Бекдурдиев",#REF!,"13.01.2026")</f>
        <v>#REF!</v>
      </c>
      <c r="AH21" s="2" t="e">
        <f>COUNTIFS(#REF!,B21,#REF!,"алиев",#REF!,"14.01.2026")</f>
        <v>#REF!</v>
      </c>
      <c r="AI21" s="2" t="e">
        <f>COUNTIFS(#REF!,B21,#REF!,"Бекдурдиев",#REF!,"14.01.2026")</f>
        <v>#REF!</v>
      </c>
      <c r="AJ21" s="2" t="e">
        <f>COUNTIFS(#REF!,B21,#REF!,"алиев",#REF!,"15.01.2026")</f>
        <v>#REF!</v>
      </c>
      <c r="AK21" s="2" t="e">
        <f>COUNTIFS(#REF!,B21,#REF!,"Бекдурдиев",#REF!,"15.01.2026")</f>
        <v>#REF!</v>
      </c>
      <c r="AL21" s="2" t="e">
        <f>COUNTIFS(#REF!,B21,#REF!,"алиев",#REF!,"16.01.2026")</f>
        <v>#REF!</v>
      </c>
      <c r="AM21" s="2" t="e">
        <f>COUNTIFS(#REF!,B21,#REF!,"Бекдурдиев",#REF!,"16.01.2026")</f>
        <v>#REF!</v>
      </c>
      <c r="AN21" s="2" t="e">
        <f>COUNTIFS(#REF!,B21,#REF!,"алиев",#REF!,"17.01.2026")</f>
        <v>#REF!</v>
      </c>
      <c r="AO21" s="2" t="e">
        <f>COUNTIFS(#REF!,B21,#REF!,"Бекдурдиев",#REF!,"17.01.2026")</f>
        <v>#REF!</v>
      </c>
      <c r="AP21" s="2" t="e">
        <f>COUNTIFS(#REF!,B21,#REF!,"алиев",#REF!,"18.01.2026")</f>
        <v>#REF!</v>
      </c>
      <c r="AQ21" s="2" t="e">
        <f>COUNTIFS(#REF!,B21,#REF!,"Бекдурдиев",#REF!,"18.01.2026")</f>
        <v>#REF!</v>
      </c>
      <c r="AR21" s="2" t="e">
        <f>COUNTIFS(#REF!,B21,#REF!,"алиев",#REF!,"19.01.2026")</f>
        <v>#REF!</v>
      </c>
      <c r="AS21" s="2" t="e">
        <f>COUNTIFS(#REF!,B21,#REF!,"Бекдурдиев",#REF!,"19.01.2026")</f>
        <v>#REF!</v>
      </c>
      <c r="AT21" s="2" t="e">
        <f>COUNTIFS(#REF!,B21,#REF!,"алиев",#REF!,"20.01.2026")</f>
        <v>#REF!</v>
      </c>
      <c r="AU21" s="2" t="e">
        <f>COUNTIFS(#REF!,B21,#REF!,"Бекдурдиев",#REF!,"20.01.2026")</f>
        <v>#REF!</v>
      </c>
      <c r="AV21" s="2" t="e">
        <f>COUNTIFS(#REF!,B21,#REF!,"алиев",#REF!,"21.01.2026")</f>
        <v>#REF!</v>
      </c>
      <c r="AW21" s="2" t="e">
        <f>COUNTIFS(#REF!,B21,#REF!,"Бекдурдиев",#REF!,"21.01.2026")</f>
        <v>#REF!</v>
      </c>
      <c r="AX21" s="2" t="e">
        <f>COUNTIFS(#REF!,B21,#REF!,"алиев",#REF!,"22.01.2026")</f>
        <v>#REF!</v>
      </c>
      <c r="AY21" s="2" t="e">
        <f>COUNTIFS(#REF!,B21,#REF!,"Бекдурдиев",#REF!,"22.01.2026")</f>
        <v>#REF!</v>
      </c>
      <c r="AZ21" s="2" t="e">
        <f>COUNTIFS(#REF!,B21,#REF!,"алиев",#REF!,"23.01.2026")</f>
        <v>#REF!</v>
      </c>
      <c r="BA21" s="2" t="e">
        <f>COUNTIFS(#REF!,B21,#REF!,"Бекдурдиев",#REF!,"23.01.2026")</f>
        <v>#REF!</v>
      </c>
      <c r="BB21" s="2" t="e">
        <f>COUNTIFS(#REF!,B21,#REF!,"алиев",#REF!,"24.01.2026")</f>
        <v>#REF!</v>
      </c>
      <c r="BC21" s="2" t="e">
        <f>COUNTIFS(#REF!,B21,#REF!,"Бекдурдиев",#REF!,"24.01.2026")</f>
        <v>#REF!</v>
      </c>
      <c r="BD21" s="2" t="e">
        <f>COUNTIFS(#REF!,B21,#REF!,"алиев",#REF!,"25.01.2026")</f>
        <v>#REF!</v>
      </c>
      <c r="BE21" s="2" t="e">
        <f>COUNTIFS(#REF!,B21,#REF!,"Бекдурдиев",#REF!,"25.01.2026")</f>
        <v>#REF!</v>
      </c>
      <c r="BF21" s="2" t="e">
        <f>COUNTIFS(#REF!,B21,#REF!,"алиев",#REF!,"26.01.2026")</f>
        <v>#REF!</v>
      </c>
      <c r="BG21" s="2" t="e">
        <f>COUNTIFS(#REF!,B21,#REF!,"Бекдурдиев",#REF!,"26.01.2026")</f>
        <v>#REF!</v>
      </c>
      <c r="BH21" s="2" t="e">
        <f>COUNTIFS(#REF!,B21,#REF!,"алиев",#REF!,"27.01.2026")</f>
        <v>#REF!</v>
      </c>
      <c r="BI21" s="2" t="e">
        <f>COUNTIFS(#REF!,B21,#REF!,"Бекдурдиев",#REF!,"27.01.2026")</f>
        <v>#REF!</v>
      </c>
      <c r="BJ21" s="2" t="e">
        <f>COUNTIFS(#REF!,B21,#REF!,"алиев",#REF!,"28.01.2026")</f>
        <v>#REF!</v>
      </c>
      <c r="BK21" s="2" t="e">
        <f>COUNTIFS(#REF!,B21,#REF!,"Бекдурдиев",#REF!,"28.01.2026")</f>
        <v>#REF!</v>
      </c>
      <c r="BL21" s="2" t="e">
        <f>COUNTIFS(#REF!,B21,#REF!,"алиев",#REF!,"29.01.2026")</f>
        <v>#REF!</v>
      </c>
      <c r="BM21" s="2" t="e">
        <f>COUNTIFS(#REF!,B21,#REF!,"Бекдурдиев",#REF!,"29.01.2026")</f>
        <v>#REF!</v>
      </c>
      <c r="BN21" s="2" t="e">
        <f>COUNTIFS(#REF!,B21,#REF!,"алиев",#REF!,"30.01.2026")</f>
        <v>#REF!</v>
      </c>
      <c r="BO21" s="2" t="e">
        <f>COUNTIFS(#REF!,B21,#REF!,"Бекдурдиев",#REF!,"30.01.2026")</f>
        <v>#REF!</v>
      </c>
      <c r="BP21" s="2" t="e">
        <f>COUNTIFS(#REF!,B21,#REF!,"алиев",#REF!,"31.01.2026")</f>
        <v>#REF!</v>
      </c>
      <c r="BQ21" s="2" t="e">
        <f>COUNTIFS(#REF!,B21,#REF!,"Бекдурдиев",#REF!,"31.01.2026")</f>
        <v>#REF!</v>
      </c>
      <c r="BR21" s="12" t="e">
        <f t="shared" si="20"/>
        <v>#REF!</v>
      </c>
      <c r="BS21" s="12" t="e">
        <f t="shared" si="21"/>
        <v>#REF!</v>
      </c>
      <c r="BT21" s="2" t="e">
        <f>COUNTIFS(#REF!,B21,#REF!,"алиев",#REF!,"01.02.2026")</f>
        <v>#REF!</v>
      </c>
      <c r="BU21" s="2" t="e">
        <f>COUNTIFS(#REF!,B21,#REF!,"Бекдурдиев",#REF!,"01.02.2026")</f>
        <v>#REF!</v>
      </c>
      <c r="BV21" s="2" t="e">
        <f>COUNTIFS(#REF!,B21,#REF!,"алиев",#REF!,"02.02.2026")</f>
        <v>#REF!</v>
      </c>
      <c r="BW21" s="2" t="e">
        <f>COUNTIFS(#REF!,B21,#REF!,"Бекдурдиев",#REF!,"02.02.2026")</f>
        <v>#REF!</v>
      </c>
      <c r="BX21" s="2" t="e">
        <f>COUNTIFS(#REF!,B21,#REF!,"алиев",#REF!,"03.02.2026")</f>
        <v>#REF!</v>
      </c>
      <c r="BY21" s="2" t="e">
        <f>COUNTIFS(#REF!,B21,#REF!,"Бекдурдиев",#REF!,"03.02.2026")</f>
        <v>#REF!</v>
      </c>
      <c r="BZ21" s="2" t="e">
        <f>COUNTIFS(#REF!,B21,#REF!,"алиев",#REF!,"04.02.2026")</f>
        <v>#REF!</v>
      </c>
      <c r="CA21" s="2" t="e">
        <f>COUNTIFS(#REF!,B21,#REF!,"Бекдурдиев",#REF!,"04.02.2026")</f>
        <v>#REF!</v>
      </c>
      <c r="CB21" s="2" t="e">
        <f>COUNTIFS(#REF!,B21,#REF!,"алиев",#REF!,"05.02.2026")</f>
        <v>#REF!</v>
      </c>
      <c r="CC21" s="2" t="e">
        <f>COUNTIFS(#REF!,B21,#REF!,"Бекдурдиев",#REF!,"05.02.2026")</f>
        <v>#REF!</v>
      </c>
      <c r="CD21" s="2" t="e">
        <f>COUNTIFS(#REF!,B21,#REF!,"алиев",#REF!,"06.02.2026")</f>
        <v>#REF!</v>
      </c>
      <c r="CE21" s="2" t="e">
        <f>COUNTIFS(#REF!,B21,#REF!,"Бекдурдиев",#REF!,"06.02.2026")</f>
        <v>#REF!</v>
      </c>
      <c r="CF21" s="2" t="e">
        <f>COUNTIFS(#REF!,B21,#REF!,"алиев",#REF!,"07.02.2026")</f>
        <v>#REF!</v>
      </c>
      <c r="CG21" s="2" t="e">
        <f>COUNTIFS(#REF!,B21,#REF!,"Бекдурдиев",#REF!,"07.02.2026")</f>
        <v>#REF!</v>
      </c>
      <c r="CH21" s="2" t="e">
        <f>COUNTIFS(#REF!,B21,#REF!,"Алиев",#REF!,"08.02.2026")</f>
        <v>#REF!</v>
      </c>
      <c r="CI21" s="2" t="e">
        <f>COUNTIFS(#REF!,B21,#REF!,"Бекдурдиев",#REF!,"08.02.2026")</f>
        <v>#REF!</v>
      </c>
      <c r="CJ21" s="2" t="e">
        <f>COUNTIFS(#REF!,B21,#REF!,"Алиев",#REF!,"09.02.2026")</f>
        <v>#REF!</v>
      </c>
      <c r="CK21" s="2" t="e">
        <f>COUNTIFS(#REF!,B21,#REF!,"Бекдурдиев",#REF!,"09.02.2026")</f>
        <v>#REF!</v>
      </c>
      <c r="CL21" s="2" t="e">
        <f>COUNTIFS(#REF!,B21,#REF!,"Алиев",#REF!,"10.02.2026")</f>
        <v>#REF!</v>
      </c>
      <c r="CM21" s="2" t="e">
        <f>COUNTIFS(#REF!,B21,#REF!,"Бекдурдиев",#REF!,"10.02.2026")</f>
        <v>#REF!</v>
      </c>
      <c r="CN21" s="2" t="e">
        <f>COUNTIFS(#REF!,B21,#REF!,"Алиев",#REF!,"11.02.2026")</f>
        <v>#REF!</v>
      </c>
      <c r="CO21" s="2" t="e">
        <f>COUNTIFS(#REF!,B21,#REF!,"Бекдурдиев",#REF!,"11.02.2026")</f>
        <v>#REF!</v>
      </c>
      <c r="CP21" s="2" t="e">
        <f>COUNTIFS(#REF!,B21,#REF!,"Алиев",#REF!,"12.02.2026")</f>
        <v>#REF!</v>
      </c>
      <c r="CQ21" s="2" t="e">
        <f>COUNTIFS(#REF!,B21,#REF!,"Бекдурдиев",#REF!,"12.02.2026")</f>
        <v>#REF!</v>
      </c>
      <c r="CR21" s="2" t="e">
        <f>COUNTIFS(#REF!,B21,#REF!,"Алиев",#REF!,"13.02.2026")</f>
        <v>#REF!</v>
      </c>
      <c r="CS21" s="2" t="e">
        <f>COUNTIFS(#REF!,B21,#REF!,"Бекдурдиев",#REF!,"13.02.2026")</f>
        <v>#REF!</v>
      </c>
      <c r="CT21" s="2" t="e">
        <f>COUNTIFS(#REF!,B21,#REF!,"Алиев",#REF!,"14.02.2026")</f>
        <v>#REF!</v>
      </c>
      <c r="CU21" s="2" t="e">
        <f>COUNTIFS(#REF!,B21,#REF!,"Бекдурдиев",#REF!,"14.02.2026")</f>
        <v>#REF!</v>
      </c>
      <c r="CV21" s="2" t="e">
        <f>COUNTIFS(#REF!,B21,#REF!,"Алиев",#REF!,"15.02.2026")</f>
        <v>#REF!</v>
      </c>
      <c r="CW21" s="2" t="e">
        <f>COUNTIFS(#REF!,B21,#REF!,"Бекдурдиев",#REF!,"15.02.2026")</f>
        <v>#REF!</v>
      </c>
      <c r="CX21" s="2" t="e">
        <f>COUNTIFS(#REF!,B21,#REF!,"Алиев",#REF!,"16.02.2026")</f>
        <v>#REF!</v>
      </c>
      <c r="CY21" s="2" t="e">
        <f>COUNTIFS(#REF!,B21,#REF!,"Бекдурдиев",#REF!,"16.02.2026")</f>
        <v>#REF!</v>
      </c>
      <c r="CZ21" s="2" t="e">
        <f>COUNTIFS(#REF!,B21,#REF!,"Алиев",#REF!,"17.02.2026")</f>
        <v>#REF!</v>
      </c>
      <c r="DA21" s="2" t="e">
        <f>COUNTIFS(#REF!,B21,#REF!,"Бекдурдиев",#REF!,"17.02.2026")</f>
        <v>#REF!</v>
      </c>
      <c r="DB21" s="2" t="e">
        <f>COUNTIFS(#REF!,B21,#REF!,"Алиев",#REF!,"18.02.2026")</f>
        <v>#REF!</v>
      </c>
      <c r="DC21" s="2" t="e">
        <f>COUNTIFS(#REF!,B21,#REF!,"Бекдурдиев",#REF!,"18.02.2026")</f>
        <v>#REF!</v>
      </c>
      <c r="DD21" s="2" t="e">
        <f>COUNTIFS(#REF!,B21,#REF!,"Алиев",#REF!,"19.02.2026")</f>
        <v>#REF!</v>
      </c>
      <c r="DE21" s="2" t="e">
        <f>COUNTIFS(#REF!,B21,#REF!,"Бекдурдиев",#REF!,"19.02.2026")</f>
        <v>#REF!</v>
      </c>
      <c r="DF21" s="2" t="e">
        <f>COUNTIFS(#REF!,B21,#REF!,"Алиев",#REF!,"20.02.2026")</f>
        <v>#REF!</v>
      </c>
      <c r="DG21" s="2" t="e">
        <f>COUNTIFS(#REF!,B21,#REF!,"Бекдурдиев",#REF!,"20.02.2026")</f>
        <v>#REF!</v>
      </c>
      <c r="DH21" s="2" t="e">
        <f>COUNTIFS(#REF!,B21,#REF!,"Алиев",#REF!,"21.02.2026")</f>
        <v>#REF!</v>
      </c>
      <c r="DI21" s="2" t="e">
        <f>COUNTIFS(#REF!,B21,#REF!,"Бекдурдиев",#REF!,"21.02.2026")</f>
        <v>#REF!</v>
      </c>
      <c r="DJ21" s="2" t="e">
        <f>COUNTIFS(#REF!,B21,#REF!,"Алиев",#REF!,"22.02.2026")</f>
        <v>#REF!</v>
      </c>
      <c r="DK21" s="2" t="e">
        <f>COUNTIFS(#REF!,B21,#REF!,"Бекдурдиев",#REF!,"22.02.2026")</f>
        <v>#REF!</v>
      </c>
      <c r="DL21" s="2" t="e">
        <f>COUNTIFS(#REF!,B21,#REF!,"Алиев",#REF!,"23.02.2026")</f>
        <v>#REF!</v>
      </c>
      <c r="DM21" s="2" t="e">
        <f>COUNTIFS(#REF!,B21,#REF!,"Бекдурдиев",#REF!,"23.02.2026")</f>
        <v>#REF!</v>
      </c>
      <c r="DN21" s="2" t="e">
        <f>COUNTIFS(#REF!,B21,#REF!,"Алиев",#REF!,"24.02.2026")</f>
        <v>#REF!</v>
      </c>
      <c r="DO21" s="2" t="e">
        <f>COUNTIFS(#REF!,B21,#REF!,"Бекдурдиев",#REF!,"24.02.2026")</f>
        <v>#REF!</v>
      </c>
      <c r="DP21" s="2" t="e">
        <f>COUNTIFS(#REF!,B21,#REF!,"Алиев",#REF!,"25.02.2026")</f>
        <v>#REF!</v>
      </c>
      <c r="DQ21" s="2" t="e">
        <f>COUNTIFS(#REF!,B21,#REF!,"Бекдурдиев",#REF!,"25.02.2026")</f>
        <v>#REF!</v>
      </c>
      <c r="DR21" s="2" t="e">
        <f>COUNTIFS(#REF!,B21,#REF!,"Алиев",#REF!,"26.02.2026")</f>
        <v>#REF!</v>
      </c>
      <c r="DS21" s="2" t="e">
        <f>COUNTIFS(#REF!,B21,#REF!,"Бекдурдиев",#REF!,"26.02.2026")</f>
        <v>#REF!</v>
      </c>
      <c r="DT21" s="2" t="e">
        <f>COUNTIFS(#REF!,B21,#REF!,"Алиев",#REF!,"27.02.2026")</f>
        <v>#REF!</v>
      </c>
      <c r="DU21" s="2" t="e">
        <f>COUNTIFS(#REF!,B21,#REF!,"Бекдурдиев",#REF!,"27.02.2026")</f>
        <v>#REF!</v>
      </c>
      <c r="DV21" s="2" t="e">
        <f>COUNTIFS(#REF!,B21,#REF!,"Алиев",#REF!,"28.02.2026")</f>
        <v>#REF!</v>
      </c>
      <c r="DW21" s="2" t="e">
        <f>COUNTIFS(#REF!,B21,#REF!,"Бекдурдиев",#REF!,"28.02.2026")</f>
        <v>#REF!</v>
      </c>
      <c r="DX21" s="14" t="e">
        <f t="shared" si="22"/>
        <v>#REF!</v>
      </c>
      <c r="DY21" s="14" t="e">
        <f t="shared" si="23"/>
        <v>#REF!</v>
      </c>
      <c r="DZ21" s="2" t="e">
        <f>COUNTIFS(#REF!,B21,#REF!,"алиев",#REF!,"01.03.2026")</f>
        <v>#REF!</v>
      </c>
      <c r="EA21" s="2" t="e">
        <f>COUNTIFS(#REF!,B21,#REF!,"Бекдурдиев",#REF!,"01.03.2026")</f>
        <v>#REF!</v>
      </c>
      <c r="EB21" s="2" t="e">
        <f>COUNTIFS(#REF!,B21,#REF!,"алиев",#REF!,"02.03.2026")</f>
        <v>#REF!</v>
      </c>
      <c r="EC21" s="2" t="e">
        <f>COUNTIFS(#REF!,B21,#REF!,"Бекдурдиев",#REF!,"02.03.2026")</f>
        <v>#REF!</v>
      </c>
      <c r="ED21" s="2" t="e">
        <f>COUNTIFS(#REF!,B21,#REF!,"алиев",#REF!,"03.03.2026")</f>
        <v>#REF!</v>
      </c>
      <c r="EE21" s="2" t="e">
        <f>COUNTIFS(#REF!,B21,#REF!,"Бекдурдиев",#REF!,"03.03.2026")</f>
        <v>#REF!</v>
      </c>
      <c r="EF21" s="2" t="e">
        <f>COUNTIFS(#REF!,B21,#REF!,"алиев",#REF!,"04.03.2026")</f>
        <v>#REF!</v>
      </c>
      <c r="EG21" s="2" t="e">
        <f>COUNTIFS(#REF!,B21,#REF!,"Бекдурдиев",#REF!,"04.03.2026")</f>
        <v>#REF!</v>
      </c>
      <c r="EH21" s="2" t="e">
        <f>COUNTIFS(#REF!,B21,#REF!,"алиев",#REF!,"05.03.2026")</f>
        <v>#REF!</v>
      </c>
      <c r="EI21" s="2" t="e">
        <f>COUNTIFS(#REF!,B21,#REF!,"Бекдурдиев",#REF!,"05.03.2026")</f>
        <v>#REF!</v>
      </c>
      <c r="EJ21" s="2" t="e">
        <f>COUNTIFS(#REF!,B21,#REF!,"алиев",#REF!,"06.03.2026")</f>
        <v>#REF!</v>
      </c>
      <c r="EK21" s="2" t="e">
        <f>COUNTIFS(#REF!,B21,#REF!,"Бекдурдиев",#REF!,"06.03.2026")</f>
        <v>#REF!</v>
      </c>
      <c r="EL21" s="2" t="e">
        <f>COUNTIFS(#REF!,B21,#REF!,"алиев",#REF!,"07.03.2026")</f>
        <v>#REF!</v>
      </c>
      <c r="EM21" s="2" t="e">
        <f>COUNTIFS(#REF!,B21,#REF!,"Бекдурдиев",#REF!,"07.03.2026")</f>
        <v>#REF!</v>
      </c>
      <c r="EN21" s="2" t="e">
        <f>COUNTIFS(#REF!,B21,#REF!,"алиев",#REF!,"08.03.2026")</f>
        <v>#REF!</v>
      </c>
      <c r="EO21" s="2" t="e">
        <f>COUNTIFS(#REF!,B21,#REF!,"Бекдурдиев",#REF!,"08.03.2026")</f>
        <v>#REF!</v>
      </c>
      <c r="EP21" s="2" t="e">
        <f>COUNTIFS(#REF!,B21,#REF!,"алиев",#REF!,"09.03.2026")</f>
        <v>#REF!</v>
      </c>
      <c r="EQ21" s="2" t="e">
        <f>COUNTIFS(#REF!,B21,#REF!,"Бекдурдиев",#REF!,"09.03.2026")</f>
        <v>#REF!</v>
      </c>
      <c r="ER21" s="2" t="e">
        <f>COUNTIFS(#REF!,B21,#REF!,"алиев",#REF!,"10.03.2026")</f>
        <v>#REF!</v>
      </c>
      <c r="ES21" s="2" t="e">
        <f>COUNTIFS(#REF!,B21,#REF!,"Бекдурдиев",#REF!,"10.03.2026")</f>
        <v>#REF!</v>
      </c>
      <c r="ET21" s="2" t="e">
        <f>COUNTIFS(#REF!,B21,#REF!,"алиев",#REF!,"11.03.2026")</f>
        <v>#REF!</v>
      </c>
      <c r="EU21" s="2" t="e">
        <f>COUNTIFS(#REF!,B21,#REF!,"Бекдурдиев",#REF!,"11.03.2026")</f>
        <v>#REF!</v>
      </c>
      <c r="EV21" s="2" t="e">
        <f>COUNTIFS(#REF!,B21,#REF!,"алиев",#REF!,"12.03.2026")</f>
        <v>#REF!</v>
      </c>
      <c r="EW21" s="2" t="e">
        <f>COUNTIFS(#REF!,B21,#REF!,"Бекдурдиев",#REF!,"12.03.2026")</f>
        <v>#REF!</v>
      </c>
      <c r="EX21" s="2" t="e">
        <f>COUNTIFS(#REF!,B21,#REF!,"алиев",#REF!,"13.03.2026")</f>
        <v>#REF!</v>
      </c>
      <c r="EY21" s="2" t="e">
        <f>COUNTIFS(#REF!,B21,#REF!,"Бекдурдиев",#REF!,"13.03.2026")</f>
        <v>#REF!</v>
      </c>
      <c r="EZ21" s="2" t="e">
        <f>COUNTIFS(#REF!,B21,#REF!,"алиев",#REF!,"14.03.2026")</f>
        <v>#REF!</v>
      </c>
      <c r="FA21" s="2" t="e">
        <f>COUNTIFS(#REF!,B21,#REF!,"Бекдурдиев",#REF!,"14.03.2026")</f>
        <v>#REF!</v>
      </c>
      <c r="FB21" s="2" t="e">
        <f>COUNTIFS(#REF!,B21,#REF!,"алиев",#REF!,"15.03.2026")</f>
        <v>#REF!</v>
      </c>
      <c r="FC21" s="2" t="e">
        <f>COUNTIFS(#REF!,B21,#REF!,"Бекдурдиев",#REF!,"15.03.2026")</f>
        <v>#REF!</v>
      </c>
      <c r="FD21" s="2" t="e">
        <f>COUNTIFS(#REF!,B21,#REF!,"алиев",#REF!,"16.03.2026")</f>
        <v>#REF!</v>
      </c>
      <c r="FE21" s="2" t="e">
        <f>COUNTIFS(#REF!,B21,#REF!,"Бекдурдиев",#REF!,"16.03.2026")</f>
        <v>#REF!</v>
      </c>
      <c r="FF21" s="2" t="e">
        <f>COUNTIFS(#REF!,B21,#REF!,"алиев",#REF!,"17.03.2026")</f>
        <v>#REF!</v>
      </c>
      <c r="FG21" s="2" t="e">
        <f>COUNTIFS(#REF!,B21,#REF!,"Бекдурдиев",#REF!,"17.03.2026")</f>
        <v>#REF!</v>
      </c>
      <c r="FH21" s="2" t="e">
        <f>COUNTIFS(#REF!,B21,#REF!,"алиев",#REF!,"18.03.2026")</f>
        <v>#REF!</v>
      </c>
      <c r="FI21" s="2" t="e">
        <f>COUNTIFS(#REF!,B21,#REF!,"Бекдурдиев",#REF!,"18.03.2026")</f>
        <v>#REF!</v>
      </c>
      <c r="FJ21" s="2" t="e">
        <f>COUNTIFS(#REF!,B21,#REF!,"алиев",#REF!,"19.03.2026")</f>
        <v>#REF!</v>
      </c>
      <c r="FK21" s="2" t="e">
        <f>COUNTIFS(#REF!,B21,#REF!,"Бекдурдиев",#REF!,"19.03.2026")</f>
        <v>#REF!</v>
      </c>
      <c r="FL21" s="2" t="e">
        <f>COUNTIFS(#REF!,B21,#REF!,"алиев",#REF!,"20.03.2026")</f>
        <v>#REF!</v>
      </c>
      <c r="FM21" s="2" t="e">
        <f>COUNTIFS(#REF!,B21,#REF!,"Бекдурдиев",#REF!,"20.03.2026")</f>
        <v>#REF!</v>
      </c>
      <c r="FN21" s="2" t="e">
        <f>COUNTIFS(#REF!,B21,#REF!,"алиев",#REF!,"21.03.2026")</f>
        <v>#REF!</v>
      </c>
      <c r="FO21" s="2" t="e">
        <f>COUNTIFS(#REF!,B21,#REF!,"Бекдурдиев",#REF!,"21.03.2026")</f>
        <v>#REF!</v>
      </c>
      <c r="FP21" s="2" t="e">
        <f>COUNTIFS(#REF!,B21,#REF!,"алиев",#REF!,"22.03.2026")</f>
        <v>#REF!</v>
      </c>
      <c r="FQ21" s="2" t="e">
        <f>COUNTIFS(#REF!,B21,#REF!,"Бекдурдиев",#REF!,"22.03.2026")</f>
        <v>#REF!</v>
      </c>
      <c r="FR21" s="2" t="e">
        <f>COUNTIFS(#REF!,B21,#REF!,"алиев",#REF!,"23.03.2026")</f>
        <v>#REF!</v>
      </c>
      <c r="FS21" s="2" t="e">
        <f>COUNTIFS(#REF!,B21,#REF!,"Бекдурдиев",#REF!,"23.03.2026")</f>
        <v>#REF!</v>
      </c>
      <c r="FT21" s="2" t="e">
        <f>COUNTIFS(#REF!,B21,#REF!,"алиев",#REF!,"24.03.2026")</f>
        <v>#REF!</v>
      </c>
      <c r="FU21" s="2" t="e">
        <f>COUNTIFS(#REF!,B21,#REF!,"Бекдурдиев",#REF!,"24.03.2026")</f>
        <v>#REF!</v>
      </c>
      <c r="FV21" s="2" t="e">
        <f>COUNTIFS(#REF!,B21,#REF!,"алиев",#REF!,"25.03.2026")</f>
        <v>#REF!</v>
      </c>
      <c r="FW21" s="2" t="e">
        <f>COUNTIFS(#REF!,B21,#REF!,"Бекдурдиев",#REF!,"25.03.2026")</f>
        <v>#REF!</v>
      </c>
      <c r="FX21" s="2" t="e">
        <f>COUNTIFS(#REF!,B21,#REF!,"алиев",#REF!,"26.03.2026")</f>
        <v>#REF!</v>
      </c>
      <c r="FY21" s="2" t="e">
        <f>COUNTIFS(#REF!,B21,#REF!,"Бекдурдиев",#REF!,"26.03.2026")</f>
        <v>#REF!</v>
      </c>
      <c r="FZ21" s="2" t="e">
        <f>COUNTIFS(#REF!,B21,#REF!,"алиев",#REF!,"27.03.2026")</f>
        <v>#REF!</v>
      </c>
      <c r="GA21" s="2" t="e">
        <f>COUNTIFS(#REF!,B21,#REF!,"Бекдурдиев",#REF!,"27.03.2026")</f>
        <v>#REF!</v>
      </c>
      <c r="GB21" s="2" t="e">
        <f>COUNTIFS(#REF!,B21,#REF!,"алиев",#REF!,"28.03.2026")</f>
        <v>#REF!</v>
      </c>
      <c r="GC21" s="2" t="e">
        <f>COUNTIFS(#REF!,B21,#REF!,"Бекдурдиев",#REF!,"28.03.2026")</f>
        <v>#REF!</v>
      </c>
      <c r="GD21" s="2" t="e">
        <f>COUNTIFS(#REF!,B21,#REF!,"алиев",#REF!,"29.03.2026")</f>
        <v>#REF!</v>
      </c>
      <c r="GE21" s="2" t="e">
        <f>COUNTIFS(#REF!,B21,#REF!,"Бекдурдиев",#REF!,"29.03.2026")</f>
        <v>#REF!</v>
      </c>
      <c r="GF21" s="2" t="e">
        <f>COUNTIFS(#REF!,B21,#REF!,"алиев",#REF!,"30.03.2026")</f>
        <v>#REF!</v>
      </c>
      <c r="GG21" s="2" t="e">
        <f>COUNTIFS(#REF!,B21,#REF!,"Бекдурдиев",#REF!,"30.03.2026")</f>
        <v>#REF!</v>
      </c>
      <c r="GH21" s="2" t="e">
        <f>COUNTIFS(#REF!,B21,#REF!,"алиев",#REF!,"31.03.2026")</f>
        <v>#REF!</v>
      </c>
      <c r="GI21" s="2" t="e">
        <f>COUNTIFS(#REF!,B21,#REF!,"Бекдурдиев",#REF!,"31.03.2026")</f>
        <v>#REF!</v>
      </c>
      <c r="GJ21" s="16" t="e">
        <f t="shared" si="24"/>
        <v>#REF!</v>
      </c>
      <c r="GK21" s="16" t="e">
        <f t="shared" si="25"/>
        <v>#REF!</v>
      </c>
      <c r="GL21" s="4" t="e">
        <f>COUNTIFS(#REF!,B21,#REF!,"алиев",#REF!,"01.04.2026")</f>
        <v>#REF!</v>
      </c>
      <c r="GM21" s="4" t="e">
        <f>COUNTIFS(#REF!,B21,#REF!,"Бекдурдиев",#REF!,"01.04.2026")</f>
        <v>#REF!</v>
      </c>
      <c r="GN21" s="4" t="e">
        <f>COUNTIFS(#REF!,B21,#REF!,"алиев",#REF!,"02.04.2026")</f>
        <v>#REF!</v>
      </c>
      <c r="GO21" s="4" t="e">
        <f>COUNTIFS(#REF!,B21,#REF!,"Бекдурдиев",#REF!,"02.04.2026")</f>
        <v>#REF!</v>
      </c>
      <c r="GP21" s="4" t="e">
        <f>COUNTIFS(#REF!,B21,#REF!,"алиев",#REF!,"03.04.2026")</f>
        <v>#REF!</v>
      </c>
      <c r="GQ21" s="4" t="e">
        <f>COUNTIFS(#REF!,B21,#REF!,"Бекдурдиев",#REF!,"03.04.2026")</f>
        <v>#REF!</v>
      </c>
      <c r="GR21" s="4" t="e">
        <f>COUNTIFS(#REF!,B21,#REF!,"алиев",#REF!,"04.04.2026")</f>
        <v>#REF!</v>
      </c>
      <c r="GS21" s="4" t="e">
        <f>COUNTIFS(#REF!,B21,#REF!,"Бекдурдиев",#REF!,"04.04.2026")</f>
        <v>#REF!</v>
      </c>
      <c r="GT21" s="4" t="e">
        <f>COUNTIFS(#REF!,B21,#REF!,"алиев",#REF!,"05.04.2026")</f>
        <v>#REF!</v>
      </c>
      <c r="GU21" s="4" t="e">
        <f>COUNTIFS(#REF!,B21,#REF!,"Бекдурдиев",#REF!,"05.04.2026")</f>
        <v>#REF!</v>
      </c>
      <c r="GV21" s="4" t="e">
        <f>COUNTIFS(#REF!,B21,#REF!,"алиев",#REF!,"06.04.2026")</f>
        <v>#REF!</v>
      </c>
      <c r="GW21" s="4" t="e">
        <f>COUNTIFS(#REF!,B21,#REF!,"Бекдурдиев",#REF!,"06.04.2026")</f>
        <v>#REF!</v>
      </c>
      <c r="GX21" s="4" t="e">
        <f>COUNTIFS(#REF!,B21,#REF!,"алиев",#REF!,"07.04.2026")</f>
        <v>#REF!</v>
      </c>
      <c r="GY21" s="4" t="e">
        <f>COUNTIFS(#REF!,B21,#REF!,"Бекдурдиев",#REF!,"07.04.2026")</f>
        <v>#REF!</v>
      </c>
      <c r="GZ21" s="4" t="e">
        <f>COUNTIFS(#REF!,B21,#REF!,"алиев",#REF!,"08.04.2026")</f>
        <v>#REF!</v>
      </c>
      <c r="HA21" s="4" t="e">
        <f>COUNTIFS(#REF!,B21,#REF!,"Бекдурдиев",#REF!,"08.04.2026")</f>
        <v>#REF!</v>
      </c>
      <c r="HB21" s="4" t="e">
        <f>COUNTIFS(#REF!,B21,#REF!,"алиев",#REF!,"09.04.2026")</f>
        <v>#REF!</v>
      </c>
      <c r="HC21" s="4" t="e">
        <f>COUNTIFS(#REF!,B21,#REF!,"Бекдурдиев",#REF!,"09.04.2026")</f>
        <v>#REF!</v>
      </c>
      <c r="HD21" s="4" t="e">
        <f>COUNTIFS(#REF!,B21,#REF!,"алиев",#REF!,"10.04.2026")</f>
        <v>#REF!</v>
      </c>
      <c r="HE21" s="4" t="e">
        <f>COUNTIFS(#REF!,B21,#REF!,"Бекдурдиев",#REF!,"10.04.2026")</f>
        <v>#REF!</v>
      </c>
      <c r="HF21" s="4" t="e">
        <f>COUNTIFS(#REF!,B21,#REF!,"алиев",#REF!,"11.04.2026")</f>
        <v>#REF!</v>
      </c>
      <c r="HG21" s="4" t="e">
        <f>COUNTIFS(#REF!,B21,#REF!,"Бекдурдиев",#REF!,"11.04.2026")</f>
        <v>#REF!</v>
      </c>
      <c r="HH21" s="4" t="e">
        <f>COUNTIFS(#REF!,B21,#REF!,"алиев",#REF!,"12.04.2026")</f>
        <v>#REF!</v>
      </c>
      <c r="HI21" s="4" t="e">
        <f>COUNTIFS(#REF!,B21,#REF!,"Бекдурдиев",#REF!,"12.04.2026")</f>
        <v>#REF!</v>
      </c>
      <c r="HJ21" s="4" t="e">
        <f>COUNTIFS(#REF!,B21,#REF!,"алиев",#REF!,"13.04.2026")</f>
        <v>#REF!</v>
      </c>
      <c r="HK21" s="4" t="e">
        <f>COUNTIFS(#REF!,B21,#REF!,"Бекдурдиев",#REF!,"13.04.2026")</f>
        <v>#REF!</v>
      </c>
      <c r="HL21" s="4" t="e">
        <f>COUNTIFS(#REF!,B21,#REF!,"алиев",#REF!,"14.04.2026")</f>
        <v>#REF!</v>
      </c>
      <c r="HM21" s="4" t="e">
        <f>COUNTIFS(#REF!,B21,#REF!,"Бекдурдиев",#REF!,"14.04.2026")</f>
        <v>#REF!</v>
      </c>
      <c r="HN21" s="4" t="e">
        <f>COUNTIFS(#REF!,B21,#REF!,"алиев",#REF!,"15.04.2026")</f>
        <v>#REF!</v>
      </c>
      <c r="HO21" s="4" t="e">
        <f>COUNTIFS(#REF!,B21,#REF!,"Бекдурдиев",#REF!,"15.04.2026")</f>
        <v>#REF!</v>
      </c>
      <c r="HP21" s="4" t="e">
        <f>COUNTIFS(#REF!,B21,#REF!,"алиев",#REF!,"16.04.2026")</f>
        <v>#REF!</v>
      </c>
      <c r="HQ21" s="4" t="e">
        <f>COUNTIFS(#REF!,B21,#REF!,"Бекдурдиев",#REF!,"16.04.2026")</f>
        <v>#REF!</v>
      </c>
      <c r="HR21" s="4" t="e">
        <f>COUNTIFS(#REF!,B21,#REF!,"алиев",#REF!,"17.04.2026")</f>
        <v>#REF!</v>
      </c>
      <c r="HS21" s="4" t="e">
        <f>COUNTIFS(#REF!,B21,#REF!,"Бекдурдиев",#REF!,"17.04.2026")</f>
        <v>#REF!</v>
      </c>
      <c r="HT21" s="4" t="e">
        <f>COUNTIFS(#REF!,B21,#REF!,"алиев",#REF!,"18.04.2026")</f>
        <v>#REF!</v>
      </c>
      <c r="HU21" s="4" t="e">
        <f>COUNTIFS(#REF!,B21,#REF!,"Бекдурдиев",#REF!,"18.04.2026")</f>
        <v>#REF!</v>
      </c>
      <c r="HV21" s="4" t="e">
        <f>COUNTIFS(#REF!,B21,#REF!,"алиев",#REF!,"19.04.2026")</f>
        <v>#REF!</v>
      </c>
      <c r="HW21" s="4" t="e">
        <f>COUNTIFS(#REF!,B21,#REF!,"Бекдурдиев",#REF!,"19.04.2026")</f>
        <v>#REF!</v>
      </c>
      <c r="HX21" s="4" t="e">
        <f>COUNTIFS(#REF!,B21,#REF!,"алиев",#REF!,"20.04.2026")</f>
        <v>#REF!</v>
      </c>
      <c r="HY21" s="4" t="e">
        <f>COUNTIFS(#REF!,B21,#REF!,"Бекдурдиев",#REF!,"20.04.2026")</f>
        <v>#REF!</v>
      </c>
      <c r="HZ21" s="4" t="e">
        <f>COUNTIFS(#REF!,B21,#REF!,"алиев",#REF!,"21.04.2026")</f>
        <v>#REF!</v>
      </c>
      <c r="IA21" s="4" t="e">
        <f>COUNTIFS(#REF!,B21,#REF!,"Бекдурдиев",#REF!,"21.04.2026")</f>
        <v>#REF!</v>
      </c>
      <c r="IB21" s="4" t="e">
        <f>COUNTIFS(#REF!,B21,#REF!,"алиев",#REF!,"22.04.2026")</f>
        <v>#REF!</v>
      </c>
      <c r="IC21" s="4" t="e">
        <f>COUNTIFS(#REF!,B21,#REF!,"Бекдурдиев",#REF!,"22.04.2026")</f>
        <v>#REF!</v>
      </c>
      <c r="ID21" s="4" t="e">
        <f>COUNTIFS(#REF!,B21,#REF!,"алиев",#REF!,"23.04.2026")</f>
        <v>#REF!</v>
      </c>
      <c r="IE21" s="4" t="e">
        <f>COUNTIFS(#REF!,B21,#REF!,"Бекдурдиев",#REF!,"23.04.2026")</f>
        <v>#REF!</v>
      </c>
      <c r="IF21" s="4" t="e">
        <f>COUNTIFS(#REF!,B21,#REF!,"алиев",#REF!,"24.04.2026")</f>
        <v>#REF!</v>
      </c>
      <c r="IG21" s="4" t="e">
        <f>COUNTIFS(#REF!,B21,#REF!,"Бекдурдиев",#REF!,"24.04.2026")</f>
        <v>#REF!</v>
      </c>
      <c r="IH21" s="4" t="e">
        <f>COUNTIFS(#REF!,B21,#REF!,"алиев",#REF!,"25.04.2026")</f>
        <v>#REF!</v>
      </c>
      <c r="II21" s="4" t="e">
        <f>COUNTIFS(#REF!,B21,#REF!,"Бекдурдиев",#REF!,"25.04.2026")</f>
        <v>#REF!</v>
      </c>
      <c r="IJ21" s="4" t="e">
        <f>COUNTIFS(#REF!,B21,#REF!,"алиев",#REF!,"26.04.2026")</f>
        <v>#REF!</v>
      </c>
      <c r="IK21" s="4" t="e">
        <f>COUNTIFS(#REF!,B21,#REF!,"Бекдурдиев",#REF!,"26.04.2026")</f>
        <v>#REF!</v>
      </c>
      <c r="IL21" s="4" t="e">
        <f>COUNTIFS(#REF!,B21,#REF!,"алиев",#REF!,"27.04.2026")</f>
        <v>#REF!</v>
      </c>
      <c r="IM21" s="4" t="e">
        <f>COUNTIFS(#REF!,B21,#REF!,"Бекдурдиев",#REF!,"27.04.2026")</f>
        <v>#REF!</v>
      </c>
      <c r="IN21" s="4" t="e">
        <f>COUNTIFS(#REF!,B21,#REF!,"алиев",#REF!,"28.04.2026")</f>
        <v>#REF!</v>
      </c>
      <c r="IO21" s="4" t="e">
        <f>COUNTIFS(#REF!,B21,#REF!,"Бекдурдиев",#REF!,"28.04.2026")</f>
        <v>#REF!</v>
      </c>
      <c r="IP21" s="4" t="e">
        <f>COUNTIFS(#REF!,B21,#REF!,"алиев",#REF!,"29.04.2026")</f>
        <v>#REF!</v>
      </c>
      <c r="IQ21" s="4" t="e">
        <f>COUNTIFS(#REF!,B21,#REF!,"Бекдурдиев",#REF!,"29.04.2026")</f>
        <v>#REF!</v>
      </c>
      <c r="IR21" s="4" t="e">
        <f>COUNTIFS(#REF!,B21,#REF!,"алиев",#REF!,"30.04.2026")</f>
        <v>#REF!</v>
      </c>
      <c r="IS21" s="4" t="e">
        <f>COUNTIFS(#REF!,B21,#REF!,"Бекдурдиев",#REF!,"30.04.2026")</f>
        <v>#REF!</v>
      </c>
      <c r="IT21" s="18" t="e">
        <f t="shared" si="26"/>
        <v>#REF!</v>
      </c>
      <c r="IU21" s="18" t="e">
        <f t="shared" si="27"/>
        <v>#REF!</v>
      </c>
      <c r="IV21" s="4" t="e">
        <f>COUNTIFS(#REF!,B21,#REF!,"алиев",#REF!,"01.05.2026")</f>
        <v>#REF!</v>
      </c>
      <c r="IW21" s="4" t="e">
        <f>COUNTIFS(#REF!,B21,#REF!,"Бекдурдиев",#REF!,"01.05.2026")</f>
        <v>#REF!</v>
      </c>
      <c r="IX21" s="4" t="e">
        <f>COUNTIFS(#REF!,B21,#REF!,"алиев",#REF!,"02.05.2026")</f>
        <v>#REF!</v>
      </c>
      <c r="IY21" s="4" t="e">
        <f>COUNTIFS(#REF!,B21,#REF!,"Бекдурдиев",#REF!,"02.05.2026")</f>
        <v>#REF!</v>
      </c>
      <c r="IZ21" s="4" t="e">
        <f>COUNTIFS(#REF!,B21,#REF!,"алиев",#REF!,"03.05.2026")</f>
        <v>#REF!</v>
      </c>
      <c r="JA21" s="4" t="e">
        <f>COUNTIFS(#REF!,B21,#REF!,"Бекдурдиев",#REF!,"03.05.2026")</f>
        <v>#REF!</v>
      </c>
      <c r="JB21" s="4" t="e">
        <f>COUNTIFS(#REF!,B21,#REF!,"алиев",#REF!,"04.05.2026")</f>
        <v>#REF!</v>
      </c>
      <c r="JC21" s="4" t="e">
        <f>COUNTIFS(#REF!,B21,#REF!,"Бекдурдиев",#REF!,"04.05.2026")</f>
        <v>#REF!</v>
      </c>
      <c r="JD21" s="4" t="e">
        <f>COUNTIFS(#REF!,B21,#REF!,"алиев",#REF!,"05.05.2026")</f>
        <v>#REF!</v>
      </c>
      <c r="JE21" s="4" t="e">
        <f>COUNTIFS(#REF!,B21,#REF!,"Бекдурдиев",#REF!,"05.05.2026")</f>
        <v>#REF!</v>
      </c>
      <c r="JF21" s="4" t="e">
        <f>COUNTIFS(#REF!,B21,#REF!,"алиев",#REF!,"06.05.2026")</f>
        <v>#REF!</v>
      </c>
      <c r="JG21" s="4" t="e">
        <f>COUNTIFS(#REF!,B21,#REF!,"Бекдурдиев",#REF!,"06.05.2026")</f>
        <v>#REF!</v>
      </c>
      <c r="JH21" s="4" t="e">
        <f>COUNTIFS(#REF!,B21,#REF!,"алиев",#REF!,"07.05.2026")</f>
        <v>#REF!</v>
      </c>
      <c r="JI21" s="4" t="e">
        <f>COUNTIFS(#REF!,B21,#REF!,"Бекдурдиев",#REF!,"07.05.2026")</f>
        <v>#REF!</v>
      </c>
      <c r="JJ21" s="4" t="e">
        <f>COUNTIFS(#REF!,B21,#REF!,"алиев",#REF!,"08.05.2026")</f>
        <v>#REF!</v>
      </c>
      <c r="JK21" s="4" t="e">
        <f>COUNTIFS(#REF!,B21,#REF!,"Бекдурдиев",#REF!,"08.05.2026")</f>
        <v>#REF!</v>
      </c>
      <c r="JL21" s="4" t="e">
        <f>COUNTIFS(#REF!,B21,#REF!,"алиев",#REF!,"09.05.2026")</f>
        <v>#REF!</v>
      </c>
      <c r="JM21" s="4" t="e">
        <f>COUNTIFS(#REF!,B21,#REF!,"Бекдурдиев",#REF!,"09.05.2026")</f>
        <v>#REF!</v>
      </c>
      <c r="JN21" s="4" t="e">
        <f>COUNTIFS(#REF!,B21,#REF!,"алиев",#REF!,"10.05.2026")</f>
        <v>#REF!</v>
      </c>
      <c r="JO21" s="4" t="e">
        <f>COUNTIFS(#REF!,B21,#REF!,"Бекдурдиев",#REF!,"10.05.2026")</f>
        <v>#REF!</v>
      </c>
      <c r="JP21" s="4" t="e">
        <f>COUNTIFS(#REF!,B21,#REF!,"алиев",#REF!,"11.05.2026")</f>
        <v>#REF!</v>
      </c>
      <c r="JQ21" s="4" t="e">
        <f>COUNTIFS(#REF!,B21,#REF!,"Бекдурдиев",#REF!,"11.05.2026")</f>
        <v>#REF!</v>
      </c>
      <c r="JR21" s="4" t="e">
        <f>COUNTIFS(#REF!,B21,#REF!,"алиев",#REF!,"12.05.2026")</f>
        <v>#REF!</v>
      </c>
      <c r="JS21" s="4" t="e">
        <f>COUNTIFS(#REF!,B21,#REF!,"Бекдурдиев",#REF!,"12.05.2026")</f>
        <v>#REF!</v>
      </c>
      <c r="JT21" s="4" t="e">
        <f>COUNTIFS(#REF!,B21,#REF!,"алиев",#REF!,"13.05.2026")</f>
        <v>#REF!</v>
      </c>
      <c r="JU21" s="4" t="e">
        <f>COUNTIFS(#REF!,B21,#REF!,"Бекдурдиев",#REF!,"13.05.2026")</f>
        <v>#REF!</v>
      </c>
      <c r="JV21" s="4" t="e">
        <f>COUNTIFS(#REF!,B21,#REF!,"алиев",#REF!,"14.05.2026")</f>
        <v>#REF!</v>
      </c>
      <c r="JW21" s="4" t="e">
        <f>COUNTIFS(#REF!,B21,#REF!,"Бекдурдиев",#REF!,"14.05.2026")</f>
        <v>#REF!</v>
      </c>
      <c r="JX21" s="4" t="e">
        <f>COUNTIFS(#REF!,B21,#REF!,"алиев",#REF!,"15.05.2026")</f>
        <v>#REF!</v>
      </c>
      <c r="JY21" s="4" t="e">
        <f>COUNTIFS(#REF!,B21,#REF!,"Бекдурдиев",#REF!,"15.05.2026")</f>
        <v>#REF!</v>
      </c>
      <c r="JZ21" s="4" t="e">
        <f>COUNTIFS(#REF!,B21,#REF!,"алиев",#REF!,"16.05.2026")</f>
        <v>#REF!</v>
      </c>
      <c r="KA21" s="4" t="e">
        <f>COUNTIFS(#REF!,B21,#REF!,"Бекдурдиев",#REF!,"16.05.2026")</f>
        <v>#REF!</v>
      </c>
      <c r="KB21" s="4" t="e">
        <f>COUNTIFS(#REF!,B21,#REF!,"алиев",#REF!,"17.05.2026")</f>
        <v>#REF!</v>
      </c>
      <c r="KC21" s="4" t="e">
        <f>COUNTIFS(#REF!,B21,#REF!,"Бекдурдиев",#REF!,"17.05.2026")</f>
        <v>#REF!</v>
      </c>
      <c r="KD21" s="4" t="e">
        <f>COUNTIFS(#REF!,B21,#REF!,"алиев",#REF!,"18.05.2026")</f>
        <v>#REF!</v>
      </c>
      <c r="KE21" s="4" t="e">
        <f>COUNTIFS(#REF!,B21,#REF!,"Бекдурдиев",#REF!,"18.05.2026")</f>
        <v>#REF!</v>
      </c>
      <c r="KF21" s="4" t="e">
        <f>COUNTIFS(#REF!,B21,#REF!,"алиев",#REF!,"19.05.2026")</f>
        <v>#REF!</v>
      </c>
      <c r="KG21" s="4" t="e">
        <f>COUNTIFS(#REF!,B21,#REF!,"Бекдурдиев",#REF!,"19.05.2026")</f>
        <v>#REF!</v>
      </c>
      <c r="KH21" s="4" t="e">
        <f>COUNTIFS(#REF!,B21,#REF!,"алиев",#REF!,"20.05.2026")</f>
        <v>#REF!</v>
      </c>
      <c r="KI21" s="4" t="e">
        <f>COUNTIFS(#REF!,B21,#REF!,"Бекдурдиев",#REF!,"20.05.2026")</f>
        <v>#REF!</v>
      </c>
      <c r="KJ21" s="4" t="e">
        <f>COUNTIFS(#REF!,B21,#REF!,"алиев",#REF!,"21.05.2026")</f>
        <v>#REF!</v>
      </c>
      <c r="KK21" s="4" t="e">
        <f>COUNTIFS(#REF!,B21,#REF!,"Бекдурдиев",#REF!,"21.05.2026")</f>
        <v>#REF!</v>
      </c>
      <c r="KL21" s="4" t="e">
        <f>COUNTIFS(#REF!,B21,#REF!,"алиев",#REF!,"22.05.2026")</f>
        <v>#REF!</v>
      </c>
      <c r="KM21" s="4" t="e">
        <f>COUNTIFS(#REF!,B21,#REF!,"Бекдурдиев",#REF!,"22.05.2026")</f>
        <v>#REF!</v>
      </c>
      <c r="KN21" s="4" t="e">
        <f>COUNTIFS(#REF!,B21,#REF!,"алиев",#REF!,"23.05.2026")</f>
        <v>#REF!</v>
      </c>
      <c r="KO21" s="4" t="e">
        <f>COUNTIFS(#REF!,B21,#REF!,"Бекдурдиев",#REF!,"23.05.2026")</f>
        <v>#REF!</v>
      </c>
      <c r="KP21" s="4" t="e">
        <f>COUNTIFS(#REF!,B21,#REF!,"алиев",#REF!,"24.05.2026")</f>
        <v>#REF!</v>
      </c>
      <c r="KQ21" s="4" t="e">
        <f>COUNTIFS(#REF!,B21,#REF!,"Бекдурдиев",#REF!,"24.05.2026")</f>
        <v>#REF!</v>
      </c>
      <c r="KR21" s="4" t="e">
        <f>COUNTIFS(#REF!,B21,#REF!,"алиев",#REF!,"25.05.2026")</f>
        <v>#REF!</v>
      </c>
      <c r="KS21" s="4" t="e">
        <f>COUNTIFS(#REF!,B21,#REF!,"Бекдурдиев",#REF!,"25.05.2026")</f>
        <v>#REF!</v>
      </c>
      <c r="KT21" s="4" t="e">
        <f>COUNTIFS(#REF!,B21,#REF!,"алиев",#REF!,"26.05.2026")</f>
        <v>#REF!</v>
      </c>
      <c r="KU21" s="4" t="e">
        <f>COUNTIFS(#REF!,B21,#REF!,"Бекдурдиев",#REF!,"26.05.2026")</f>
        <v>#REF!</v>
      </c>
      <c r="KV21" s="4" t="e">
        <f>COUNTIFS(#REF!,B21,#REF!,"алиев",#REF!,"27.05.2026")</f>
        <v>#REF!</v>
      </c>
      <c r="KW21" s="4" t="e">
        <f>COUNTIFS(#REF!,B21,#REF!,"Бекдурдиев",#REF!,"27.05.2026")</f>
        <v>#REF!</v>
      </c>
      <c r="KX21" s="4" t="e">
        <f>COUNTIFS(#REF!,B21,#REF!,"алиев",#REF!,"28.05.2026")</f>
        <v>#REF!</v>
      </c>
      <c r="KY21" s="4" t="e">
        <f>COUNTIFS(#REF!,B21,#REF!,"Бекдурдиев",#REF!,"28.05.2026")</f>
        <v>#REF!</v>
      </c>
      <c r="KZ21" s="4" t="e">
        <f>COUNTIFS(#REF!,B21,#REF!,"алиев",#REF!,"29.05.2026")</f>
        <v>#REF!</v>
      </c>
      <c r="LA21" s="4" t="e">
        <f>COUNTIFS(#REF!,B21,#REF!,"Бекдурдиев",#REF!,"29.05.2026")</f>
        <v>#REF!</v>
      </c>
      <c r="LB21" s="4" t="e">
        <f>COUNTIFS(#REF!,B21,#REF!,"алиев",#REF!,"30.05.2026")</f>
        <v>#REF!</v>
      </c>
      <c r="LC21" s="4" t="e">
        <f>COUNTIFS(#REF!,B21,#REF!,"Бекдурдиев",#REF!,"30.05.2026")</f>
        <v>#REF!</v>
      </c>
      <c r="LD21" s="4" t="e">
        <f>COUNTIFS(#REF!,B21,#REF!,"алиев",#REF!,"31.05.2026")</f>
        <v>#REF!</v>
      </c>
      <c r="LE21" s="4" t="e">
        <f>COUNTIFS(#REF!,B21,#REF!,"Бекдурдиев",#REF!,"31.05.2026")</f>
        <v>#REF!</v>
      </c>
      <c r="LF21" s="22" t="e">
        <f t="shared" si="28"/>
        <v>#REF!</v>
      </c>
      <c r="LG21" s="22" t="e">
        <f t="shared" si="29"/>
        <v>#REF!</v>
      </c>
      <c r="LH21" s="4" t="e">
        <f>COUNTIFS(#REF!,B21,#REF!,"алиев",#REF!,"01.06.2026")</f>
        <v>#REF!</v>
      </c>
      <c r="LI21" s="4" t="e">
        <f>COUNTIFS(#REF!,B21,#REF!,"Бекдурдиев",#REF!,"01.06.2026")</f>
        <v>#REF!</v>
      </c>
      <c r="LJ21" s="4" t="e">
        <f>COUNTIFS(#REF!,B21,#REF!,"алиев",#REF!,"02.06.2026")</f>
        <v>#REF!</v>
      </c>
      <c r="LK21" s="4" t="e">
        <f>COUNTIFS(#REF!,B21,#REF!,"Бекдурдиев",#REF!,"02.06.2026")</f>
        <v>#REF!</v>
      </c>
      <c r="LL21" s="4" t="e">
        <f>COUNTIFS(#REF!,B21,#REF!,"алиев",#REF!,"03.06.2026")</f>
        <v>#REF!</v>
      </c>
      <c r="LM21" s="4" t="e">
        <f>COUNTIFS(#REF!,B21,#REF!,"Бекдурдиев",#REF!,"03.06.2026")</f>
        <v>#REF!</v>
      </c>
      <c r="LN21" s="4" t="e">
        <f>COUNTIFS(#REF!,B21,#REF!,"алиев",#REF!,"04.06.2026")</f>
        <v>#REF!</v>
      </c>
      <c r="LO21" s="4" t="e">
        <f>COUNTIFS(#REF!,B21,#REF!,"Бекдурдиев",#REF!,"04.06.2026")</f>
        <v>#REF!</v>
      </c>
      <c r="LP21" s="4" t="e">
        <f>COUNTIFS(#REF!,B21,#REF!,"алиев",#REF!,"05.06.2026")</f>
        <v>#REF!</v>
      </c>
      <c r="LQ21" s="4" t="e">
        <f>COUNTIFS(#REF!,B21,#REF!,"Бекдурдиев",#REF!,"05.06.2026")</f>
        <v>#REF!</v>
      </c>
      <c r="LR21" s="4" t="e">
        <f>COUNTIFS(#REF!,B21,#REF!,"алиев",#REF!,"06.06.2026")</f>
        <v>#REF!</v>
      </c>
      <c r="LS21" s="4" t="e">
        <f>COUNTIFS(#REF!,B21,#REF!,"Бекдурдиев",#REF!,"06.06.2026")</f>
        <v>#REF!</v>
      </c>
      <c r="LT21" s="4" t="e">
        <f>COUNTIFS(#REF!,B21,#REF!,"алиев",#REF!,"07.06.2026")</f>
        <v>#REF!</v>
      </c>
      <c r="LU21" s="4" t="e">
        <f>COUNTIFS(#REF!,B21,#REF!,"Бекдурдиев",#REF!,"07.06.2026")</f>
        <v>#REF!</v>
      </c>
      <c r="LV21" s="4" t="e">
        <f>COUNTIFS(#REF!,B21,#REF!,"алиев",#REF!,"08.06.2026")</f>
        <v>#REF!</v>
      </c>
      <c r="LW21" s="4" t="e">
        <f>COUNTIFS(#REF!,B21,#REF!,"Бекдурдиев",#REF!,"08.06.2026")</f>
        <v>#REF!</v>
      </c>
      <c r="LX21" s="4" t="e">
        <f>COUNTIFS(#REF!,B21,#REF!,"алиев",#REF!,"09.06.2026")</f>
        <v>#REF!</v>
      </c>
      <c r="LY21" s="4" t="e">
        <f>COUNTIFS(#REF!,B21,#REF!,"Бекдурдиев",#REF!,"09.06.2026")</f>
        <v>#REF!</v>
      </c>
      <c r="LZ21" s="4" t="e">
        <f>COUNTIFS(#REF!,B21,#REF!,"алиев",#REF!,"10.06.2026")</f>
        <v>#REF!</v>
      </c>
      <c r="MA21" s="4" t="e">
        <f>COUNTIFS(#REF!,B21,#REF!,"Бекдурдиев",#REF!,"10.06.2026")</f>
        <v>#REF!</v>
      </c>
      <c r="MB21" s="4" t="e">
        <f>COUNTIFS(#REF!,B21,#REF!,"алиев",#REF!,"11.06.2026")</f>
        <v>#REF!</v>
      </c>
      <c r="MC21" s="4" t="e">
        <f>COUNTIFS(#REF!,B21,#REF!,"Бекдурдиев",#REF!,"11.06.2026")</f>
        <v>#REF!</v>
      </c>
      <c r="MD21" s="4" t="e">
        <f>COUNTIFS(#REF!,B21,#REF!,"алиев",#REF!,"12.06.2026")</f>
        <v>#REF!</v>
      </c>
      <c r="ME21" s="4" t="e">
        <f>COUNTIFS(#REF!,B21,#REF!,"Бекдурдиев",#REF!,"12.06.2026")</f>
        <v>#REF!</v>
      </c>
      <c r="MF21" s="4" t="e">
        <f>COUNTIFS(#REF!,B21,#REF!,"алиев",#REF!,"13.06.2026")</f>
        <v>#REF!</v>
      </c>
      <c r="MG21" s="4" t="e">
        <f>COUNTIFS(#REF!,B21,#REF!,"Бекдурдиев",#REF!,"13.06.2026")</f>
        <v>#REF!</v>
      </c>
      <c r="MH21" s="4" t="e">
        <f>COUNTIFS(#REF!,B21,#REF!,"алиев",#REF!,"14.06.2026")</f>
        <v>#REF!</v>
      </c>
      <c r="MI21" s="4" t="e">
        <f>COUNTIFS(#REF!,B21,#REF!,"Бекдурдиев",#REF!,"14.06.2026")</f>
        <v>#REF!</v>
      </c>
      <c r="MJ21" s="4" t="e">
        <f>COUNTIFS(#REF!,B21,#REF!,"алиев",#REF!,"15.06.2026")</f>
        <v>#REF!</v>
      </c>
      <c r="MK21" s="4" t="e">
        <f>COUNTIFS(#REF!,B21,#REF!,"Бекдурдиев",#REF!,"15.06.2026")</f>
        <v>#REF!</v>
      </c>
      <c r="ML21" s="4" t="e">
        <f>COUNTIFS(#REF!,B21,#REF!,"алиев",#REF!,"16.06.2026")</f>
        <v>#REF!</v>
      </c>
      <c r="MM21" s="4" t="e">
        <f>COUNTIFS(#REF!,B21,#REF!,"Бекдурдиев",#REF!,"16.06.2026")</f>
        <v>#REF!</v>
      </c>
      <c r="MN21" s="4" t="e">
        <f>COUNTIFS(#REF!,B21,#REF!,"алиев",#REF!,"17.06.2026")</f>
        <v>#REF!</v>
      </c>
      <c r="MO21" s="4" t="e">
        <f>COUNTIFS(#REF!,B21,#REF!,"Бекдурдиев",#REF!,"17.06.2026")</f>
        <v>#REF!</v>
      </c>
      <c r="MP21" s="4" t="e">
        <f>COUNTIFS(#REF!,B21,#REF!,"алиев",#REF!,"18.06.2026")</f>
        <v>#REF!</v>
      </c>
      <c r="MQ21" s="4" t="e">
        <f>COUNTIFS(#REF!,B21,#REF!,"Бекдурдиев",#REF!,"18.06.2026")</f>
        <v>#REF!</v>
      </c>
      <c r="MR21" s="4" t="e">
        <f>COUNTIFS(#REF!,B21,#REF!,"алиев",#REF!,"19.06.2026")</f>
        <v>#REF!</v>
      </c>
      <c r="MS21" s="4" t="e">
        <f>COUNTIFS(#REF!,B21,#REF!,"Бекдурдиев",#REF!,"19.06.2026")</f>
        <v>#REF!</v>
      </c>
      <c r="MT21" s="4" t="e">
        <f>COUNTIFS(#REF!,B21,#REF!,"алиев",#REF!,"20.06.2026")</f>
        <v>#REF!</v>
      </c>
      <c r="MU21" s="4" t="e">
        <f>COUNTIFS(#REF!,B21,#REF!,"Бекдурдиев",#REF!,"20.06.2026")</f>
        <v>#REF!</v>
      </c>
      <c r="MV21" s="4" t="e">
        <f>COUNTIFS(#REF!,B21,#REF!,"алиев",#REF!,"21.06.2026")</f>
        <v>#REF!</v>
      </c>
      <c r="MW21" s="4" t="e">
        <f>COUNTIFS(#REF!,B21,#REF!,"Бекдурдиев",#REF!,"21.06.2026")</f>
        <v>#REF!</v>
      </c>
      <c r="MX21" s="4" t="e">
        <f>COUNTIFS(#REF!,B21,#REF!,"алиев",#REF!,"22.06.2026")</f>
        <v>#REF!</v>
      </c>
      <c r="MY21" s="4" t="e">
        <f>COUNTIFS(#REF!,B21,#REF!,"Бекдурдиев",#REF!,"22.06.2026")</f>
        <v>#REF!</v>
      </c>
      <c r="MZ21" s="4" t="e">
        <f>COUNTIFS(#REF!,B21,#REF!,"алиев",#REF!,"23.06.2026")</f>
        <v>#REF!</v>
      </c>
      <c r="NA21" s="4" t="e">
        <f>COUNTIFS(#REF!,B21,#REF!,"Бекдурдиев",#REF!,"23.06.2026")</f>
        <v>#REF!</v>
      </c>
      <c r="NB21" s="4" t="e">
        <f>COUNTIFS(#REF!,B21,#REF!,"алиев",#REF!,"24.06.2026")</f>
        <v>#REF!</v>
      </c>
      <c r="NC21" s="4" t="e">
        <f>COUNTIFS(#REF!,B21,#REF!,"Бекдурдиев",#REF!,"24.06.2026")</f>
        <v>#REF!</v>
      </c>
      <c r="ND21" s="4" t="e">
        <f>COUNTIFS(#REF!,B21,#REF!,"алиев",#REF!,"25.06.2026")</f>
        <v>#REF!</v>
      </c>
      <c r="NE21" s="4" t="e">
        <f>COUNTIFS(#REF!,B21,#REF!,"Бекдурдиев",#REF!,"25.06.2026")</f>
        <v>#REF!</v>
      </c>
      <c r="NF21" s="4" t="e">
        <f>COUNTIFS(#REF!,B21,#REF!,"алиев",#REF!,"26.06.2026")</f>
        <v>#REF!</v>
      </c>
      <c r="NG21" s="4" t="e">
        <f>COUNTIFS(#REF!,B21,#REF!,"Бекдурдиев",#REF!,"26.06.2026")</f>
        <v>#REF!</v>
      </c>
      <c r="NH21" s="4" t="e">
        <f>COUNTIFS(#REF!,B21,#REF!,"алиев",#REF!,"27.06.2026")</f>
        <v>#REF!</v>
      </c>
      <c r="NI21" s="4" t="e">
        <f>COUNTIFS(#REF!,B21,#REF!,"Бекдурдиев",#REF!,"27.06.2026")</f>
        <v>#REF!</v>
      </c>
      <c r="NJ21" s="4" t="e">
        <f>COUNTIFS(#REF!,B21,#REF!,"алиев",#REF!,"28.06.2026")</f>
        <v>#REF!</v>
      </c>
      <c r="NK21" s="4" t="e">
        <f>COUNTIFS(#REF!,B21,#REF!,"Бекдурдиев",#REF!,"28.06.2026")</f>
        <v>#REF!</v>
      </c>
      <c r="NL21" s="4" t="e">
        <f>COUNTIFS(#REF!,B21,#REF!,"алиев",#REF!,"29.06.2026")</f>
        <v>#REF!</v>
      </c>
      <c r="NM21" s="4" t="e">
        <f>COUNTIFS(#REF!,B21,#REF!,"Бекдурдиев",#REF!,"29.06.2026")</f>
        <v>#REF!</v>
      </c>
      <c r="NN21" s="4" t="e">
        <f>COUNTIFS(#REF!,B21,#REF!,"алиев",#REF!,"30.06.2026")</f>
        <v>#REF!</v>
      </c>
      <c r="NO21" s="4" t="e">
        <f>COUNTIFS(#REF!,B21,#REF!,"Бекдурдиев",#REF!,"30.06.2026")</f>
        <v>#REF!</v>
      </c>
      <c r="NP21" s="26" t="e">
        <f t="shared" si="30"/>
        <v>#REF!</v>
      </c>
      <c r="NQ21" s="26" t="e">
        <f t="shared" si="31"/>
        <v>#REF!</v>
      </c>
      <c r="NR21" s="4" t="e">
        <f>COUNTIFS(#REF!,B21,#REF!,"алиев",#REF!,"01.07.2026")</f>
        <v>#REF!</v>
      </c>
      <c r="NS21" s="4" t="e">
        <f>COUNTIFS(#REF!,B21,#REF!,"Бекдурдиев",#REF!,"01.07.2026")</f>
        <v>#REF!</v>
      </c>
      <c r="NT21" s="4" t="e">
        <f>COUNTIFS(#REF!,B21,#REF!,"алиев",#REF!,"02.07.2026")</f>
        <v>#REF!</v>
      </c>
      <c r="NU21" s="4" t="e">
        <f>COUNTIFS(#REF!,B21,#REF!,"Бекдурдиев",#REF!,"02.07.2026")</f>
        <v>#REF!</v>
      </c>
      <c r="NV21" s="4" t="e">
        <f>COUNTIFS(#REF!,B21,#REF!,"алиев",#REF!,"03.07.2026")</f>
        <v>#REF!</v>
      </c>
      <c r="NW21" s="4" t="e">
        <f>COUNTIFS(#REF!,B21,#REF!,"Бекдурдиев",#REF!,"03.07.2026")</f>
        <v>#REF!</v>
      </c>
      <c r="NX21" s="4" t="e">
        <f>COUNTIFS(#REF!,B21,#REF!,"алиев",#REF!,"04.07.2026")</f>
        <v>#REF!</v>
      </c>
      <c r="NY21" s="4" t="e">
        <f>COUNTIFS(#REF!,B21,#REF!,"Бекдурдиев",#REF!,"04.07.2026")</f>
        <v>#REF!</v>
      </c>
      <c r="NZ21" s="4" t="e">
        <f>COUNTIFS(#REF!,B21,#REF!,"алиев",#REF!,"05.07.2026")</f>
        <v>#REF!</v>
      </c>
      <c r="OA21" s="4" t="e">
        <f>COUNTIFS(#REF!,B21,#REF!,"Бекдурдиев",#REF!,"05.07.2026")</f>
        <v>#REF!</v>
      </c>
      <c r="OB21" s="4" t="e">
        <f>COUNTIFS(#REF!,B21,#REF!,"алиев",#REF!,"06.07.2026")</f>
        <v>#REF!</v>
      </c>
      <c r="OC21" s="4" t="e">
        <f>COUNTIFS(#REF!,B21,#REF!,"Бекдурдиев",#REF!,"06.07.2026")</f>
        <v>#REF!</v>
      </c>
      <c r="OD21" s="4" t="e">
        <f>COUNTIFS(#REF!,B21,#REF!,"алиев",#REF!,"07.07.2026")</f>
        <v>#REF!</v>
      </c>
      <c r="OE21" s="4" t="e">
        <f>COUNTIFS(#REF!,B21,#REF!,"Бекдурдиев",#REF!,"07.07.2026")</f>
        <v>#REF!</v>
      </c>
      <c r="OF21" s="4" t="e">
        <f>COUNTIFS(#REF!,B21,#REF!,"алиев",#REF!,"08.07.2026")</f>
        <v>#REF!</v>
      </c>
      <c r="OG21" s="4" t="e">
        <f>COUNTIFS(#REF!,B21,#REF!,"Бекдурдиев",#REF!,"08.07.2026")</f>
        <v>#REF!</v>
      </c>
      <c r="OH21" s="4" t="e">
        <f>COUNTIFS(#REF!,B21,#REF!,"алиев",#REF!,"09.07.2026")</f>
        <v>#REF!</v>
      </c>
      <c r="OI21" s="4" t="e">
        <f>COUNTIFS(#REF!,B21,#REF!,"Бекдурдиев",#REF!,"09.07.2026")</f>
        <v>#REF!</v>
      </c>
      <c r="OJ21" s="4" t="e">
        <f>COUNTIFS(#REF!,B21,#REF!,"алиев",#REF!,"10.07.2026")</f>
        <v>#REF!</v>
      </c>
      <c r="OK21" s="4" t="e">
        <f>COUNTIFS(#REF!,B21,#REF!,"Бекдурдиев",#REF!,"10.07.2026")</f>
        <v>#REF!</v>
      </c>
      <c r="OL21" s="4" t="e">
        <f>COUNTIFS(#REF!,B21,#REF!,"алиев",#REF!,"11.07.2026")</f>
        <v>#REF!</v>
      </c>
      <c r="OM21" s="4" t="e">
        <f>COUNTIFS(#REF!,B21,#REF!,"Бекдурдиев",#REF!,"11.07.2026")</f>
        <v>#REF!</v>
      </c>
      <c r="ON21" s="4" t="e">
        <f>COUNTIFS(#REF!,B21,#REF!,"алиев",#REF!,"12.07.2026")</f>
        <v>#REF!</v>
      </c>
      <c r="OO21" s="4" t="e">
        <f>COUNTIFS(#REF!,B21,#REF!,"Бекдурдиев",#REF!,"12.07.2026")</f>
        <v>#REF!</v>
      </c>
      <c r="OP21" s="4" t="e">
        <f>COUNTIFS(#REF!,B21,#REF!,"алиев",#REF!,"13.07.2026")</f>
        <v>#REF!</v>
      </c>
      <c r="OQ21" s="4" t="e">
        <f>COUNTIFS(#REF!,B21,#REF!,"Бекдурдиев",#REF!,"13.07.2026")</f>
        <v>#REF!</v>
      </c>
      <c r="OR21" s="4" t="e">
        <f>COUNTIFS(#REF!,B21,#REF!,"алиев",#REF!,"14.07.2026")</f>
        <v>#REF!</v>
      </c>
      <c r="OS21" s="4" t="e">
        <f>COUNTIFS(#REF!,B21,#REF!,"Бекдурдиев",#REF!,"14.07.2026")</f>
        <v>#REF!</v>
      </c>
      <c r="OT21" s="4" t="e">
        <f>COUNTIFS(#REF!,B21,#REF!,"алиев",#REF!,"15.07.2026")</f>
        <v>#REF!</v>
      </c>
      <c r="OU21" s="4" t="e">
        <f>COUNTIFS(#REF!,B21,#REF!,"Бекдурдиев",#REF!,"15.07.2026")</f>
        <v>#REF!</v>
      </c>
      <c r="OV21" s="4" t="e">
        <f>COUNTIFS(#REF!,B21,#REF!,"алиев",#REF!,"16.07.2026")</f>
        <v>#REF!</v>
      </c>
      <c r="OW21" s="4" t="e">
        <f>COUNTIFS(#REF!,B21,#REF!,"Бекдурдиев",#REF!,"16.07.2026")</f>
        <v>#REF!</v>
      </c>
      <c r="OX21" s="4" t="e">
        <f>COUNTIFS(#REF!,B21,#REF!,"алиев",#REF!,"17.07.2026")</f>
        <v>#REF!</v>
      </c>
      <c r="OY21" s="4" t="e">
        <f>COUNTIFS(#REF!,B21,#REF!,"Бекдурдиев",#REF!,"17.07.2026")</f>
        <v>#REF!</v>
      </c>
      <c r="OZ21" s="4" t="e">
        <f>COUNTIFS(#REF!,B21,#REF!,"алиев",#REF!,"18.07.2026")</f>
        <v>#REF!</v>
      </c>
      <c r="PA21" s="4" t="e">
        <f>COUNTIFS(#REF!,B21,#REF!,"Бекдурдиев",#REF!,"18.07.2026")</f>
        <v>#REF!</v>
      </c>
      <c r="PB21" s="4" t="e">
        <f>COUNTIFS(#REF!,B21,#REF!,"алиев",#REF!,"19.07.2026")</f>
        <v>#REF!</v>
      </c>
      <c r="PC21" s="4" t="e">
        <f>COUNTIFS(#REF!,B21,#REF!,"Бекдурдиев",#REF!,"19.07.2026")</f>
        <v>#REF!</v>
      </c>
      <c r="PD21" s="4" t="e">
        <f>COUNTIFS(#REF!,B21,#REF!,"алиев",#REF!,"20.07.2026")</f>
        <v>#REF!</v>
      </c>
      <c r="PE21" s="4" t="e">
        <f>COUNTIFS(#REF!,B21,#REF!,"Бекдурдиев",#REF!,"20.07.2026")</f>
        <v>#REF!</v>
      </c>
      <c r="PF21" s="4" t="e">
        <f>COUNTIFS(#REF!,B21,#REF!,"алиев",#REF!,"21.07.2026")</f>
        <v>#REF!</v>
      </c>
      <c r="PG21" s="4" t="e">
        <f>COUNTIFS(#REF!,B21,#REF!,"Бекдурдиев",#REF!,"21.07.2026")</f>
        <v>#REF!</v>
      </c>
      <c r="PH21" s="4" t="e">
        <f>COUNTIFS(#REF!,B21,#REF!,"алиев",#REF!,"22.07.2026")</f>
        <v>#REF!</v>
      </c>
      <c r="PI21" s="4" t="e">
        <f>COUNTIFS(#REF!,B21,#REF!,"Бекдурдиев",#REF!,"22.07.2026")</f>
        <v>#REF!</v>
      </c>
      <c r="PJ21" s="4" t="e">
        <f>COUNTIFS(#REF!,B21,#REF!,"алиев",#REF!,"23.07.2026")</f>
        <v>#REF!</v>
      </c>
      <c r="PK21" s="4" t="e">
        <f>COUNTIFS(#REF!,B21,#REF!,"Бекдурдиев",#REF!,"23.07.2026")</f>
        <v>#REF!</v>
      </c>
      <c r="PL21" s="4" t="e">
        <f>COUNTIFS(#REF!,B21,#REF!,"алиев",#REF!,"24.07.2026")</f>
        <v>#REF!</v>
      </c>
      <c r="PM21" s="4" t="e">
        <f>COUNTIFS(#REF!,B21,#REF!,"Бекдурдиев",#REF!,"24.07.2026")</f>
        <v>#REF!</v>
      </c>
      <c r="PN21" s="4" t="e">
        <f>COUNTIFS(#REF!,B21,#REF!,"алиев",#REF!,"25.07.2026")</f>
        <v>#REF!</v>
      </c>
      <c r="PO21" s="4" t="e">
        <f>COUNTIFS(#REF!,B21,#REF!,"Бекдурдиев",#REF!,"25.07.2026")</f>
        <v>#REF!</v>
      </c>
      <c r="PP21" s="4" t="e">
        <f>COUNTIFS(#REF!,B21,#REF!,"алиев",#REF!,"26.07.2026")</f>
        <v>#REF!</v>
      </c>
      <c r="PQ21" s="4" t="e">
        <f>COUNTIFS(#REF!,B21,#REF!,"Бекдурдиев",#REF!,"26.07.2026")</f>
        <v>#REF!</v>
      </c>
      <c r="PR21" s="4" t="e">
        <f>COUNTIFS(#REF!,B21,#REF!,"алиев",#REF!,"27.07.2026")</f>
        <v>#REF!</v>
      </c>
      <c r="PS21" s="4" t="e">
        <f>COUNTIFS(#REF!,B21,#REF!,"Бекдурдиев",#REF!,"27.07.2026")</f>
        <v>#REF!</v>
      </c>
      <c r="PT21" s="4" t="e">
        <f>COUNTIFS(#REF!,B21,#REF!,"алиев",#REF!,"28.07.2026")</f>
        <v>#REF!</v>
      </c>
      <c r="PU21" s="4" t="e">
        <f>COUNTIFS(#REF!,B21,#REF!,"Бекдурдиев",#REF!,"28.07.2026")</f>
        <v>#REF!</v>
      </c>
      <c r="PV21" s="4" t="e">
        <f>COUNTIFS(#REF!,B21,#REF!,"алиев",#REF!,"29.07.2026")</f>
        <v>#REF!</v>
      </c>
      <c r="PW21" s="4" t="e">
        <f>COUNTIFS(#REF!,B21,#REF!,"Бекдурдиев",#REF!,"29.07.2026")</f>
        <v>#REF!</v>
      </c>
      <c r="PX21" s="4" t="e">
        <f>COUNTIFS(#REF!,B21,#REF!,"алиев",#REF!,"30.07.2026")</f>
        <v>#REF!</v>
      </c>
      <c r="PY21" s="4" t="e">
        <f>COUNTIFS(#REF!,B21,#REF!,"Бекдурдиев",#REF!,"30.07.2026")</f>
        <v>#REF!</v>
      </c>
      <c r="PZ21" s="4" t="e">
        <f>COUNTIFS(#REF!,B21,#REF!,"алиев",#REF!,"31.07.2026")</f>
        <v>#REF!</v>
      </c>
      <c r="QA21" s="4" t="e">
        <f>COUNTIFS(#REF!,B21,#REF!,"Бекдурдиев",#REF!,"31.07.2026")</f>
        <v>#REF!</v>
      </c>
      <c r="QB21" s="20" t="e">
        <f t="shared" si="32"/>
        <v>#REF!</v>
      </c>
      <c r="QC21" s="20" t="e">
        <f t="shared" si="33"/>
        <v>#REF!</v>
      </c>
      <c r="QD21" s="4" t="e">
        <f>COUNTIFS(#REF!,B21,#REF!,"алиев",#REF!,"01.08.2026")</f>
        <v>#REF!</v>
      </c>
      <c r="QE21" s="4" t="e">
        <f>COUNTIFS(#REF!,B21,#REF!,"Бекдурдиев",#REF!,"02.08.2026")</f>
        <v>#REF!</v>
      </c>
      <c r="QF21" s="4" t="e">
        <f>COUNTIFS(#REF!,B21,#REF!,"алиев",#REF!,"02.08.2026")</f>
        <v>#REF!</v>
      </c>
      <c r="QG21" s="4" t="e">
        <f>COUNTIFS(#REF!,B21,#REF!,"Бекдурдиев",#REF!,"03.08.2026")</f>
        <v>#REF!</v>
      </c>
      <c r="QH21" s="4" t="e">
        <f>COUNTIFS(#REF!,B21,#REF!,"алиев",#REF!,"03.08.2026")</f>
        <v>#REF!</v>
      </c>
      <c r="QI21" s="4" t="e">
        <f>COUNTIFS(#REF!,B21,#REF!,"Бекдурдиев",#REF!,"03.08.2026")</f>
        <v>#REF!</v>
      </c>
      <c r="QJ21" s="4" t="e">
        <f>COUNTIFS(#REF!,B21,#REF!,"алиев",#REF!,"04.08.2026")</f>
        <v>#REF!</v>
      </c>
      <c r="QK21" s="4" t="e">
        <f>COUNTIFS(#REF!,B21,#REF!,"Бекдурдиев",#REF!,"04.08.2026")</f>
        <v>#REF!</v>
      </c>
      <c r="QL21" s="4" t="e">
        <f>COUNTIFS(#REF!,B21,#REF!,"алиев",#REF!,"05.08.2026")</f>
        <v>#REF!</v>
      </c>
      <c r="QM21" s="4" t="e">
        <f>COUNTIFS(#REF!,B21,#REF!,"Бекдурдиев",#REF!,"05.08.2026")</f>
        <v>#REF!</v>
      </c>
      <c r="QN21" s="4" t="e">
        <f>COUNTIFS(#REF!,B21,#REF!,"алиев",#REF!,"06.08.2026")</f>
        <v>#REF!</v>
      </c>
      <c r="QO21" s="4" t="e">
        <f>COUNTIFS(#REF!,B21,#REF!,"Бекдурдиев",#REF!,"06.08.2026")</f>
        <v>#REF!</v>
      </c>
      <c r="QP21" s="4" t="e">
        <f>COUNTIFS(#REF!,B21,#REF!,"алиев",#REF!,"07.08.2026")</f>
        <v>#REF!</v>
      </c>
      <c r="QQ21" s="4" t="e">
        <f>COUNTIFS(#REF!,B21,#REF!,"Бекдурдиев",#REF!,"07.08.2026")</f>
        <v>#REF!</v>
      </c>
      <c r="QR21" s="4" t="e">
        <f>COUNTIFS(#REF!,B21,#REF!,"алиев",#REF!,"08.08.2026")</f>
        <v>#REF!</v>
      </c>
      <c r="QS21" s="4" t="e">
        <f>COUNTIFS(#REF!,B21,#REF!,"Бекдурдиев",#REF!,"08.08.2026")</f>
        <v>#REF!</v>
      </c>
      <c r="QT21" s="4" t="e">
        <f>COUNTIFS(#REF!,B21,#REF!,"алиев",#REF!,"09.08.2026")</f>
        <v>#REF!</v>
      </c>
      <c r="QU21" s="4" t="e">
        <f>COUNTIFS(#REF!,B21,#REF!,"Бекдурдиев",#REF!,"09.08.2026")</f>
        <v>#REF!</v>
      </c>
      <c r="QV21" s="4" t="e">
        <f>COUNTIFS(#REF!,B21,#REF!,"алиев",#REF!,"10.08.2026")</f>
        <v>#REF!</v>
      </c>
      <c r="QW21" s="4" t="e">
        <f>COUNTIFS(#REF!,B21,#REF!,"Бекдурдиев",#REF!,"10.08.2026")</f>
        <v>#REF!</v>
      </c>
      <c r="QX21" s="4" t="e">
        <f>COUNTIFS(#REF!,B21,#REF!,"алиев",#REF!,"11.08.2026")</f>
        <v>#REF!</v>
      </c>
      <c r="QY21" s="4" t="e">
        <f>COUNTIFS(#REF!,B21,#REF!,"Бекдурдиев",#REF!,"11.08.2026")</f>
        <v>#REF!</v>
      </c>
      <c r="QZ21" s="4" t="e">
        <f>COUNTIFS(#REF!,B21,#REF!,"алиев",#REF!,"12.08.2026")</f>
        <v>#REF!</v>
      </c>
      <c r="RA21" s="4" t="e">
        <f>COUNTIFS(#REF!,B21,#REF!,"Бекдурдиев",#REF!,"12.08.2026")</f>
        <v>#REF!</v>
      </c>
      <c r="RB21" s="4" t="e">
        <f>COUNTIFS(#REF!,B21,#REF!,"алиев",#REF!,"13.08.2026")</f>
        <v>#REF!</v>
      </c>
      <c r="RC21" s="4" t="e">
        <f>COUNTIFS(#REF!,B21,#REF!,"Бекдурдиев",#REF!,"13.08.2026")</f>
        <v>#REF!</v>
      </c>
      <c r="RD21" s="4" t="e">
        <f>COUNTIFS(#REF!,B21,#REF!,"алиев",#REF!,"14.08.2026")</f>
        <v>#REF!</v>
      </c>
      <c r="RE21" s="4" t="e">
        <f>COUNTIFS(#REF!,B21,#REF!,"Бекдурдиев",#REF!,"14.08.2026")</f>
        <v>#REF!</v>
      </c>
      <c r="RF21" s="4" t="e">
        <f>COUNTIFS(#REF!,B21,#REF!,"алиев",#REF!,"15.08.2026")</f>
        <v>#REF!</v>
      </c>
      <c r="RG21" s="4" t="e">
        <f>COUNTIFS(#REF!,B21,#REF!,"Бекдурдиев",#REF!,"15.08.2026")</f>
        <v>#REF!</v>
      </c>
      <c r="RH21" s="4" t="e">
        <f>COUNTIFS(#REF!,B21,#REF!,"алиев",#REF!,"16.08.2026")</f>
        <v>#REF!</v>
      </c>
      <c r="RI21" s="4" t="e">
        <f>COUNTIFS(#REF!,B21,#REF!,"Бекдурдиев",#REF!,"16.08.2026")</f>
        <v>#REF!</v>
      </c>
      <c r="RJ21" s="4" t="e">
        <f>COUNTIFS(#REF!,B21,#REF!,"алиев",#REF!,"17.08.2026")</f>
        <v>#REF!</v>
      </c>
      <c r="RK21" s="4" t="e">
        <f>COUNTIFS(#REF!,B21,#REF!,"Бекдурдиев",#REF!,"17.08.2026")</f>
        <v>#REF!</v>
      </c>
      <c r="RL21" s="4" t="e">
        <f>COUNTIFS(#REF!,B21,#REF!,"алиев",#REF!,"18.08.2026")</f>
        <v>#REF!</v>
      </c>
      <c r="RM21" s="4" t="e">
        <f>COUNTIFS(#REF!,B21,#REF!,"Бекдурдиев",#REF!,"18.08.2026")</f>
        <v>#REF!</v>
      </c>
      <c r="RN21" s="4" t="e">
        <f>COUNTIFS(#REF!,B21,#REF!,"алиев",#REF!,"19.08.2026")</f>
        <v>#REF!</v>
      </c>
      <c r="RO21" s="4" t="e">
        <f>COUNTIFS(#REF!,B21,#REF!,"Бекдурдиев",#REF!,"19.08.2026")</f>
        <v>#REF!</v>
      </c>
      <c r="RP21" s="4" t="e">
        <f>COUNTIFS(#REF!,B21,#REF!,"алиев",#REF!,"20.08.2026")</f>
        <v>#REF!</v>
      </c>
      <c r="RQ21" s="4" t="e">
        <f>COUNTIFS(#REF!,B21,#REF!,"Бекдурдиев",#REF!,"20.08.2026")</f>
        <v>#REF!</v>
      </c>
      <c r="RR21" s="4" t="e">
        <f>COUNTIFS(#REF!,B21,#REF!,"алиев",#REF!,"21.08.2026")</f>
        <v>#REF!</v>
      </c>
      <c r="RS21" s="4" t="e">
        <f>COUNTIFS(#REF!,B21,#REF!,"Бекдурдиев",#REF!,"21.08.2026")</f>
        <v>#REF!</v>
      </c>
      <c r="RT21" s="4" t="e">
        <f>COUNTIFS(#REF!,B21,#REF!,"алиев",#REF!,"22.08.2026")</f>
        <v>#REF!</v>
      </c>
      <c r="RU21" s="4" t="e">
        <f>COUNTIFS(#REF!,B21,#REF!,"Бекдурдиев",#REF!,"22.08.2026")</f>
        <v>#REF!</v>
      </c>
      <c r="RV21" s="4" t="e">
        <f>COUNTIFS(#REF!,B21,#REF!,"алиев",#REF!,"23.08.2026")</f>
        <v>#REF!</v>
      </c>
      <c r="RW21" s="4" t="e">
        <f>COUNTIFS(#REF!,B21,#REF!,"Бекдурдиев",#REF!,"23.08.2026")</f>
        <v>#REF!</v>
      </c>
      <c r="RX21" s="4" t="e">
        <f>COUNTIFS(#REF!,B21,#REF!,"алиев",#REF!,"24.08.2026")</f>
        <v>#REF!</v>
      </c>
      <c r="RY21" s="4" t="e">
        <f>COUNTIFS(#REF!,B21,#REF!,"Бекдурдиев",#REF!,"24.08.2026")</f>
        <v>#REF!</v>
      </c>
      <c r="RZ21" s="4" t="e">
        <f>COUNTIFS(#REF!,B21,#REF!,"алиев",#REF!,"25.08.2026")</f>
        <v>#REF!</v>
      </c>
      <c r="SA21" s="4" t="e">
        <f>COUNTIFS(#REF!,B21,#REF!,"Бекдурдиев",#REF!,"25.08.2026")</f>
        <v>#REF!</v>
      </c>
      <c r="SB21" s="4" t="e">
        <f>COUNTIFS(#REF!,B21,#REF!,"алиев",#REF!,"26.08.2026")</f>
        <v>#REF!</v>
      </c>
      <c r="SC21" s="4" t="e">
        <f>COUNTIFS(#REF!,B21,#REF!,"Бекдурдиев",#REF!,"26.08.2026")</f>
        <v>#REF!</v>
      </c>
      <c r="SD21" s="4" t="e">
        <f>COUNTIFS(#REF!,B21,#REF!,"алиев",#REF!,"27.08.2026")</f>
        <v>#REF!</v>
      </c>
      <c r="SE21" s="4" t="e">
        <f>COUNTIFS(#REF!,B21,#REF!,"Бекдурдиев",#REF!,"27.08.2026")</f>
        <v>#REF!</v>
      </c>
      <c r="SF21" s="4" t="e">
        <f>COUNTIFS(#REF!,B21,#REF!,"алиев",#REF!,"28.08.2026")</f>
        <v>#REF!</v>
      </c>
      <c r="SG21" s="4" t="e">
        <f>COUNTIFS(#REF!,B21,#REF!,"Бекдурдиев",#REF!,"28.08.2026")</f>
        <v>#REF!</v>
      </c>
      <c r="SH21" s="4" t="e">
        <f>COUNTIFS(#REF!,B21,#REF!,"алиев",#REF!,"29.08.2026")</f>
        <v>#REF!</v>
      </c>
      <c r="SI21" s="4" t="e">
        <f>COUNTIFS(#REF!,B21,#REF!,"Бекдурдиев",#REF!,"29.08.2026")</f>
        <v>#REF!</v>
      </c>
      <c r="SJ21" s="4" t="e">
        <f>COUNTIFS(#REF!,B21,#REF!,"алиев",#REF!,"30.08.2026")</f>
        <v>#REF!</v>
      </c>
      <c r="SK21" s="4" t="e">
        <f>COUNTIFS(#REF!,B21,#REF!,"Бекдурдиев",#REF!,"30.08.2026")</f>
        <v>#REF!</v>
      </c>
      <c r="SL21" s="4" t="e">
        <f>COUNTIFS(#REF!,B21,#REF!,"алиев",#REF!,"31.08.2026")</f>
        <v>#REF!</v>
      </c>
      <c r="SM21" s="4" t="e">
        <f>COUNTIFS(#REF!,B21,#REF!,"Бекдурдиев",#REF!,"31.08.2026")</f>
        <v>#REF!</v>
      </c>
      <c r="SN21" s="24" t="e">
        <f t="shared" si="34"/>
        <v>#REF!</v>
      </c>
      <c r="SO21" s="24" t="e">
        <f t="shared" si="35"/>
        <v>#REF!</v>
      </c>
      <c r="SP21" s="3" t="e">
        <f>COUNTIFS(#REF!,B21,#REF!,"алиев",#REF!,"01.09.2026")</f>
        <v>#REF!</v>
      </c>
      <c r="SQ21" s="3" t="e">
        <f>COUNTIFS(#REF!,B21,#REF!,"Бекдурдиев",#REF!,"01.09.2026")</f>
        <v>#REF!</v>
      </c>
      <c r="SR21" s="3" t="e">
        <f>COUNTIFS(#REF!,B21,#REF!,"алиев",#REF!,"02.09.2026")</f>
        <v>#REF!</v>
      </c>
      <c r="SS21" s="3" t="e">
        <f>COUNTIFS(#REF!,B21,#REF!,"Бекдурдиев",#REF!,"02.09.2026")</f>
        <v>#REF!</v>
      </c>
      <c r="ST21" s="3" t="e">
        <f>COUNTIFS(#REF!,B21,#REF!,"алиев",#REF!,"03.09.2026")</f>
        <v>#REF!</v>
      </c>
      <c r="SU21" s="3" t="e">
        <f>COUNTIFS(#REF!,B21,#REF!,"Бекдурдиев",#REF!,"03.09.2026")</f>
        <v>#REF!</v>
      </c>
      <c r="SV21" s="3" t="e">
        <f>COUNTIFS(#REF!,B21,#REF!,"алиев",#REF!,"04.09.2026")</f>
        <v>#REF!</v>
      </c>
      <c r="SW21" s="3" t="e">
        <f>COUNTIFS(#REF!,B21,#REF!,"Бекдурдиев",#REF!,"04.09.2026")</f>
        <v>#REF!</v>
      </c>
      <c r="SX21" s="3" t="e">
        <f>COUNTIFS(#REF!,B21,#REF!,"алиев",#REF!,"05.09.2026")</f>
        <v>#REF!</v>
      </c>
      <c r="SY21" s="3" t="e">
        <f>COUNTIFS(#REF!,B21,#REF!,"Бекдурдиев",#REF!,"05.09.2026")</f>
        <v>#REF!</v>
      </c>
      <c r="SZ21" s="3" t="e">
        <f>COUNTIFS(#REF!,B21,#REF!,"алиев",#REF!,"06.09.2026")</f>
        <v>#REF!</v>
      </c>
      <c r="TA21" s="3" t="e">
        <f>COUNTIFS(#REF!,B21,#REF!,"Бекдурдиев",#REF!,"06.09.2026")</f>
        <v>#REF!</v>
      </c>
      <c r="TB21" s="3" t="e">
        <f>COUNTIFS(#REF!,B21,#REF!,"алиев",#REF!,"07.09.2026")</f>
        <v>#REF!</v>
      </c>
      <c r="TC21" s="3" t="e">
        <f>COUNTIFS(#REF!,B21,#REF!,"Бекдурдиев",#REF!,"07.09.2026")</f>
        <v>#REF!</v>
      </c>
      <c r="TD21" s="3" t="e">
        <f>COUNTIFS(#REF!,B21,#REF!,"алиев",#REF!,"08.09.2026")</f>
        <v>#REF!</v>
      </c>
      <c r="TE21" s="3" t="e">
        <f>COUNTIFS(#REF!,B21,#REF!,"Бекдурдиев",#REF!,"08.09.2026")</f>
        <v>#REF!</v>
      </c>
      <c r="TF21" s="3" t="e">
        <f>COUNTIFS(#REF!,B21,#REF!,"алиев",#REF!,"09.09.2026")</f>
        <v>#REF!</v>
      </c>
      <c r="TG21" s="3" t="e">
        <f>COUNTIFS(#REF!,B21,#REF!,"Бекдурдиев",#REF!,"08.09.2026")</f>
        <v>#REF!</v>
      </c>
      <c r="TH21" s="3" t="e">
        <f>COUNTIFS(#REF!,B21,#REF!,"алиев",#REF!,"10.09.2026")</f>
        <v>#REF!</v>
      </c>
      <c r="TI21" s="3" t="e">
        <f>COUNTIFS(#REF!,B21,#REF!,"Бекдурдиев",#REF!,"10.09.2026")</f>
        <v>#REF!</v>
      </c>
      <c r="TJ21" s="3" t="e">
        <f>COUNTIFS(#REF!,B21,#REF!,"алиев",#REF!,"11.09.2026")</f>
        <v>#REF!</v>
      </c>
      <c r="TK21" s="3" t="e">
        <f>COUNTIFS(#REF!,B21,#REF!,"Бекдурдиев",#REF!,"11.09.2026")</f>
        <v>#REF!</v>
      </c>
      <c r="TL21" s="3" t="e">
        <f>COUNTIFS(#REF!,B21,#REF!,"алиев",#REF!,"11.09.2026")</f>
        <v>#REF!</v>
      </c>
      <c r="TM21" s="3" t="e">
        <f>COUNTIFS(#REF!,B21,#REF!,"Бекдурдиев",#REF!,"12.09.2026")</f>
        <v>#REF!</v>
      </c>
      <c r="TN21" s="3" t="e">
        <f>COUNTIFS(#REF!,B21,#REF!,"алиев",#REF!,"13.09.2026")</f>
        <v>#REF!</v>
      </c>
      <c r="TO21" s="3" t="e">
        <f>COUNTIFS(#REF!,B21,#REF!,"Бекдурдиев",#REF!,"13.09.2026")</f>
        <v>#REF!</v>
      </c>
      <c r="TP21" s="3" t="e">
        <f>COUNTIFS(#REF!,B21,#REF!,"алиев",#REF!,"14.09.2026")</f>
        <v>#REF!</v>
      </c>
      <c r="TQ21" s="3" t="e">
        <f>COUNTIFS(#REF!,B21,#REF!,"Бекдурдиев",#REF!,"14.09.2026")</f>
        <v>#REF!</v>
      </c>
      <c r="TR21" s="3" t="e">
        <f>COUNTIFS(#REF!,B21,#REF!,"алиев",#REF!,"15.09.2026")</f>
        <v>#REF!</v>
      </c>
      <c r="TS21" s="3" t="e">
        <f>COUNTIFS(#REF!,B21,#REF!,"Бекдурдиев",#REF!,"15.09.2026")</f>
        <v>#REF!</v>
      </c>
      <c r="TT21" s="3" t="e">
        <f>COUNTIFS(#REF!,B21,#REF!,"алиев",#REF!,"16.09.2026")</f>
        <v>#REF!</v>
      </c>
      <c r="TU21" s="3" t="e">
        <f>COUNTIFS(#REF!,B21,#REF!,"Бекдурдиев",#REF!,"16.09.2026")</f>
        <v>#REF!</v>
      </c>
      <c r="TV21" s="3" t="e">
        <f>COUNTIFS(#REF!,B21,#REF!,"алиев",#REF!,"17.09.2026")</f>
        <v>#REF!</v>
      </c>
      <c r="TW21" s="3" t="e">
        <f>COUNTIFS(#REF!,B21,#REF!,"Бекдурдиев",#REF!,"17.09.2026")</f>
        <v>#REF!</v>
      </c>
      <c r="TX21" s="3" t="e">
        <f>COUNTIFS(#REF!,B21,#REF!,"алиев",#REF!,"18.09.2026")</f>
        <v>#REF!</v>
      </c>
      <c r="TY21" s="3" t="e">
        <f>COUNTIFS(#REF!,B21,#REF!,"Бекдурдиев",#REF!,"18.09.2026")</f>
        <v>#REF!</v>
      </c>
      <c r="TZ21" s="3" t="e">
        <f>COUNTIFS(#REF!,B21,#REF!,"алиев",#REF!,"19.09.2026")</f>
        <v>#REF!</v>
      </c>
      <c r="UA21" s="3" t="e">
        <f>COUNTIFS(#REF!,B21,#REF!,"Бекдурдиев",#REF!,"19.09.2026")</f>
        <v>#REF!</v>
      </c>
      <c r="UB21" s="3" t="e">
        <f>COUNTIFS(#REF!,B21,#REF!,"алиев",#REF!,"20.09.2026")</f>
        <v>#REF!</v>
      </c>
      <c r="UC21" s="3" t="e">
        <f>COUNTIFS(#REF!,B21,#REF!,"Бекдурдиев",#REF!,"20.09.2026")</f>
        <v>#REF!</v>
      </c>
      <c r="UD21" s="3" t="e">
        <f>COUNTIFS(#REF!,B21,#REF!,"алиев",#REF!,"21.09.2026")</f>
        <v>#REF!</v>
      </c>
      <c r="UE21" s="3" t="e">
        <f>COUNTIFS(#REF!,B21,#REF!,"Бекдурдиев",#REF!,"21.09.2026")</f>
        <v>#REF!</v>
      </c>
      <c r="UF21" s="3" t="e">
        <f>COUNTIFS(#REF!,B21,#REF!,"алиев",#REF!,"22.09.2026")</f>
        <v>#REF!</v>
      </c>
      <c r="UG21" s="3" t="e">
        <f>COUNTIFS(#REF!,B21,#REF!,"Бекдурдиев",#REF!,"22.09.2026")</f>
        <v>#REF!</v>
      </c>
      <c r="UH21" s="3" t="e">
        <f>COUNTIFS(#REF!,B21,#REF!,"алиев",#REF!,"23.09.2026")</f>
        <v>#REF!</v>
      </c>
      <c r="UI21" s="3" t="e">
        <f>COUNTIFS(#REF!,B21,#REF!,"Бекдурдиев",#REF!,"23.09.2026")</f>
        <v>#REF!</v>
      </c>
      <c r="UJ21" s="3" t="e">
        <f>COUNTIFS(#REF!,B21,#REF!,"алиев",#REF!,"24.09.2026")</f>
        <v>#REF!</v>
      </c>
      <c r="UK21" s="3" t="e">
        <f>COUNTIFS(#REF!,B21,#REF!,"Бекдурдиев",#REF!,"24.09.2026")</f>
        <v>#REF!</v>
      </c>
      <c r="UL21" s="3" t="e">
        <f>COUNTIFS(#REF!,B21,#REF!,"алиев",#REF!,"25.09.2026")</f>
        <v>#REF!</v>
      </c>
      <c r="UM21" s="3" t="e">
        <f>COUNTIFS(#REF!,B21,#REF!,"Бекдурдиев",#REF!,"25.09.2026")</f>
        <v>#REF!</v>
      </c>
      <c r="UN21" s="3" t="e">
        <f>COUNTIFS(#REF!,B21,#REF!,"алиев",#REF!,"26.09.2026")</f>
        <v>#REF!</v>
      </c>
      <c r="UO21" s="3" t="e">
        <f>COUNTIFS(#REF!,B21,#REF!,"Бекдурдиев",#REF!,"26.09.2026")</f>
        <v>#REF!</v>
      </c>
      <c r="UP21" s="3" t="e">
        <f>COUNTIFS(#REF!,B21,#REF!,"алиев",#REF!,"27.09.2026")</f>
        <v>#REF!</v>
      </c>
      <c r="UQ21" s="3" t="e">
        <f>COUNTIFS(#REF!,B21,#REF!,"Бекдурдиев",#REF!,"27.09.2026")</f>
        <v>#REF!</v>
      </c>
      <c r="UR21" s="3" t="e">
        <f>COUNTIFS(#REF!,B21,#REF!,"алиев",#REF!,"28.09.2026")</f>
        <v>#REF!</v>
      </c>
      <c r="US21" s="3" t="e">
        <f>COUNTIFS(#REF!,B21,#REF!,"Бекдурдиев",#REF!,"28.09.2026")</f>
        <v>#REF!</v>
      </c>
      <c r="UT21" s="3" t="e">
        <f>COUNTIFS(#REF!,B21,#REF!,"алиев",#REF!,"29.09.2026")</f>
        <v>#REF!</v>
      </c>
      <c r="UU21" s="3" t="e">
        <f>COUNTIFS(#REF!,B21,#REF!,"Бекдурдиев",#REF!,"29.09.2026")</f>
        <v>#REF!</v>
      </c>
      <c r="UV21" s="3" t="e">
        <f>COUNTIFS(#REF!,B21,#REF!,"алиев",#REF!,"30.09.2026")</f>
        <v>#REF!</v>
      </c>
      <c r="UW21" s="4" t="e">
        <f>COUNTIFS(#REF!,B21,#REF!,"Бекдурдиев",#REF!,"30.09.2026")</f>
        <v>#REF!</v>
      </c>
      <c r="UX21" s="19" t="e">
        <f t="shared" si="36"/>
        <v>#REF!</v>
      </c>
      <c r="UY21" s="19" t="e">
        <f t="shared" si="37"/>
        <v>#REF!</v>
      </c>
      <c r="UZ21" s="28" t="e">
        <f>COUNTIFS(#REF!,B21,#REF!,"алиев",#REF!,"01.10.2026")</f>
        <v>#REF!</v>
      </c>
      <c r="VA21" s="28" t="e">
        <f>COUNTIFS(#REF!,B21,#REF!,"Бекдурдиев",#REF!,"01.10.2026")</f>
        <v>#REF!</v>
      </c>
      <c r="VB21" s="28" t="e">
        <f>COUNTIFS(#REF!,B21,#REF!,"алиев",#REF!,"02.10.2026")</f>
        <v>#REF!</v>
      </c>
      <c r="VC21" s="28" t="e">
        <f>COUNTIFS(#REF!,B21,#REF!,"Бекдурдиев",#REF!,"02.10.2026")</f>
        <v>#REF!</v>
      </c>
      <c r="VD21" s="28" t="e">
        <f>COUNTIFS(#REF!,B21,#REF!,"алиев",#REF!,"03.10.2026")</f>
        <v>#REF!</v>
      </c>
      <c r="VE21" s="28" t="e">
        <f>COUNTIFS(#REF!,B21,#REF!,"Бекдурдиев",#REF!,"03.10.2026")</f>
        <v>#REF!</v>
      </c>
      <c r="VF21" s="28" t="e">
        <f>COUNTIFS(#REF!,B21,#REF!,"алиев",#REF!,"04.10.2026")</f>
        <v>#REF!</v>
      </c>
      <c r="VG21" s="28" t="e">
        <f>COUNTIFS(#REF!,B21,#REF!,"Бекдурдиев",#REF!,"04.10.2026")</f>
        <v>#REF!</v>
      </c>
      <c r="VH21" s="28" t="e">
        <f>COUNTIFS(#REF!,B21,#REF!,"алиев",#REF!,"05.10.2026")</f>
        <v>#REF!</v>
      </c>
      <c r="VI21" s="28" t="e">
        <f>COUNTIFS(#REF!,B21,#REF!,"Бекдурдиев",#REF!,"05.10.2026")</f>
        <v>#REF!</v>
      </c>
      <c r="VJ21" s="28" t="e">
        <f>COUNTIFS(#REF!,B21,#REF!,"алиев",#REF!,"06.10.2026")</f>
        <v>#REF!</v>
      </c>
      <c r="VK21" s="28" t="e">
        <f>COUNTIFS(#REF!,B21,#REF!,"Бекдурдиев",#REF!,"06.10.2026")</f>
        <v>#REF!</v>
      </c>
      <c r="VL21" s="28" t="e">
        <f>COUNTIFS(#REF!,B21,#REF!,"алиев",#REF!,"07.10.2026")</f>
        <v>#REF!</v>
      </c>
      <c r="VM21" s="28" t="e">
        <f>COUNTIFS(#REF!,B21,#REF!,"Бекдурдиев",#REF!,"07.10.2026")</f>
        <v>#REF!</v>
      </c>
      <c r="VN21" s="28" t="e">
        <f>COUNTIFS(#REF!,B21,#REF!,"алиев",#REF!,"08.10.2026")</f>
        <v>#REF!</v>
      </c>
      <c r="VO21" s="28" t="e">
        <f>COUNTIFS(#REF!,B21,#REF!,"Бекдурдиев",#REF!,"08.10.2026")</f>
        <v>#REF!</v>
      </c>
      <c r="VP21" s="28" t="e">
        <f>COUNTIFS(#REF!,B21,#REF!,"алиев",#REF!,"09.10.2026")</f>
        <v>#REF!</v>
      </c>
      <c r="VQ21" s="28" t="e">
        <f>COUNTIFS(#REF!,B21,#REF!,"Бекдурдиев",#REF!,"09.10.2026")</f>
        <v>#REF!</v>
      </c>
      <c r="VR21" s="28" t="e">
        <f>COUNTIFS(#REF!,B21,#REF!,"алиев",#REF!,"10.10.2026")</f>
        <v>#REF!</v>
      </c>
      <c r="VS21" s="28" t="e">
        <f>COUNTIFS(#REF!,B21,#REF!,"Бекдурдиев",#REF!,"10.10.2026")</f>
        <v>#REF!</v>
      </c>
      <c r="VT21" s="28" t="e">
        <f>COUNTIFS(#REF!,B21,#REF!,"алиев",#REF!,"11.10.2026")</f>
        <v>#REF!</v>
      </c>
      <c r="VU21" s="28" t="e">
        <f>COUNTIFS(#REF!,B21,#REF!,"Бекдурдиев",#REF!,"11.10.2026")</f>
        <v>#REF!</v>
      </c>
      <c r="VV21" s="28" t="e">
        <f>COUNTIFS(#REF!,B21,#REF!,"алиев",#REF!,"12.10.2026")</f>
        <v>#REF!</v>
      </c>
      <c r="VW21" s="28" t="e">
        <f>COUNTIFS(#REF!,B21,#REF!,"Бекдурдиев",#REF!,"12.10.2026")</f>
        <v>#REF!</v>
      </c>
      <c r="VX21" s="28" t="e">
        <f>COUNTIFS(#REF!,B21,#REF!,"алиев",#REF!,"13.10.2026")</f>
        <v>#REF!</v>
      </c>
      <c r="VY21" s="28" t="e">
        <f>COUNTIFS(#REF!,B21,#REF!,"Бекдурдиев",#REF!,"13.10.2026")</f>
        <v>#REF!</v>
      </c>
      <c r="VZ21" s="28" t="e">
        <f>COUNTIFS(#REF!,B21,#REF!,"алиев",#REF!,"14.10.2026")</f>
        <v>#REF!</v>
      </c>
      <c r="WA21" s="28" t="e">
        <f>COUNTIFS(#REF!,B21,#REF!,"Бекдурдиев",#REF!,"14.10.2026")</f>
        <v>#REF!</v>
      </c>
      <c r="WB21" s="28" t="e">
        <f>COUNTIFS(#REF!,B21,#REF!,"алиев",#REF!,"15.10.2026")</f>
        <v>#REF!</v>
      </c>
      <c r="WC21" s="28" t="e">
        <f>COUNTIFS(#REF!,B21,#REF!,"Бекдурдиев",#REF!,"15.10.2026")</f>
        <v>#REF!</v>
      </c>
      <c r="WD21" s="28" t="e">
        <f>COUNTIFS(#REF!,B21,#REF!,"алиев",#REF!,"16.10.2026")</f>
        <v>#REF!</v>
      </c>
      <c r="WE21" s="28" t="e">
        <f>COUNTIFS(#REF!,B21,#REF!,"Бекдурдиев",#REF!,"16.10.2026")</f>
        <v>#REF!</v>
      </c>
      <c r="WF21" s="28" t="e">
        <f>COUNTIFS(#REF!,B21,#REF!,"алиев",#REF!,"17.10.2026")</f>
        <v>#REF!</v>
      </c>
      <c r="WG21" s="28" t="e">
        <f>COUNTIFS(#REF!,B21,#REF!,"Бекдурдиев",#REF!,"17.10.2026")</f>
        <v>#REF!</v>
      </c>
      <c r="WH21" s="28" t="e">
        <f>COUNTIFS(#REF!,B21,#REF!,"алиев",#REF!,"18.10.2026")</f>
        <v>#REF!</v>
      </c>
      <c r="WI21" s="28" t="e">
        <f>COUNTIFS(#REF!,B21,#REF!,"Бекдурдиев",#REF!,"18.10.2026")</f>
        <v>#REF!</v>
      </c>
      <c r="WJ21" s="28" t="e">
        <f>COUNTIFS(#REF!,B21,#REF!,"алиев",#REF!,"19.10.2026")</f>
        <v>#REF!</v>
      </c>
      <c r="WK21" s="28" t="e">
        <f>COUNTIFS(#REF!,B21,#REF!,"Бекдурдиев",#REF!,"19.10.2026")</f>
        <v>#REF!</v>
      </c>
      <c r="WL21" s="28" t="e">
        <f>COUNTIFS(#REF!,B21,#REF!,"алиев",#REF!,"20.10.2026")</f>
        <v>#REF!</v>
      </c>
      <c r="WM21" s="28" t="e">
        <f>COUNTIFS(#REF!,B21,#REF!,"Бекдурдиев",#REF!,"20.10.2026")</f>
        <v>#REF!</v>
      </c>
      <c r="WN21" s="28" t="e">
        <f>COUNTIFS(#REF!,B21,#REF!,"алиев",#REF!,"21.10.2026")</f>
        <v>#REF!</v>
      </c>
      <c r="WO21" s="28" t="e">
        <f>COUNTIFS(#REF!,B21,#REF!,"Бекдурдиев",#REF!,"21.10.2026")</f>
        <v>#REF!</v>
      </c>
      <c r="WP21" s="28" t="e">
        <f>COUNTIFS(#REF!,B21,#REF!,"алиев",#REF!,"22.10.2026")</f>
        <v>#REF!</v>
      </c>
      <c r="WQ21" s="28" t="e">
        <f>COUNTIFS(#REF!,B21,#REF!,"Бекдурдиев",#REF!,"22.10.2026")</f>
        <v>#REF!</v>
      </c>
      <c r="WR21" s="28" t="e">
        <f>COUNTIFS(#REF!,B21,#REF!,"алиев",#REF!,"23.10.2026")</f>
        <v>#REF!</v>
      </c>
      <c r="WS21" s="28" t="e">
        <f>COUNTIFS(#REF!,B21,#REF!,"Бекдурдиев",#REF!,"23.10.2026")</f>
        <v>#REF!</v>
      </c>
      <c r="WT21" s="28" t="e">
        <f>COUNTIFS(#REF!,B21,#REF!,"алиев",#REF!,"24.10.2026")</f>
        <v>#REF!</v>
      </c>
      <c r="WU21" s="28" t="e">
        <f>COUNTIFS(#REF!,B21,#REF!,"Бекдурдиев",#REF!,"24.10.2026")</f>
        <v>#REF!</v>
      </c>
      <c r="WV21" s="28" t="e">
        <f>COUNTIFS(#REF!,B21,#REF!,"алиев",#REF!,"25.10.2026")</f>
        <v>#REF!</v>
      </c>
      <c r="WW21" s="28" t="e">
        <f>COUNTIFS(#REF!,B21,#REF!,"Бекдурдиев",#REF!,"25.10.2026")</f>
        <v>#REF!</v>
      </c>
      <c r="WX21" s="28" t="e">
        <f>COUNTIFS(#REF!,B21,#REF!,"алиев",#REF!,"26.10.2026")</f>
        <v>#REF!</v>
      </c>
      <c r="WY21" s="28" t="e">
        <f>COUNTIFS(#REF!,B21,#REF!,"Бекдурдиев",#REF!,"26.10.2026")</f>
        <v>#REF!</v>
      </c>
      <c r="WZ21" s="28" t="e">
        <f>COUNTIFS(#REF!,B21,#REF!,"алиев",#REF!,"27.10.2026")</f>
        <v>#REF!</v>
      </c>
      <c r="XA21" s="28" t="e">
        <f>COUNTIFS(#REF!,B21,#REF!,"Бекдурдиев",#REF!,"27.10.2026")</f>
        <v>#REF!</v>
      </c>
      <c r="XB21" s="28" t="e">
        <f>COUNTIFS(#REF!,B21,#REF!,"алиев",#REF!,"28.10.2026")</f>
        <v>#REF!</v>
      </c>
      <c r="XC21" s="28" t="e">
        <f>COUNTIFS(#REF!,B21,#REF!,"Бекдурдиев",#REF!,"28.10.2026")</f>
        <v>#REF!</v>
      </c>
      <c r="XD21" s="28" t="e">
        <f>COUNTIFS(#REF!,B21,#REF!,"алиев",#REF!,"29.10.2026")</f>
        <v>#REF!</v>
      </c>
      <c r="XE21" s="28" t="e">
        <f>COUNTIFS(#REF!,B21,#REF!,"Бекдурдиев",#REF!,"29.10.2026")</f>
        <v>#REF!</v>
      </c>
      <c r="XF21" s="28" t="e">
        <f>COUNTIFS(#REF!,B21,#REF!,"алиев",#REF!,"30.10.2026")</f>
        <v>#REF!</v>
      </c>
      <c r="XG21" s="28" t="e">
        <f>COUNTIFS(#REF!,B21,#REF!,"Бекдурдиев",#REF!,"30.10.2026")</f>
        <v>#REF!</v>
      </c>
      <c r="XH21" s="28" t="e">
        <f>COUNTIFS(#REF!,B21,#REF!,"алиев",#REF!,"31.10.2026")</f>
        <v>#REF!</v>
      </c>
      <c r="XI21" s="28" t="e">
        <f>COUNTIFS(#REF!,B21,#REF!,"Бекдурдиев",#REF!,"31.10.2026")</f>
        <v>#REF!</v>
      </c>
      <c r="XJ21" s="41" t="e">
        <f t="shared" si="38"/>
        <v>#REF!</v>
      </c>
      <c r="XK21" s="41" t="e">
        <f t="shared" si="39"/>
        <v>#REF!</v>
      </c>
      <c r="XL21" s="28" t="e">
        <f>COUNTIFS(#REF!,B21,#REF!,"алиев",#REF!,"01.11.2026")</f>
        <v>#REF!</v>
      </c>
      <c r="XM21" s="28" t="e">
        <f>COUNTIFS(#REF!,B21,#REF!,"Бекдурдиев",#REF!,"01.11.2026")</f>
        <v>#REF!</v>
      </c>
      <c r="XN21" s="28" t="e">
        <f>COUNTIFS(#REF!,B21,#REF!,"алиев",#REF!,"02.11.2026")</f>
        <v>#REF!</v>
      </c>
      <c r="XO21" s="28" t="e">
        <f>COUNTIFS(#REF!,B21,#REF!,"Бекдурдиев",#REF!,"02.11.2026")</f>
        <v>#REF!</v>
      </c>
      <c r="XP21" s="28" t="e">
        <f>COUNTIFS(#REF!,B21,#REF!,"алиев",#REF!,"03.11.2026")</f>
        <v>#REF!</v>
      </c>
      <c r="XQ21" s="28" t="e">
        <f>COUNTIFS(#REF!,B21,#REF!,"Бекдурдиев",#REF!,"03.11.2026")</f>
        <v>#REF!</v>
      </c>
      <c r="XR21" s="28" t="e">
        <f>COUNTIFS(#REF!,B21,#REF!,"алиев",#REF!,"04.11.2026")</f>
        <v>#REF!</v>
      </c>
      <c r="XS21" s="28" t="e">
        <f>COUNTIFS(#REF!,B21,#REF!,"Бекдурдиев",#REF!,"04.11.2026")</f>
        <v>#REF!</v>
      </c>
      <c r="XT21" s="28" t="e">
        <f>COUNTIFS(#REF!,B21,#REF!,"алиев",#REF!,"05.11.2026")</f>
        <v>#REF!</v>
      </c>
      <c r="XU21" s="28" t="e">
        <f>COUNTIFS(#REF!,B21,#REF!,"Бекдурдиев",#REF!,"05.11.2026")</f>
        <v>#REF!</v>
      </c>
      <c r="XV21" s="28" t="e">
        <f>COUNTIFS(#REF!,B21,#REF!,"алиев",#REF!,"06.11.2026")</f>
        <v>#REF!</v>
      </c>
      <c r="XW21" s="28" t="e">
        <f>COUNTIFS(#REF!,B21,#REF!,"Бекдурдиев",#REF!,"06.11.2026")</f>
        <v>#REF!</v>
      </c>
      <c r="XX21" s="28" t="e">
        <f>COUNTIFS(#REF!,B21,#REF!,"алиев",#REF!,"07.11.2026")</f>
        <v>#REF!</v>
      </c>
      <c r="XY21" s="28" t="e">
        <f>COUNTIFS(#REF!,B21,#REF!,"Бекдурдиев",#REF!,"07.11.2026")</f>
        <v>#REF!</v>
      </c>
      <c r="XZ21" s="42" t="e">
        <f>COUNTIFS(#REF!,B21,#REF!,"алиев",#REF!,"08.11.2026")</f>
        <v>#REF!</v>
      </c>
      <c r="YA21" s="42" t="e">
        <f>COUNTIFS(#REF!,B21,#REF!,"Бекдурдиев",#REF!,"08.11.2026")</f>
        <v>#REF!</v>
      </c>
      <c r="YB21" s="42" t="e">
        <f>COUNTIFS(#REF!,B21,#REF!,"алиев",#REF!,"09.11.2026")</f>
        <v>#REF!</v>
      </c>
      <c r="YC21" s="42" t="e">
        <f>COUNTIFS(#REF!,B21,#REF!,"Бекдурдиев",#REF!,"09.11.2026")</f>
        <v>#REF!</v>
      </c>
      <c r="YD21" s="42" t="e">
        <f>COUNTIFS(#REF!,B21,#REF!,"алиев",#REF!,"10.11.2026")</f>
        <v>#REF!</v>
      </c>
      <c r="YE21" s="42" t="e">
        <f>COUNTIFS(#REF!,B21,#REF!,"Бекдурдиев",#REF!,"10.11.2026")</f>
        <v>#REF!</v>
      </c>
      <c r="YF21" s="42" t="e">
        <f>COUNTIFS(#REF!,B21,#REF!,"алиев",#REF!,"11.11.2026")</f>
        <v>#REF!</v>
      </c>
      <c r="YG21" s="42" t="e">
        <f>COUNTIFS(#REF!,B21,#REF!,"Бекдурдиев",#REF!,"11.11.2026")</f>
        <v>#REF!</v>
      </c>
      <c r="YH21" s="42" t="e">
        <f>COUNTIFS(#REF!,B21,#REF!,"алиев",#REF!,"12.11.2026")</f>
        <v>#REF!</v>
      </c>
      <c r="YI21" s="42" t="e">
        <f>COUNTIFS(#REF!,B21,#REF!,"Бекдурдиев",#REF!,"12.11.2026")</f>
        <v>#REF!</v>
      </c>
      <c r="YJ21" s="42" t="e">
        <f>COUNTIFS(#REF!,B21,#REF!,"алиев",#REF!,"13.11.2026")</f>
        <v>#REF!</v>
      </c>
      <c r="YK21" s="42" t="e">
        <f>COUNTIFS(#REF!,B21,#REF!,"Бекдурдиев",#REF!,"13.11.2026")</f>
        <v>#REF!</v>
      </c>
      <c r="YL21" s="42" t="e">
        <f>COUNTIFS(#REF!,B21,#REF!,"алиев",#REF!,"14.11.2026")</f>
        <v>#REF!</v>
      </c>
      <c r="YM21" s="42" t="e">
        <f>COUNTIFS(#REF!,B21,#REF!,"Бекдурдиев",#REF!,"14.11.2026")</f>
        <v>#REF!</v>
      </c>
      <c r="YN21" s="42" t="e">
        <f>COUNTIFS(#REF!,B21,#REF!,"алиев",#REF!,"15.11.2026")</f>
        <v>#REF!</v>
      </c>
      <c r="YO21" s="42" t="e">
        <f>COUNTIFS(#REF!,B21,#REF!,"Бекдурдиев",#REF!,"15.11.2026")</f>
        <v>#REF!</v>
      </c>
      <c r="YP21" s="42" t="e">
        <f>COUNTIFS(#REF!,B21,#REF!,"алиев",#REF!,"16.11.2026")</f>
        <v>#REF!</v>
      </c>
      <c r="YQ21" s="42" t="e">
        <f>COUNTIFS(#REF!,B21,#REF!,"Бекдурдиев",#REF!,"16.11.2026")</f>
        <v>#REF!</v>
      </c>
      <c r="YR21" s="42" t="e">
        <f>COUNTIFS(#REF!,B21,#REF!,"алиев",#REF!,"17.11.2026")</f>
        <v>#REF!</v>
      </c>
      <c r="YS21" s="42" t="e">
        <f>COUNTIFS(#REF!,B21,#REF!,"Бекдурдиев",#REF!,"17.11.2026")</f>
        <v>#REF!</v>
      </c>
      <c r="YT21" s="42" t="e">
        <f>COUNTIFS(#REF!,B21,#REF!,"алиев",#REF!,"18.11.2026")</f>
        <v>#REF!</v>
      </c>
      <c r="YU21" s="42" t="e">
        <f>COUNTIFS(#REF!,B21,#REF!,"Бекдурдиев",#REF!,"18.11.2026")</f>
        <v>#REF!</v>
      </c>
      <c r="YV21" s="42" t="e">
        <f>COUNTIFS(#REF!,B21,#REF!,"алиев",#REF!,"19.11.2026")</f>
        <v>#REF!</v>
      </c>
      <c r="YW21" s="42" t="e">
        <f>COUNTIFS(#REF!,B21,#REF!,"Бекдурдиев",#REF!,"19.11.2026")</f>
        <v>#REF!</v>
      </c>
      <c r="YX21" s="42" t="e">
        <f>COUNTIFS(#REF!,B21,#REF!,"алиев",#REF!,"20.11.2026")</f>
        <v>#REF!</v>
      </c>
      <c r="YY21" s="42" t="e">
        <f>COUNTIFS(#REF!,B21,#REF!,"Бекдурдиев",#REF!,"20.11.2026")</f>
        <v>#REF!</v>
      </c>
      <c r="YZ21" s="42" t="e">
        <f>COUNTIFS(#REF!,B21,#REF!,"алиев",#REF!,"21.11.2026")</f>
        <v>#REF!</v>
      </c>
      <c r="ZA21" s="42" t="e">
        <f>COUNTIFS(#REF!,B21,#REF!,"Бекдурдиев",#REF!,"21.11.2026")</f>
        <v>#REF!</v>
      </c>
      <c r="ZB21" s="42" t="e">
        <f>COUNTIFS(#REF!,B21,#REF!,"алиев",#REF!,"22.11.2026")</f>
        <v>#REF!</v>
      </c>
      <c r="ZC21" s="42" t="e">
        <f>COUNTIFS(#REF!,B21,#REF!,"Бекдурдиев",#REF!,"22.11.2026")</f>
        <v>#REF!</v>
      </c>
      <c r="ZD21" s="42" t="e">
        <f>COUNTIFS(#REF!,B21,#REF!,"алиев",#REF!,"23.11.2026")</f>
        <v>#REF!</v>
      </c>
      <c r="ZE21" s="42" t="e">
        <f>COUNTIFS(#REF!,B21,#REF!,"Бекдурдиев",#REF!,"23.11.2026")</f>
        <v>#REF!</v>
      </c>
      <c r="ZF21" s="42" t="e">
        <f>COUNTIFS(#REF!,B21,#REF!,"алиев",#REF!,"24.11.2026")</f>
        <v>#REF!</v>
      </c>
      <c r="ZG21" s="42" t="e">
        <f>COUNTIFS(#REF!,B21,#REF!,"Бекдурдиев",#REF!,"24.11.2026")</f>
        <v>#REF!</v>
      </c>
      <c r="ZH21" s="42" t="e">
        <f>COUNTIFS(#REF!,B21,#REF!,"алиев",#REF!,"25.11.202")</f>
        <v>#REF!</v>
      </c>
      <c r="ZI21" s="42" t="e">
        <f>COUNTIFS(#REF!,B21,#REF!,"Бекдурдиев",#REF!,"25.11.2026")</f>
        <v>#REF!</v>
      </c>
      <c r="ZJ21" s="42" t="e">
        <f>COUNTIFS(#REF!,B21,#REF!,"алиев",#REF!,"26.11.2026")</f>
        <v>#REF!</v>
      </c>
      <c r="ZK21" s="42" t="e">
        <f>COUNTIFS(#REF!,B21,#REF!,"Бекдурдиев",#REF!,"26.11.2026")</f>
        <v>#REF!</v>
      </c>
      <c r="ZL21" s="42" t="e">
        <f>COUNTIFS(#REF!,B21,#REF!,"алиев",#REF!,"27.11.2026")</f>
        <v>#REF!</v>
      </c>
      <c r="ZM21" s="42" t="e">
        <f>COUNTIFS(#REF!,B21,#REF!,"Бекдурдиев",#REF!,"27.11.2026")</f>
        <v>#REF!</v>
      </c>
      <c r="ZN21" s="42" t="e">
        <f>COUNTIFS(#REF!,B21,#REF!,"алиев",#REF!,"28.11.2026")</f>
        <v>#REF!</v>
      </c>
      <c r="ZO21" s="42" t="e">
        <f>COUNTIFS(#REF!,B21,#REF!,"Бекдурдиев",#REF!,"28.11.2026")</f>
        <v>#REF!</v>
      </c>
      <c r="ZP21" s="42" t="e">
        <f>COUNTIFS(#REF!,B21,#REF!,"алиев",#REF!,"29.11.2026")</f>
        <v>#REF!</v>
      </c>
      <c r="ZQ21" s="42" t="e">
        <f>COUNTIFS(#REF!,B21,#REF!,"Бекдурдиев",#REF!,"29.11.2026")</f>
        <v>#REF!</v>
      </c>
      <c r="ZR21" s="42" t="e">
        <f>COUNTIFS(#REF!,B21,#REF!,"алиев",#REF!,"30.11.2026")</f>
        <v>#REF!</v>
      </c>
      <c r="ZS21" s="42" t="e">
        <f>COUNTIFS(#REF!,B21,#REF!,"Бекдурдиев",#REF!,"30.11.2026")</f>
        <v>#REF!</v>
      </c>
      <c r="ZT21" s="43" t="e">
        <f t="shared" si="40"/>
        <v>#REF!</v>
      </c>
      <c r="ZU21" s="43" t="e">
        <f t="shared" si="41"/>
        <v>#REF!</v>
      </c>
      <c r="ZV21" s="4" t="e">
        <f>COUNTIFS(#REF!,B21,#REF!,"алиев",#REF!,"01.12.2026")</f>
        <v>#REF!</v>
      </c>
      <c r="ZW21" s="4" t="e">
        <f>COUNTIFS(#REF!,B21,#REF!,"Бекдурдиев",#REF!,"01.12.2026")</f>
        <v>#REF!</v>
      </c>
      <c r="ZX21" s="4" t="e">
        <f>COUNTIFS(#REF!,B21,#REF!,"алиев",#REF!,"02.12.2026")</f>
        <v>#REF!</v>
      </c>
      <c r="ZY21" s="4" t="e">
        <f>COUNTIFS(#REF!,B21,#REF!,"Бекдурдиев",#REF!,"02.12.2026")</f>
        <v>#REF!</v>
      </c>
      <c r="ZZ21" s="4" t="e">
        <f>COUNTIFS(#REF!,B21,#REF!,"алиев",#REF!,"03.12.2026")</f>
        <v>#REF!</v>
      </c>
      <c r="AAA21" s="4" t="e">
        <f>COUNTIFS(#REF!,B21,#REF!,"Бекдурдиев",#REF!,"03.12.2026")</f>
        <v>#REF!</v>
      </c>
      <c r="AAB21" s="4" t="e">
        <f>COUNTIFS(#REF!,B21,#REF!,"алиев",#REF!,"04.12.2026")</f>
        <v>#REF!</v>
      </c>
      <c r="AAC21" s="4" t="e">
        <f>COUNTIFS(#REF!,B21,#REF!,"Бекдурдиев",#REF!,"04.12.2026")</f>
        <v>#REF!</v>
      </c>
      <c r="AAD21" s="4" t="e">
        <f>COUNTIFS(#REF!,B21,#REF!,"алиев",#REF!,"05.12.2026")</f>
        <v>#REF!</v>
      </c>
      <c r="AAE21" s="4" t="e">
        <f>COUNTIFS(#REF!,B21,#REF!,"Бекдурдиев",#REF!,"05.12.2026")</f>
        <v>#REF!</v>
      </c>
      <c r="AAF21" s="4" t="e">
        <f>COUNTIFS(#REF!,B21,#REF!,"алиев",#REF!,"06.12.2026")</f>
        <v>#REF!</v>
      </c>
      <c r="AAG21" s="4" t="e">
        <f>COUNTIFS(#REF!,B21,#REF!,"Бекдурдиев",#REF!,"06.12.2026")</f>
        <v>#REF!</v>
      </c>
      <c r="AAH21" s="4" t="e">
        <f>COUNTIFS(#REF!,B21,#REF!,"алиев",#REF!,"07.12.2026")</f>
        <v>#REF!</v>
      </c>
      <c r="AAI21" s="4" t="e">
        <f>COUNTIFS(#REF!,B21,#REF!,"Бекдурдиев",#REF!,"07.12.2026")</f>
        <v>#REF!</v>
      </c>
      <c r="AAJ21" s="1" t="e">
        <f>COUNTIFS(#REF!,B21,#REF!,"алиев",#REF!,"08.12.2026")</f>
        <v>#REF!</v>
      </c>
      <c r="AAK21" s="1" t="e">
        <f>COUNTIFS(#REF!,B21,#REF!,"Бекдурдиев",#REF!,"08.12.2026")</f>
        <v>#REF!</v>
      </c>
      <c r="AAL21" s="1" t="e">
        <f>COUNTIFS(#REF!,B21,#REF!,"алиев",#REF!,"09.12.2026")</f>
        <v>#REF!</v>
      </c>
      <c r="AAM21" s="1" t="e">
        <f>COUNTIFS(#REF!,B21,#REF!,"Бекдурдиев",#REF!,"09.12.2026")</f>
        <v>#REF!</v>
      </c>
      <c r="AAN21" s="1" t="e">
        <f>COUNTIFS(#REF!,B21,#REF!,"алиев",#REF!,"10.12.2026")</f>
        <v>#REF!</v>
      </c>
      <c r="AAO21" s="1" t="e">
        <f>COUNTIFS(#REF!,B21,#REF!,"Бекдурдиев",#REF!,"10.12.2026")</f>
        <v>#REF!</v>
      </c>
      <c r="AAP21" s="1" t="e">
        <f>COUNTIFS(#REF!,B21,#REF!,"алиев",#REF!,"11.12.2026")</f>
        <v>#REF!</v>
      </c>
      <c r="AAQ21" s="1" t="e">
        <f>COUNTIFS(#REF!,B21,#REF!,"Бекдурдиев",#REF!,"11.12.2026")</f>
        <v>#REF!</v>
      </c>
      <c r="AAR21" s="1" t="e">
        <f>COUNTIFS(#REF!,B21,#REF!,"алиев",#REF!,"12.12.2026")</f>
        <v>#REF!</v>
      </c>
      <c r="AAS21" s="1" t="e">
        <f>COUNTIFS(#REF!,B21,#REF!,"Бекдурдиев",#REF!,"12.12.2026")</f>
        <v>#REF!</v>
      </c>
      <c r="AAT21" s="1" t="e">
        <f>COUNTIFS(#REF!,B21,#REF!,"алиев",#REF!,"13.12.2026")</f>
        <v>#REF!</v>
      </c>
      <c r="AAU21" s="1" t="e">
        <f>COUNTIFS(#REF!,B21,#REF!,"Бекдурдиев",#REF!,"13.12.2026")</f>
        <v>#REF!</v>
      </c>
      <c r="AAV21" s="1" t="e">
        <f>COUNTIFS(#REF!,B21,#REF!,"алиев",#REF!,"14.12.2026")</f>
        <v>#REF!</v>
      </c>
      <c r="AAW21" s="1" t="e">
        <f>COUNTIFS(#REF!,B21,#REF!,"Бекдурдиев",#REF!,"14.12.2026")</f>
        <v>#REF!</v>
      </c>
      <c r="AAX21" s="1" t="e">
        <f>COUNTIFS(#REF!,B21,#REF!,"алиев",#REF!,"15.12.2026")</f>
        <v>#REF!</v>
      </c>
      <c r="AAY21" s="1" t="e">
        <f>COUNTIFS(#REF!,B21,#REF!,"Бекдурдиев",#REF!,"15.12.2026")</f>
        <v>#REF!</v>
      </c>
      <c r="AAZ21" s="1" t="e">
        <f>COUNTIFS(#REF!,B21,#REF!,"алиев",#REF!,"16.12.2026")</f>
        <v>#REF!</v>
      </c>
      <c r="ABA21" s="1" t="e">
        <f>COUNTIFS(#REF!,B21,#REF!,"Бекдурдиев",#REF!,"16.12.2026")</f>
        <v>#REF!</v>
      </c>
      <c r="ABB21" s="1" t="e">
        <f>COUNTIFS(#REF!,B21,#REF!,"алиев",#REF!,"17.12.2026")</f>
        <v>#REF!</v>
      </c>
      <c r="ABC21" s="1" t="e">
        <f>COUNTIFS(#REF!,B21,#REF!,"Бекдурдиев",#REF!,"17.12.2026")</f>
        <v>#REF!</v>
      </c>
      <c r="ABD21" s="1" t="e">
        <f>COUNTIFS(#REF!,B21,#REF!,"алиев",#REF!,"18.12.2026")</f>
        <v>#REF!</v>
      </c>
      <c r="ABE21" s="1" t="e">
        <f>COUNTIFS(#REF!,B21,#REF!,"Бекдурдиев",#REF!,"18.12.2026")</f>
        <v>#REF!</v>
      </c>
      <c r="ABF21" s="1" t="e">
        <f>COUNTIFS(#REF!,B21,#REF!,"алиев",#REF!,"19.12.2026")</f>
        <v>#REF!</v>
      </c>
      <c r="ABG21" s="1" t="e">
        <f>COUNTIFS(#REF!,B21,#REF!,"Бекдурдиев",#REF!,"19.12.2026")</f>
        <v>#REF!</v>
      </c>
      <c r="ABH21" s="1" t="e">
        <f>COUNTIFS(#REF!,B21,#REF!,"алиев",#REF!,"20.12.2026")</f>
        <v>#REF!</v>
      </c>
      <c r="ABI21" s="1" t="e">
        <f>COUNTIFS(#REF!,B21,#REF!,"Бекдурдиев",#REF!,"20.12.2026")</f>
        <v>#REF!</v>
      </c>
      <c r="ABJ21" s="1" t="e">
        <f>COUNTIFS(#REF!,B21,#REF!,"алиев",#REF!,"21.12.2026")</f>
        <v>#REF!</v>
      </c>
      <c r="ABK21" s="1" t="e">
        <f>COUNTIFS(#REF!,B21,#REF!,"Бекдурдиев",#REF!,"21.12.2026")</f>
        <v>#REF!</v>
      </c>
      <c r="ABL21" s="1" t="e">
        <f>COUNTIFS(#REF!,B21,#REF!,"алиев",#REF!,"22.12.2026")</f>
        <v>#REF!</v>
      </c>
      <c r="ABM21" s="1" t="e">
        <f>COUNTIFS(#REF!,B21,#REF!,"Бекдурдиев",#REF!,"22.12.2026")</f>
        <v>#REF!</v>
      </c>
      <c r="ABN21" s="1" t="e">
        <f>COUNTIFS(#REF!,B21,#REF!,"алиев",#REF!,"23.12.2026")</f>
        <v>#REF!</v>
      </c>
      <c r="ABO21" s="1" t="e">
        <f>COUNTIFS(#REF!,B21,#REF!,"Бекдурдиев",#REF!,"23.12.2026")</f>
        <v>#REF!</v>
      </c>
      <c r="ABP21" s="1" t="e">
        <f>COUNTIFS(#REF!,B21,#REF!,"алиев",#REF!,"24.12.2026")</f>
        <v>#REF!</v>
      </c>
      <c r="ABQ21" s="1" t="e">
        <f>COUNTIFS(#REF!,B21,#REF!,"Бекдурдиев",#REF!,"24.12.2026")</f>
        <v>#REF!</v>
      </c>
      <c r="ABR21" s="1" t="e">
        <f>COUNTIFS(#REF!,B21,#REF!,"алиев",#REF!,"25.12.2026")</f>
        <v>#REF!</v>
      </c>
      <c r="ABS21" s="1" t="e">
        <f>COUNTIFS(#REF!,B21,#REF!,"Бекдурдиев",#REF!,"25.12.2026")</f>
        <v>#REF!</v>
      </c>
      <c r="ABT21" s="1" t="e">
        <f>COUNTIFS(#REF!,B21,#REF!,"алиев",#REF!,"26.12.2026")</f>
        <v>#REF!</v>
      </c>
      <c r="ABU21" s="1" t="e">
        <f>COUNTIFS(#REF!,B21,#REF!,"Бекдурдиев",#REF!,"26.12.2026")</f>
        <v>#REF!</v>
      </c>
      <c r="ABV21" s="1" t="e">
        <f>COUNTIFS(#REF!,B21,#REF!,"алиев",#REF!,"27.12.2026")</f>
        <v>#REF!</v>
      </c>
      <c r="ABW21" s="1" t="e">
        <f>COUNTIFS(#REF!,B21,#REF!,"Бекдурдиев",#REF!,"27.12.2026")</f>
        <v>#REF!</v>
      </c>
      <c r="ABX21" s="1" t="e">
        <f>COUNTIFS(#REF!,B21,#REF!,"алиев",#REF!,"28.12.2026")</f>
        <v>#REF!</v>
      </c>
      <c r="ABY21" s="1" t="e">
        <f>COUNTIFS(#REF!,B21,#REF!,"Бекдурдиев",#REF!,"28.12.2026")</f>
        <v>#REF!</v>
      </c>
      <c r="ABZ21" s="1" t="e">
        <f>COUNTIFS(#REF!,B21,#REF!,"алиев",#REF!,"29.12.2026")</f>
        <v>#REF!</v>
      </c>
      <c r="ACA21" s="1" t="e">
        <f>COUNTIFS(#REF!,B21,#REF!,"Бекдурдиев",#REF!,"29.12.2026")</f>
        <v>#REF!</v>
      </c>
      <c r="ACB21" s="1" t="e">
        <f>COUNTIFS(#REF!,B21,#REF!,"алиев",#REF!,"30.12.2026")</f>
        <v>#REF!</v>
      </c>
      <c r="ACC21" s="1" t="e">
        <f>COUNTIFS(#REF!,B21,#REF!,"Бекдурдиев",#REF!,"30.12.2026")</f>
        <v>#REF!</v>
      </c>
      <c r="ACD21" s="1" t="e">
        <f>COUNTIFS(#REF!,B21,#REF!,"алиев",#REF!,"31.12.2026")</f>
        <v>#REF!</v>
      </c>
      <c r="ACE21" s="1" t="e">
        <f>COUNTIFS(#REF!,B21,#REF!,"Бекдурдиев",#REF!,"31.12.2026")</f>
        <v>#REF!</v>
      </c>
    </row>
    <row r="22" spans="1:759" ht="18" x14ac:dyDescent="0.25">
      <c r="A22" s="4">
        <v>15</v>
      </c>
      <c r="B22" s="7" t="s">
        <v>3</v>
      </c>
      <c r="C22" s="32" t="e">
        <f t="shared" si="15"/>
        <v>#REF!</v>
      </c>
      <c r="D22" s="31" t="e">
        <f t="shared" si="16"/>
        <v>#REF!</v>
      </c>
      <c r="E22" s="31" t="e">
        <f t="shared" si="17"/>
        <v>#REF!</v>
      </c>
      <c r="F22" s="10" t="e">
        <f t="shared" si="18"/>
        <v>#REF!</v>
      </c>
      <c r="G22" s="10" t="e">
        <f t="shared" si="19"/>
        <v>#REF!</v>
      </c>
      <c r="H22" s="2" t="e">
        <f>COUNTIFS(#REF!,B22,#REF!,"алиев",#REF!,"01.01.2026")</f>
        <v>#REF!</v>
      </c>
      <c r="I22" s="2" t="e">
        <f>COUNTIFS(#REF!,B22,#REF!,"Бекдурдиев",#REF!,"01.01.2026")</f>
        <v>#REF!</v>
      </c>
      <c r="J22" s="2" t="e">
        <f>COUNTIFS(#REF!,B22,#REF!,"алиев",#REF!,"02.01.2026")</f>
        <v>#REF!</v>
      </c>
      <c r="K22" s="2" t="e">
        <f>COUNTIFS(#REF!,B22,#REF!,"Бекдурдиев",#REF!,"02.01.2026")</f>
        <v>#REF!</v>
      </c>
      <c r="L22" s="2" t="e">
        <f>COUNTIFS(#REF!,B22,#REF!,"алиев",#REF!,"03.01.2026")</f>
        <v>#REF!</v>
      </c>
      <c r="M22" s="2" t="e">
        <f>COUNTIFS(#REF!,#REF!,#REF!,"Бекдурдиев",#REF!,"03.01.2026")</f>
        <v>#REF!</v>
      </c>
      <c r="N22" s="2" t="e">
        <f>COUNTIFS(#REF!,B22,#REF!,"алиев",#REF!,"04.01.2026")</f>
        <v>#REF!</v>
      </c>
      <c r="O22" s="2" t="e">
        <f>COUNTIFS(#REF!,B22,#REF!,"Бекдурдиев",#REF!,"04.01.2026")</f>
        <v>#REF!</v>
      </c>
      <c r="P22" s="2" t="e">
        <f>COUNTIFS(#REF!,B22,#REF!,"алиев",#REF!,"05.01.2026")</f>
        <v>#REF!</v>
      </c>
      <c r="Q22" s="2" t="e">
        <f>COUNTIFS(#REF!,B22,#REF!,"Бекдурдиев",#REF!,"05.01.2026")</f>
        <v>#REF!</v>
      </c>
      <c r="R22" s="2" t="e">
        <f>COUNTIFS(#REF!,B22,#REF!,"алиев",#REF!,"06.01.2026")</f>
        <v>#REF!</v>
      </c>
      <c r="S22" s="2" t="e">
        <f>COUNTIFS(#REF!,B22,#REF!,"Бекдурдиев",#REF!,"06.01.2026")</f>
        <v>#REF!</v>
      </c>
      <c r="T22" s="2" t="e">
        <f>COUNTIFS(#REF!,B22,#REF!,"алиев",#REF!,"07.01.2026")</f>
        <v>#REF!</v>
      </c>
      <c r="U22" s="2" t="e">
        <f>COUNTIFS(#REF!,B22,#REF!,"Бекдурдиев",#REF!,"07.01.2026")</f>
        <v>#REF!</v>
      </c>
      <c r="V22" s="2" t="e">
        <f>COUNTIFS(#REF!,B22,#REF!,"алиев",#REF!,"08.01.2026")</f>
        <v>#REF!</v>
      </c>
      <c r="W22" s="2" t="e">
        <f>COUNTIFS(#REF!,B22,#REF!,"Бекдурдиев",#REF!,"08.01.2026")</f>
        <v>#REF!</v>
      </c>
      <c r="X22" s="2" t="e">
        <f>COUNTIFS(#REF!,B22,#REF!,"алиев",#REF!,"09.01.2026")</f>
        <v>#REF!</v>
      </c>
      <c r="Y22" s="2" t="e">
        <f>COUNTIFS(#REF!,B22,#REF!,"Бекдурдиев",#REF!,"09.01.2026")</f>
        <v>#REF!</v>
      </c>
      <c r="Z22" s="2" t="e">
        <f>COUNTIFS(#REF!,B22,#REF!,"алиев",#REF!,"10.01.2026")</f>
        <v>#REF!</v>
      </c>
      <c r="AA22" s="2" t="e">
        <f>COUNTIFS(#REF!,B22,#REF!,"Бекдурдиев",#REF!,"10.01.2026")</f>
        <v>#REF!</v>
      </c>
      <c r="AB22" s="2" t="e">
        <f>COUNTIFS(#REF!,B22,#REF!,"алиев",#REF!,"11.01.2026")</f>
        <v>#REF!</v>
      </c>
      <c r="AC22" s="2" t="e">
        <f>COUNTIFS(#REF!,B22,#REF!,"Бекдурдиев",#REF!,"10.01.2026")</f>
        <v>#REF!</v>
      </c>
      <c r="AD22" s="2" t="e">
        <f>COUNTIFS(#REF!,B22,#REF!,"алиев",#REF!,"12.01.2026")</f>
        <v>#REF!</v>
      </c>
      <c r="AE22" s="2" t="e">
        <f>COUNTIFS(#REF!,B22,#REF!,"Бекдурдиев",#REF!,"12.01.2026")</f>
        <v>#REF!</v>
      </c>
      <c r="AF22" s="2" t="e">
        <f>COUNTIFS(#REF!,B22,#REF!,"алиев",#REF!,"13.01.2026")</f>
        <v>#REF!</v>
      </c>
      <c r="AG22" s="2" t="e">
        <f>COUNTIFS(#REF!,B22,#REF!,"Бекдурдиев",#REF!,"13.01.2026")</f>
        <v>#REF!</v>
      </c>
      <c r="AH22" s="2" t="e">
        <f>COUNTIFS(#REF!,B22,#REF!,"алиев",#REF!,"14.01.2026")</f>
        <v>#REF!</v>
      </c>
      <c r="AI22" s="2" t="e">
        <f>COUNTIFS(#REF!,B22,#REF!,"Бекдурдиев",#REF!,"14.01.2026")</f>
        <v>#REF!</v>
      </c>
      <c r="AJ22" s="2" t="e">
        <f>COUNTIFS(#REF!,B22,#REF!,"алиев",#REF!,"15.01.2026")</f>
        <v>#REF!</v>
      </c>
      <c r="AK22" s="2" t="e">
        <f>COUNTIFS(#REF!,B22,#REF!,"Бекдурдиев",#REF!,"15.01.2026")</f>
        <v>#REF!</v>
      </c>
      <c r="AL22" s="2" t="e">
        <f>COUNTIFS(#REF!,B22,#REF!,"алиев",#REF!,"16.01.2026")</f>
        <v>#REF!</v>
      </c>
      <c r="AM22" s="2" t="e">
        <f>COUNTIFS(#REF!,B22,#REF!,"Бекдурдиев",#REF!,"16.01.2026")</f>
        <v>#REF!</v>
      </c>
      <c r="AN22" s="2" t="e">
        <f>COUNTIFS(#REF!,B22,#REF!,"алиев",#REF!,"17.01.2026")</f>
        <v>#REF!</v>
      </c>
      <c r="AO22" s="2" t="e">
        <f>COUNTIFS(#REF!,B22,#REF!,"Бекдурдиев",#REF!,"17.01.2026")</f>
        <v>#REF!</v>
      </c>
      <c r="AP22" s="2" t="e">
        <f>COUNTIFS(#REF!,B22,#REF!,"алиев",#REF!,"18.01.2026")</f>
        <v>#REF!</v>
      </c>
      <c r="AQ22" s="2" t="e">
        <f>COUNTIFS(#REF!,B22,#REF!,"Бекдурдиев",#REF!,"18.01.2026")</f>
        <v>#REF!</v>
      </c>
      <c r="AR22" s="2" t="e">
        <f>COUNTIFS(#REF!,B22,#REF!,"алиев",#REF!,"19.01.2026")</f>
        <v>#REF!</v>
      </c>
      <c r="AS22" s="2" t="e">
        <f>COUNTIFS(#REF!,B22,#REF!,"Бекдурдиев",#REF!,"19.01.2026")</f>
        <v>#REF!</v>
      </c>
      <c r="AT22" s="2" t="e">
        <f>COUNTIFS(#REF!,B22,#REF!,"алиев",#REF!,"20.01.2026")</f>
        <v>#REF!</v>
      </c>
      <c r="AU22" s="2" t="e">
        <f>COUNTIFS(#REF!,B22,#REF!,"Бекдурдиев",#REF!,"20.01.2026")</f>
        <v>#REF!</v>
      </c>
      <c r="AV22" s="2" t="e">
        <f>COUNTIFS(#REF!,B22,#REF!,"алиев",#REF!,"21.01.2026")</f>
        <v>#REF!</v>
      </c>
      <c r="AW22" s="2" t="e">
        <f>COUNTIFS(#REF!,B22,#REF!,"Бекдурдиев",#REF!,"21.01.2026")</f>
        <v>#REF!</v>
      </c>
      <c r="AX22" s="2" t="e">
        <f>COUNTIFS(#REF!,B22,#REF!,"алиев",#REF!,"22.01.2026")</f>
        <v>#REF!</v>
      </c>
      <c r="AY22" s="2" t="e">
        <f>COUNTIFS(#REF!,B22,#REF!,"Бекдурдиев",#REF!,"22.01.2026")</f>
        <v>#REF!</v>
      </c>
      <c r="AZ22" s="2" t="e">
        <f>COUNTIFS(#REF!,B22,#REF!,"алиев",#REF!,"23.01.2026")</f>
        <v>#REF!</v>
      </c>
      <c r="BA22" s="2" t="e">
        <f>COUNTIFS(#REF!,B22,#REF!,"Бекдурдиев",#REF!,"23.01.2026")</f>
        <v>#REF!</v>
      </c>
      <c r="BB22" s="2" t="e">
        <f>COUNTIFS(#REF!,B22,#REF!,"алиев",#REF!,"24.01.2026")</f>
        <v>#REF!</v>
      </c>
      <c r="BC22" s="2" t="e">
        <f>COUNTIFS(#REF!,B22,#REF!,"Бекдурдиев",#REF!,"24.01.2026")</f>
        <v>#REF!</v>
      </c>
      <c r="BD22" s="2" t="e">
        <f>COUNTIFS(#REF!,B22,#REF!,"алиев",#REF!,"25.01.2026")</f>
        <v>#REF!</v>
      </c>
      <c r="BE22" s="2" t="e">
        <f>COUNTIFS(#REF!,B22,#REF!,"Бекдурдиев",#REF!,"25.01.2026")</f>
        <v>#REF!</v>
      </c>
      <c r="BF22" s="2" t="e">
        <f>COUNTIFS(#REF!,B22,#REF!,"алиев",#REF!,"26.01.2026")</f>
        <v>#REF!</v>
      </c>
      <c r="BG22" s="2" t="e">
        <f>COUNTIFS(#REF!,B22,#REF!,"Бекдурдиев",#REF!,"26.01.2026")</f>
        <v>#REF!</v>
      </c>
      <c r="BH22" s="2" t="e">
        <f>COUNTIFS(#REF!,B22,#REF!,"алиев",#REF!,"27.01.2026")</f>
        <v>#REF!</v>
      </c>
      <c r="BI22" s="2" t="e">
        <f>COUNTIFS(#REF!,B22,#REF!,"Бекдурдиев",#REF!,"27.01.2026")</f>
        <v>#REF!</v>
      </c>
      <c r="BJ22" s="2" t="e">
        <f>COUNTIFS(#REF!,B22,#REF!,"алиев",#REF!,"28.01.2026")</f>
        <v>#REF!</v>
      </c>
      <c r="BK22" s="2" t="e">
        <f>COUNTIFS(#REF!,B22,#REF!,"Бекдурдиев",#REF!,"28.01.2026")</f>
        <v>#REF!</v>
      </c>
      <c r="BL22" s="2" t="e">
        <f>COUNTIFS(#REF!,B22,#REF!,"алиев",#REF!,"29.01.2026")</f>
        <v>#REF!</v>
      </c>
      <c r="BM22" s="2" t="e">
        <f>COUNTIFS(#REF!,B22,#REF!,"Бекдурдиев",#REF!,"29.01.2026")</f>
        <v>#REF!</v>
      </c>
      <c r="BN22" s="2" t="e">
        <f>COUNTIFS(#REF!,B22,#REF!,"алиев",#REF!,"30.01.2026")</f>
        <v>#REF!</v>
      </c>
      <c r="BO22" s="2" t="e">
        <f>COUNTIFS(#REF!,B22,#REF!,"Бекдурдиев",#REF!,"30.01.2026")</f>
        <v>#REF!</v>
      </c>
      <c r="BP22" s="2" t="e">
        <f>COUNTIFS(#REF!,B22,#REF!,"алиев",#REF!,"31.01.2026")</f>
        <v>#REF!</v>
      </c>
      <c r="BQ22" s="2" t="e">
        <f>COUNTIFS(#REF!,B22,#REF!,"Бекдурдиев",#REF!,"31.01.2026")</f>
        <v>#REF!</v>
      </c>
      <c r="BR22" s="12" t="e">
        <f t="shared" si="20"/>
        <v>#REF!</v>
      </c>
      <c r="BS22" s="12" t="e">
        <f t="shared" si="21"/>
        <v>#REF!</v>
      </c>
      <c r="BT22" s="2" t="e">
        <f>COUNTIFS(#REF!,B22,#REF!,"алиев",#REF!,"01.02.2026")</f>
        <v>#REF!</v>
      </c>
      <c r="BU22" s="2" t="e">
        <f>COUNTIFS(#REF!,B22,#REF!,"Бекдурдиев",#REF!,"01.02.2026")</f>
        <v>#REF!</v>
      </c>
      <c r="BV22" s="2" t="e">
        <f>COUNTIFS(#REF!,B22,#REF!,"алиев",#REF!,"02.02.2026")</f>
        <v>#REF!</v>
      </c>
      <c r="BW22" s="2" t="e">
        <f>COUNTIFS(#REF!,B22,#REF!,"Бекдурдиев",#REF!,"02.02.2026")</f>
        <v>#REF!</v>
      </c>
      <c r="BX22" s="2" t="e">
        <f>COUNTIFS(#REF!,B22,#REF!,"алиев",#REF!,"03.02.2026")</f>
        <v>#REF!</v>
      </c>
      <c r="BY22" s="2" t="e">
        <f>COUNTIFS(#REF!,B22,#REF!,"Бекдурдиев",#REF!,"03.02.2026")</f>
        <v>#REF!</v>
      </c>
      <c r="BZ22" s="2" t="e">
        <f>COUNTIFS(#REF!,B22,#REF!,"алиев",#REF!,"04.02.2026")</f>
        <v>#REF!</v>
      </c>
      <c r="CA22" s="2" t="e">
        <f>COUNTIFS(#REF!,B22,#REF!,"Бекдурдиев",#REF!,"04.02.2026")</f>
        <v>#REF!</v>
      </c>
      <c r="CB22" s="2" t="e">
        <f>COUNTIFS(#REF!,B22,#REF!,"алиев",#REF!,"05.02.2026")</f>
        <v>#REF!</v>
      </c>
      <c r="CC22" s="2" t="e">
        <f>COUNTIFS(#REF!,B22,#REF!,"Бекдурдиев",#REF!,"05.02.2026")</f>
        <v>#REF!</v>
      </c>
      <c r="CD22" s="2" t="e">
        <f>COUNTIFS(#REF!,B22,#REF!,"алиев",#REF!,"06.02.2026")</f>
        <v>#REF!</v>
      </c>
      <c r="CE22" s="2" t="e">
        <f>COUNTIFS(#REF!,B22,#REF!,"Бекдурдиев",#REF!,"06.02.2026")</f>
        <v>#REF!</v>
      </c>
      <c r="CF22" s="2" t="e">
        <f>COUNTIFS(#REF!,B22,#REF!,"алиев",#REF!,"07.02.2026")</f>
        <v>#REF!</v>
      </c>
      <c r="CG22" s="2" t="e">
        <f>COUNTIFS(#REF!,B22,#REF!,"Бекдурдиев",#REF!,"07.02.2026")</f>
        <v>#REF!</v>
      </c>
      <c r="CH22" s="2" t="e">
        <f>COUNTIFS(#REF!,B22,#REF!,"Алиев",#REF!,"08.02.2026")</f>
        <v>#REF!</v>
      </c>
      <c r="CI22" s="2" t="e">
        <f>COUNTIFS(#REF!,B22,#REF!,"Бекдурдиев",#REF!,"08.02.2026")</f>
        <v>#REF!</v>
      </c>
      <c r="CJ22" s="2" t="e">
        <f>COUNTIFS(#REF!,B22,#REF!,"Алиев",#REF!,"09.02.2026")</f>
        <v>#REF!</v>
      </c>
      <c r="CK22" s="2" t="e">
        <f>COUNTIFS(#REF!,B22,#REF!,"Бекдурдиев",#REF!,"09.02.2026")</f>
        <v>#REF!</v>
      </c>
      <c r="CL22" s="2" t="e">
        <f>COUNTIFS(#REF!,B22,#REF!,"Алиев",#REF!,"10.02.2026")</f>
        <v>#REF!</v>
      </c>
      <c r="CM22" s="2" t="e">
        <f>COUNTIFS(#REF!,B22,#REF!,"Бекдурдиев",#REF!,"10.02.2026")</f>
        <v>#REF!</v>
      </c>
      <c r="CN22" s="2" t="e">
        <f>COUNTIFS(#REF!,B22,#REF!,"Алиев",#REF!,"11.02.2026")</f>
        <v>#REF!</v>
      </c>
      <c r="CO22" s="2" t="e">
        <f>COUNTIFS(#REF!,B22,#REF!,"Бекдурдиев",#REF!,"11.02.2026")</f>
        <v>#REF!</v>
      </c>
      <c r="CP22" s="2" t="e">
        <f>COUNTIFS(#REF!,B22,#REF!,"Алиев",#REF!,"12.02.2026")</f>
        <v>#REF!</v>
      </c>
      <c r="CQ22" s="2" t="e">
        <f>COUNTIFS(#REF!,B22,#REF!,"Бекдурдиев",#REF!,"12.02.2026")</f>
        <v>#REF!</v>
      </c>
      <c r="CR22" s="2" t="e">
        <f>COUNTIFS(#REF!,B22,#REF!,"Алиев",#REF!,"13.02.2026")</f>
        <v>#REF!</v>
      </c>
      <c r="CS22" s="2" t="e">
        <f>COUNTIFS(#REF!,B22,#REF!,"Бекдурдиев",#REF!,"13.02.2026")</f>
        <v>#REF!</v>
      </c>
      <c r="CT22" s="2" t="e">
        <f>COUNTIFS(#REF!,B22,#REF!,"Алиев",#REF!,"14.02.2026")</f>
        <v>#REF!</v>
      </c>
      <c r="CU22" s="2" t="e">
        <f>COUNTIFS(#REF!,B22,#REF!,"Бекдурдиев",#REF!,"14.02.2026")</f>
        <v>#REF!</v>
      </c>
      <c r="CV22" s="2" t="e">
        <f>COUNTIFS(#REF!,B22,#REF!,"Алиев",#REF!,"15.02.2026")</f>
        <v>#REF!</v>
      </c>
      <c r="CW22" s="2" t="e">
        <f>COUNTIFS(#REF!,B22,#REF!,"Бекдурдиев",#REF!,"15.02.2026")</f>
        <v>#REF!</v>
      </c>
      <c r="CX22" s="2" t="e">
        <f>COUNTIFS(#REF!,B22,#REF!,"Алиев",#REF!,"16.02.2026")</f>
        <v>#REF!</v>
      </c>
      <c r="CY22" s="2" t="e">
        <f>COUNTIFS(#REF!,B22,#REF!,"Бекдурдиев",#REF!,"16.02.2026")</f>
        <v>#REF!</v>
      </c>
      <c r="CZ22" s="2" t="e">
        <f>COUNTIFS(#REF!,B22,#REF!,"Алиев",#REF!,"17.02.2026")</f>
        <v>#REF!</v>
      </c>
      <c r="DA22" s="2" t="e">
        <f>COUNTIFS(#REF!,B22,#REF!,"Бекдурдиев",#REF!,"17.02.2026")</f>
        <v>#REF!</v>
      </c>
      <c r="DB22" s="2" t="e">
        <f>COUNTIFS(#REF!,B22,#REF!,"Алиев",#REF!,"18.02.2026")</f>
        <v>#REF!</v>
      </c>
      <c r="DC22" s="2" t="e">
        <f>COUNTIFS(#REF!,B22,#REF!,"Бекдурдиев",#REF!,"18.02.2026")</f>
        <v>#REF!</v>
      </c>
      <c r="DD22" s="2" t="e">
        <f>COUNTIFS(#REF!,B22,#REF!,"Алиев",#REF!,"19.02.2026")</f>
        <v>#REF!</v>
      </c>
      <c r="DE22" s="2" t="e">
        <f>COUNTIFS(#REF!,B22,#REF!,"Бекдурдиев",#REF!,"19.02.2026")</f>
        <v>#REF!</v>
      </c>
      <c r="DF22" s="2" t="e">
        <f>COUNTIFS(#REF!,B22,#REF!,"Алиев",#REF!,"20.02.2026")</f>
        <v>#REF!</v>
      </c>
      <c r="DG22" s="2" t="e">
        <f>COUNTIFS(#REF!,B22,#REF!,"Бекдурдиев",#REF!,"20.02.2026")</f>
        <v>#REF!</v>
      </c>
      <c r="DH22" s="2" t="e">
        <f>COUNTIFS(#REF!,B22,#REF!,"Алиев",#REF!,"21.02.2026")</f>
        <v>#REF!</v>
      </c>
      <c r="DI22" s="2" t="e">
        <f>COUNTIFS(#REF!,B22,#REF!,"Бекдурдиев",#REF!,"21.02.2026")</f>
        <v>#REF!</v>
      </c>
      <c r="DJ22" s="2" t="e">
        <f>COUNTIFS(#REF!,B22,#REF!,"Алиев",#REF!,"22.02.2026")</f>
        <v>#REF!</v>
      </c>
      <c r="DK22" s="2" t="e">
        <f>COUNTIFS(#REF!,B22,#REF!,"Бекдурдиев",#REF!,"22.02.2026")</f>
        <v>#REF!</v>
      </c>
      <c r="DL22" s="2" t="e">
        <f>COUNTIFS(#REF!,B22,#REF!,"Алиев",#REF!,"23.02.2026")</f>
        <v>#REF!</v>
      </c>
      <c r="DM22" s="2" t="e">
        <f>COUNTIFS(#REF!,B22,#REF!,"Бекдурдиев",#REF!,"23.02.2026")</f>
        <v>#REF!</v>
      </c>
      <c r="DN22" s="2" t="e">
        <f>COUNTIFS(#REF!,B22,#REF!,"Алиев",#REF!,"24.02.2026")</f>
        <v>#REF!</v>
      </c>
      <c r="DO22" s="2" t="e">
        <f>COUNTIFS(#REF!,B22,#REF!,"Бекдурдиев",#REF!,"24.02.2026")</f>
        <v>#REF!</v>
      </c>
      <c r="DP22" s="2" t="e">
        <f>COUNTIFS(#REF!,B22,#REF!,"Алиев",#REF!,"25.02.2026")</f>
        <v>#REF!</v>
      </c>
      <c r="DQ22" s="2" t="e">
        <f>COUNTIFS(#REF!,B22,#REF!,"Бекдурдиев",#REF!,"25.02.2026")</f>
        <v>#REF!</v>
      </c>
      <c r="DR22" s="2" t="e">
        <f>COUNTIFS(#REF!,B22,#REF!,"Алиев",#REF!,"26.02.2026")</f>
        <v>#REF!</v>
      </c>
      <c r="DS22" s="2" t="e">
        <f>COUNTIFS(#REF!,B22,#REF!,"Бекдурдиев",#REF!,"26.02.2026")</f>
        <v>#REF!</v>
      </c>
      <c r="DT22" s="2" t="e">
        <f>COUNTIFS(#REF!,B22,#REF!,"Алиев",#REF!,"27.02.2026")</f>
        <v>#REF!</v>
      </c>
      <c r="DU22" s="2" t="e">
        <f>COUNTIFS(#REF!,B22,#REF!,"Бекдурдиев",#REF!,"27.02.2026")</f>
        <v>#REF!</v>
      </c>
      <c r="DV22" s="2" t="e">
        <f>COUNTIFS(#REF!,B22,#REF!,"Алиев",#REF!,"28.02.2026")</f>
        <v>#REF!</v>
      </c>
      <c r="DW22" s="2" t="e">
        <f>COUNTIFS(#REF!,B22,#REF!,"Бекдурдиев",#REF!,"28.02.2026")</f>
        <v>#REF!</v>
      </c>
      <c r="DX22" s="14" t="e">
        <f t="shared" si="22"/>
        <v>#REF!</v>
      </c>
      <c r="DY22" s="14" t="e">
        <f t="shared" si="23"/>
        <v>#REF!</v>
      </c>
      <c r="DZ22" s="2" t="e">
        <f>COUNTIFS(#REF!,B22,#REF!,"алиев",#REF!,"01.03.2026")</f>
        <v>#REF!</v>
      </c>
      <c r="EA22" s="2" t="e">
        <f>COUNTIFS(#REF!,B22,#REF!,"Бекдурдиев",#REF!,"01.03.2026")</f>
        <v>#REF!</v>
      </c>
      <c r="EB22" s="2" t="e">
        <f>COUNTIFS(#REF!,B22,#REF!,"алиев",#REF!,"02.03.2026")</f>
        <v>#REF!</v>
      </c>
      <c r="EC22" s="2" t="e">
        <f>COUNTIFS(#REF!,B22,#REF!,"Бекдурдиев",#REF!,"02.03.2026")</f>
        <v>#REF!</v>
      </c>
      <c r="ED22" s="2" t="e">
        <f>COUNTIFS(#REF!,B22,#REF!,"алиев",#REF!,"03.03.2026")</f>
        <v>#REF!</v>
      </c>
      <c r="EE22" s="2" t="e">
        <f>COUNTIFS(#REF!,B22,#REF!,"Бекдурдиев",#REF!,"03.03.2026")</f>
        <v>#REF!</v>
      </c>
      <c r="EF22" s="2" t="e">
        <f>COUNTIFS(#REF!,B22,#REF!,"алиев",#REF!,"04.03.2026")</f>
        <v>#REF!</v>
      </c>
      <c r="EG22" s="2" t="e">
        <f>COUNTIFS(#REF!,B22,#REF!,"Бекдурдиев",#REF!,"04.03.2026")</f>
        <v>#REF!</v>
      </c>
      <c r="EH22" s="2" t="e">
        <f>COUNTIFS(#REF!,B22,#REF!,"алиев",#REF!,"05.03.2026")</f>
        <v>#REF!</v>
      </c>
      <c r="EI22" s="2" t="e">
        <f>COUNTIFS(#REF!,B22,#REF!,"Бекдурдиев",#REF!,"05.03.2026")</f>
        <v>#REF!</v>
      </c>
      <c r="EJ22" s="2" t="e">
        <f>COUNTIFS(#REF!,B22,#REF!,"алиев",#REF!,"06.03.2026")</f>
        <v>#REF!</v>
      </c>
      <c r="EK22" s="2" t="e">
        <f>COUNTIFS(#REF!,B22,#REF!,"Бекдурдиев",#REF!,"06.03.2026")</f>
        <v>#REF!</v>
      </c>
      <c r="EL22" s="2" t="e">
        <f>COUNTIFS(#REF!,B22,#REF!,"алиев",#REF!,"07.03.2026")</f>
        <v>#REF!</v>
      </c>
      <c r="EM22" s="2" t="e">
        <f>COUNTIFS(#REF!,B22,#REF!,"Бекдурдиев",#REF!,"07.03.2026")</f>
        <v>#REF!</v>
      </c>
      <c r="EN22" s="2" t="e">
        <f>COUNTIFS(#REF!,B22,#REF!,"алиев",#REF!,"08.03.2026")</f>
        <v>#REF!</v>
      </c>
      <c r="EO22" s="2" t="e">
        <f>COUNTIFS(#REF!,B22,#REF!,"Бекдурдиев",#REF!,"08.03.2026")</f>
        <v>#REF!</v>
      </c>
      <c r="EP22" s="2" t="e">
        <f>COUNTIFS(#REF!,B22,#REF!,"алиев",#REF!,"09.03.2026")</f>
        <v>#REF!</v>
      </c>
      <c r="EQ22" s="2" t="e">
        <f>COUNTIFS(#REF!,B22,#REF!,"Бекдурдиев",#REF!,"09.03.2026")</f>
        <v>#REF!</v>
      </c>
      <c r="ER22" s="2" t="e">
        <f>COUNTIFS(#REF!,B22,#REF!,"алиев",#REF!,"10.03.2026")</f>
        <v>#REF!</v>
      </c>
      <c r="ES22" s="2" t="e">
        <f>COUNTIFS(#REF!,B22,#REF!,"Бекдурдиев",#REF!,"10.03.2026")</f>
        <v>#REF!</v>
      </c>
      <c r="ET22" s="2" t="e">
        <f>COUNTIFS(#REF!,B22,#REF!,"алиев",#REF!,"11.03.2026")</f>
        <v>#REF!</v>
      </c>
      <c r="EU22" s="2" t="e">
        <f>COUNTIFS(#REF!,B22,#REF!,"Бекдурдиев",#REF!,"11.03.2026")</f>
        <v>#REF!</v>
      </c>
      <c r="EV22" s="2" t="e">
        <f>COUNTIFS(#REF!,B22,#REF!,"алиев",#REF!,"12.03.2026")</f>
        <v>#REF!</v>
      </c>
      <c r="EW22" s="2" t="e">
        <f>COUNTIFS(#REF!,B22,#REF!,"Бекдурдиев",#REF!,"12.03.2026")</f>
        <v>#REF!</v>
      </c>
      <c r="EX22" s="2" t="e">
        <f>COUNTIFS(#REF!,B22,#REF!,"алиев",#REF!,"13.03.2026")</f>
        <v>#REF!</v>
      </c>
      <c r="EY22" s="2" t="e">
        <f>COUNTIFS(#REF!,B22,#REF!,"Бекдурдиев",#REF!,"13.03.2026")</f>
        <v>#REF!</v>
      </c>
      <c r="EZ22" s="2" t="e">
        <f>COUNTIFS(#REF!,B22,#REF!,"алиев",#REF!,"14.03.2026")</f>
        <v>#REF!</v>
      </c>
      <c r="FA22" s="2" t="e">
        <f>COUNTIFS(#REF!,B22,#REF!,"Бекдурдиев",#REF!,"14.03.2026")</f>
        <v>#REF!</v>
      </c>
      <c r="FB22" s="2" t="e">
        <f>COUNTIFS(#REF!,B22,#REF!,"алиев",#REF!,"15.03.2026")</f>
        <v>#REF!</v>
      </c>
      <c r="FC22" s="2" t="e">
        <f>COUNTIFS(#REF!,B22,#REF!,"Бекдурдиев",#REF!,"15.03.2026")</f>
        <v>#REF!</v>
      </c>
      <c r="FD22" s="2" t="e">
        <f>COUNTIFS(#REF!,B22,#REF!,"алиев",#REF!,"16.03.2026")</f>
        <v>#REF!</v>
      </c>
      <c r="FE22" s="2" t="e">
        <f>COUNTIFS(#REF!,B22,#REF!,"Бекдурдиев",#REF!,"16.03.2026")</f>
        <v>#REF!</v>
      </c>
      <c r="FF22" s="2" t="e">
        <f>COUNTIFS(#REF!,B22,#REF!,"алиев",#REF!,"17.03.2026")</f>
        <v>#REF!</v>
      </c>
      <c r="FG22" s="2" t="e">
        <f>COUNTIFS(#REF!,B22,#REF!,"Бекдурдиев",#REF!,"17.03.2026")</f>
        <v>#REF!</v>
      </c>
      <c r="FH22" s="2" t="e">
        <f>COUNTIFS(#REF!,B22,#REF!,"алиев",#REF!,"18.03.2026")</f>
        <v>#REF!</v>
      </c>
      <c r="FI22" s="2" t="e">
        <f>COUNTIFS(#REF!,B22,#REF!,"Бекдурдиев",#REF!,"18.03.2026")</f>
        <v>#REF!</v>
      </c>
      <c r="FJ22" s="2" t="e">
        <f>COUNTIFS(#REF!,B22,#REF!,"алиев",#REF!,"19.03.2026")</f>
        <v>#REF!</v>
      </c>
      <c r="FK22" s="2" t="e">
        <f>COUNTIFS(#REF!,B22,#REF!,"Бекдурдиев",#REF!,"19.03.2026")</f>
        <v>#REF!</v>
      </c>
      <c r="FL22" s="2" t="e">
        <f>COUNTIFS(#REF!,B22,#REF!,"алиев",#REF!,"20.03.2026")</f>
        <v>#REF!</v>
      </c>
      <c r="FM22" s="2" t="e">
        <f>COUNTIFS(#REF!,B22,#REF!,"Бекдурдиев",#REF!,"20.03.2026")</f>
        <v>#REF!</v>
      </c>
      <c r="FN22" s="2" t="e">
        <f>COUNTIFS(#REF!,B22,#REF!,"алиев",#REF!,"21.03.2026")</f>
        <v>#REF!</v>
      </c>
      <c r="FO22" s="2" t="e">
        <f>COUNTIFS(#REF!,B22,#REF!,"Бекдурдиев",#REF!,"21.03.2026")</f>
        <v>#REF!</v>
      </c>
      <c r="FP22" s="2" t="e">
        <f>COUNTIFS(#REF!,B22,#REF!,"алиев",#REF!,"22.03.2026")</f>
        <v>#REF!</v>
      </c>
      <c r="FQ22" s="2" t="e">
        <f>COUNTIFS(#REF!,B22,#REF!,"Бекдурдиев",#REF!,"22.03.2026")</f>
        <v>#REF!</v>
      </c>
      <c r="FR22" s="2" t="e">
        <f>COUNTIFS(#REF!,B22,#REF!,"алиев",#REF!,"23.03.2026")</f>
        <v>#REF!</v>
      </c>
      <c r="FS22" s="2" t="e">
        <f>COUNTIFS(#REF!,B22,#REF!,"Бекдурдиев",#REF!,"23.03.2026")</f>
        <v>#REF!</v>
      </c>
      <c r="FT22" s="2" t="e">
        <f>COUNTIFS(#REF!,B22,#REF!,"алиев",#REF!,"24.03.2026")</f>
        <v>#REF!</v>
      </c>
      <c r="FU22" s="2" t="e">
        <f>COUNTIFS(#REF!,B22,#REF!,"Бекдурдиев",#REF!,"24.03.2026")</f>
        <v>#REF!</v>
      </c>
      <c r="FV22" s="2" t="e">
        <f>COUNTIFS(#REF!,B22,#REF!,"алиев",#REF!,"25.03.2026")</f>
        <v>#REF!</v>
      </c>
      <c r="FW22" s="2" t="e">
        <f>COUNTIFS(#REF!,B22,#REF!,"Бекдурдиев",#REF!,"25.03.2026")</f>
        <v>#REF!</v>
      </c>
      <c r="FX22" s="2" t="e">
        <f>COUNTIFS(#REF!,B22,#REF!,"алиев",#REF!,"26.03.2026")</f>
        <v>#REF!</v>
      </c>
      <c r="FY22" s="2" t="e">
        <f>COUNTIFS(#REF!,B22,#REF!,"Бекдурдиев",#REF!,"26.03.2026")</f>
        <v>#REF!</v>
      </c>
      <c r="FZ22" s="2" t="e">
        <f>COUNTIFS(#REF!,B22,#REF!,"алиев",#REF!,"27.03.2026")</f>
        <v>#REF!</v>
      </c>
      <c r="GA22" s="2" t="e">
        <f>COUNTIFS(#REF!,B22,#REF!,"Бекдурдиев",#REF!,"27.03.2026")</f>
        <v>#REF!</v>
      </c>
      <c r="GB22" s="2" t="e">
        <f>COUNTIFS(#REF!,B22,#REF!,"алиев",#REF!,"28.03.2026")</f>
        <v>#REF!</v>
      </c>
      <c r="GC22" s="2" t="e">
        <f>COUNTIFS(#REF!,B22,#REF!,"Бекдурдиев",#REF!,"28.03.2026")</f>
        <v>#REF!</v>
      </c>
      <c r="GD22" s="2" t="e">
        <f>COUNTIFS(#REF!,B22,#REF!,"алиев",#REF!,"29.03.2026")</f>
        <v>#REF!</v>
      </c>
      <c r="GE22" s="2" t="e">
        <f>COUNTIFS(#REF!,B22,#REF!,"Бекдурдиев",#REF!,"29.03.2026")</f>
        <v>#REF!</v>
      </c>
      <c r="GF22" s="2" t="e">
        <f>COUNTIFS(#REF!,B22,#REF!,"алиев",#REF!,"30.03.2026")</f>
        <v>#REF!</v>
      </c>
      <c r="GG22" s="2" t="e">
        <f>COUNTIFS(#REF!,B22,#REF!,"Бекдурдиев",#REF!,"30.03.2026")</f>
        <v>#REF!</v>
      </c>
      <c r="GH22" s="2" t="e">
        <f>COUNTIFS(#REF!,B22,#REF!,"алиев",#REF!,"31.03.2026")</f>
        <v>#REF!</v>
      </c>
      <c r="GI22" s="2" t="e">
        <f>COUNTIFS(#REF!,B22,#REF!,"Бекдурдиев",#REF!,"31.03.2026")</f>
        <v>#REF!</v>
      </c>
      <c r="GJ22" s="16" t="e">
        <f t="shared" si="24"/>
        <v>#REF!</v>
      </c>
      <c r="GK22" s="16" t="e">
        <f t="shared" si="25"/>
        <v>#REF!</v>
      </c>
      <c r="GL22" s="4" t="e">
        <f>COUNTIFS(#REF!,B22,#REF!,"алиев",#REF!,"01.04.2026")</f>
        <v>#REF!</v>
      </c>
      <c r="GM22" s="4" t="e">
        <f>COUNTIFS(#REF!,B22,#REF!,"Бекдурдиев",#REF!,"01.04.2026")</f>
        <v>#REF!</v>
      </c>
      <c r="GN22" s="4" t="e">
        <f>COUNTIFS(#REF!,B22,#REF!,"алиев",#REF!,"02.04.2026")</f>
        <v>#REF!</v>
      </c>
      <c r="GO22" s="4" t="e">
        <f>COUNTIFS(#REF!,B22,#REF!,"Бекдурдиев",#REF!,"02.04.2026")</f>
        <v>#REF!</v>
      </c>
      <c r="GP22" s="4" t="e">
        <f>COUNTIFS(#REF!,B22,#REF!,"алиев",#REF!,"03.04.2026")</f>
        <v>#REF!</v>
      </c>
      <c r="GQ22" s="4" t="e">
        <f>COUNTIFS(#REF!,B22,#REF!,"Бекдурдиев",#REF!,"03.04.2026")</f>
        <v>#REF!</v>
      </c>
      <c r="GR22" s="4" t="e">
        <f>COUNTIFS(#REF!,B22,#REF!,"алиев",#REF!,"04.04.2026")</f>
        <v>#REF!</v>
      </c>
      <c r="GS22" s="4" t="e">
        <f>COUNTIFS(#REF!,B22,#REF!,"Бекдурдиев",#REF!,"04.04.2026")</f>
        <v>#REF!</v>
      </c>
      <c r="GT22" s="4" t="e">
        <f>COUNTIFS(#REF!,B22,#REF!,"алиев",#REF!,"05.04.2026")</f>
        <v>#REF!</v>
      </c>
      <c r="GU22" s="4" t="e">
        <f>COUNTIFS(#REF!,B22,#REF!,"Бекдурдиев",#REF!,"05.04.2026")</f>
        <v>#REF!</v>
      </c>
      <c r="GV22" s="4" t="e">
        <f>COUNTIFS(#REF!,B22,#REF!,"алиев",#REF!,"06.04.2026")</f>
        <v>#REF!</v>
      </c>
      <c r="GW22" s="4" t="e">
        <f>COUNTIFS(#REF!,B22,#REF!,"Бекдурдиев",#REF!,"06.04.2026")</f>
        <v>#REF!</v>
      </c>
      <c r="GX22" s="4" t="e">
        <f>COUNTIFS(#REF!,B22,#REF!,"алиев",#REF!,"07.04.2026")</f>
        <v>#REF!</v>
      </c>
      <c r="GY22" s="4" t="e">
        <f>COUNTIFS(#REF!,B22,#REF!,"Бекдурдиев",#REF!,"07.04.2026")</f>
        <v>#REF!</v>
      </c>
      <c r="GZ22" s="4" t="e">
        <f>COUNTIFS(#REF!,B22,#REF!,"алиев",#REF!,"08.04.2026")</f>
        <v>#REF!</v>
      </c>
      <c r="HA22" s="4" t="e">
        <f>COUNTIFS(#REF!,B22,#REF!,"Бекдурдиев",#REF!,"08.04.2026")</f>
        <v>#REF!</v>
      </c>
      <c r="HB22" s="4" t="e">
        <f>COUNTIFS(#REF!,B22,#REF!,"алиев",#REF!,"09.04.2026")</f>
        <v>#REF!</v>
      </c>
      <c r="HC22" s="4" t="e">
        <f>COUNTIFS(#REF!,B22,#REF!,"Бекдурдиев",#REF!,"09.04.2026")</f>
        <v>#REF!</v>
      </c>
      <c r="HD22" s="4" t="e">
        <f>COUNTIFS(#REF!,B22,#REF!,"алиев",#REF!,"10.04.2026")</f>
        <v>#REF!</v>
      </c>
      <c r="HE22" s="4" t="e">
        <f>COUNTIFS(#REF!,B22,#REF!,"Бекдурдиев",#REF!,"10.04.2026")</f>
        <v>#REF!</v>
      </c>
      <c r="HF22" s="4" t="e">
        <f>COUNTIFS(#REF!,B22,#REF!,"алиев",#REF!,"11.04.2026")</f>
        <v>#REF!</v>
      </c>
      <c r="HG22" s="4" t="e">
        <f>COUNTIFS(#REF!,B22,#REF!,"Бекдурдиев",#REF!,"11.04.2026")</f>
        <v>#REF!</v>
      </c>
      <c r="HH22" s="4" t="e">
        <f>COUNTIFS(#REF!,B22,#REF!,"алиев",#REF!,"12.04.2026")</f>
        <v>#REF!</v>
      </c>
      <c r="HI22" s="4" t="e">
        <f>COUNTIFS(#REF!,B22,#REF!,"Бекдурдиев",#REF!,"12.04.2026")</f>
        <v>#REF!</v>
      </c>
      <c r="HJ22" s="4" t="e">
        <f>COUNTIFS(#REF!,B22,#REF!,"алиев",#REF!,"13.04.2026")</f>
        <v>#REF!</v>
      </c>
      <c r="HK22" s="4" t="e">
        <f>COUNTIFS(#REF!,B22,#REF!,"Бекдурдиев",#REF!,"13.04.2026")</f>
        <v>#REF!</v>
      </c>
      <c r="HL22" s="4" t="e">
        <f>COUNTIFS(#REF!,B22,#REF!,"алиев",#REF!,"14.04.2026")</f>
        <v>#REF!</v>
      </c>
      <c r="HM22" s="4" t="e">
        <f>COUNTIFS(#REF!,B22,#REF!,"Бекдурдиев",#REF!,"14.04.2026")</f>
        <v>#REF!</v>
      </c>
      <c r="HN22" s="4" t="e">
        <f>COUNTIFS(#REF!,B22,#REF!,"алиев",#REF!,"15.04.2026")</f>
        <v>#REF!</v>
      </c>
      <c r="HO22" s="4" t="e">
        <f>COUNTIFS(#REF!,B22,#REF!,"Бекдурдиев",#REF!,"15.04.2026")</f>
        <v>#REF!</v>
      </c>
      <c r="HP22" s="4" t="e">
        <f>COUNTIFS(#REF!,B22,#REF!,"алиев",#REF!,"16.04.2026")</f>
        <v>#REF!</v>
      </c>
      <c r="HQ22" s="4" t="e">
        <f>COUNTIFS(#REF!,B22,#REF!,"Бекдурдиев",#REF!,"16.04.2026")</f>
        <v>#REF!</v>
      </c>
      <c r="HR22" s="4" t="e">
        <f>COUNTIFS(#REF!,B22,#REF!,"алиев",#REF!,"17.04.2026")</f>
        <v>#REF!</v>
      </c>
      <c r="HS22" s="4" t="e">
        <f>COUNTIFS(#REF!,B22,#REF!,"Бекдурдиев",#REF!,"17.04.2026")</f>
        <v>#REF!</v>
      </c>
      <c r="HT22" s="4" t="e">
        <f>COUNTIFS(#REF!,B22,#REF!,"алиев",#REF!,"18.04.2026")</f>
        <v>#REF!</v>
      </c>
      <c r="HU22" s="4" t="e">
        <f>COUNTIFS(#REF!,B22,#REF!,"Бекдурдиев",#REF!,"18.04.2026")</f>
        <v>#REF!</v>
      </c>
      <c r="HV22" s="4" t="e">
        <f>COUNTIFS(#REF!,B22,#REF!,"алиев",#REF!,"19.04.2026")</f>
        <v>#REF!</v>
      </c>
      <c r="HW22" s="4" t="e">
        <f>COUNTIFS(#REF!,B22,#REF!,"Бекдурдиев",#REF!,"19.04.2026")</f>
        <v>#REF!</v>
      </c>
      <c r="HX22" s="4" t="e">
        <f>COUNTIFS(#REF!,B22,#REF!,"алиев",#REF!,"20.04.2026")</f>
        <v>#REF!</v>
      </c>
      <c r="HY22" s="4" t="e">
        <f>COUNTIFS(#REF!,B22,#REF!,"Бекдурдиев",#REF!,"20.04.2026")</f>
        <v>#REF!</v>
      </c>
      <c r="HZ22" s="4" t="e">
        <f>COUNTIFS(#REF!,B22,#REF!,"алиев",#REF!,"21.04.2026")</f>
        <v>#REF!</v>
      </c>
      <c r="IA22" s="4" t="e">
        <f>COUNTIFS(#REF!,B22,#REF!,"Бекдурдиев",#REF!,"21.04.2026")</f>
        <v>#REF!</v>
      </c>
      <c r="IB22" s="4" t="e">
        <f>COUNTIFS(#REF!,B22,#REF!,"алиев",#REF!,"22.04.2026")</f>
        <v>#REF!</v>
      </c>
      <c r="IC22" s="4" t="e">
        <f>COUNTIFS(#REF!,B22,#REF!,"Бекдурдиев",#REF!,"22.04.2026")</f>
        <v>#REF!</v>
      </c>
      <c r="ID22" s="4" t="e">
        <f>COUNTIFS(#REF!,B22,#REF!,"алиев",#REF!,"23.04.2026")</f>
        <v>#REF!</v>
      </c>
      <c r="IE22" s="4" t="e">
        <f>COUNTIFS(#REF!,B22,#REF!,"Бекдурдиев",#REF!,"23.04.2026")</f>
        <v>#REF!</v>
      </c>
      <c r="IF22" s="4" t="e">
        <f>COUNTIFS(#REF!,B22,#REF!,"алиев",#REF!,"24.04.2026")</f>
        <v>#REF!</v>
      </c>
      <c r="IG22" s="4" t="e">
        <f>COUNTIFS(#REF!,B22,#REF!,"Бекдурдиев",#REF!,"24.04.2026")</f>
        <v>#REF!</v>
      </c>
      <c r="IH22" s="4" t="e">
        <f>COUNTIFS(#REF!,B22,#REF!,"алиев",#REF!,"25.04.2026")</f>
        <v>#REF!</v>
      </c>
      <c r="II22" s="4" t="e">
        <f>COUNTIFS(#REF!,B22,#REF!,"Бекдурдиев",#REF!,"25.04.2026")</f>
        <v>#REF!</v>
      </c>
      <c r="IJ22" s="4" t="e">
        <f>COUNTIFS(#REF!,B22,#REF!,"алиев",#REF!,"26.04.2026")</f>
        <v>#REF!</v>
      </c>
      <c r="IK22" s="4" t="e">
        <f>COUNTIFS(#REF!,B22,#REF!,"Бекдурдиев",#REF!,"26.04.2026")</f>
        <v>#REF!</v>
      </c>
      <c r="IL22" s="4" t="e">
        <f>COUNTIFS(#REF!,B22,#REF!,"алиев",#REF!,"27.04.2026")</f>
        <v>#REF!</v>
      </c>
      <c r="IM22" s="4" t="e">
        <f>COUNTIFS(#REF!,B22,#REF!,"Бекдурдиев",#REF!,"27.04.2026")</f>
        <v>#REF!</v>
      </c>
      <c r="IN22" s="4" t="e">
        <f>COUNTIFS(#REF!,B22,#REF!,"алиев",#REF!,"28.04.2026")</f>
        <v>#REF!</v>
      </c>
      <c r="IO22" s="4" t="e">
        <f>COUNTIFS(#REF!,B22,#REF!,"Бекдурдиев",#REF!,"28.04.2026")</f>
        <v>#REF!</v>
      </c>
      <c r="IP22" s="4" t="e">
        <f>COUNTIFS(#REF!,B22,#REF!,"алиев",#REF!,"29.04.2026")</f>
        <v>#REF!</v>
      </c>
      <c r="IQ22" s="4" t="e">
        <f>COUNTIFS(#REF!,B22,#REF!,"Бекдурдиев",#REF!,"29.04.2026")</f>
        <v>#REF!</v>
      </c>
      <c r="IR22" s="4" t="e">
        <f>COUNTIFS(#REF!,B22,#REF!,"алиев",#REF!,"30.04.2026")</f>
        <v>#REF!</v>
      </c>
      <c r="IS22" s="4" t="e">
        <f>COUNTIFS(#REF!,B22,#REF!,"Бекдурдиев",#REF!,"30.04.2026")</f>
        <v>#REF!</v>
      </c>
      <c r="IT22" s="18" t="e">
        <f t="shared" si="26"/>
        <v>#REF!</v>
      </c>
      <c r="IU22" s="18" t="e">
        <f t="shared" si="27"/>
        <v>#REF!</v>
      </c>
      <c r="IV22" s="4" t="e">
        <f>COUNTIFS(#REF!,B22,#REF!,"алиев",#REF!,"01.05.2026")</f>
        <v>#REF!</v>
      </c>
      <c r="IW22" s="4" t="e">
        <f>COUNTIFS(#REF!,B22,#REF!,"Бекдурдиев",#REF!,"01.05.2026")</f>
        <v>#REF!</v>
      </c>
      <c r="IX22" s="4" t="e">
        <f>COUNTIFS(#REF!,B22,#REF!,"алиев",#REF!,"02.05.2026")</f>
        <v>#REF!</v>
      </c>
      <c r="IY22" s="4" t="e">
        <f>COUNTIFS(#REF!,B22,#REF!,"Бекдурдиев",#REF!,"02.05.2026")</f>
        <v>#REF!</v>
      </c>
      <c r="IZ22" s="4" t="e">
        <f>COUNTIFS(#REF!,B22,#REF!,"алиев",#REF!,"03.05.2026")</f>
        <v>#REF!</v>
      </c>
      <c r="JA22" s="4" t="e">
        <f>COUNTIFS(#REF!,B22,#REF!,"Бекдурдиев",#REF!,"03.05.2026")</f>
        <v>#REF!</v>
      </c>
      <c r="JB22" s="4" t="e">
        <f>COUNTIFS(#REF!,B22,#REF!,"алиев",#REF!,"04.05.2026")</f>
        <v>#REF!</v>
      </c>
      <c r="JC22" s="4" t="e">
        <f>COUNTIFS(#REF!,B22,#REF!,"Бекдурдиев",#REF!,"04.05.2026")</f>
        <v>#REF!</v>
      </c>
      <c r="JD22" s="4" t="e">
        <f>COUNTIFS(#REF!,B22,#REF!,"алиев",#REF!,"05.05.2026")</f>
        <v>#REF!</v>
      </c>
      <c r="JE22" s="4" t="e">
        <f>COUNTIFS(#REF!,B22,#REF!,"Бекдурдиев",#REF!,"05.05.2026")</f>
        <v>#REF!</v>
      </c>
      <c r="JF22" s="4" t="e">
        <f>COUNTIFS(#REF!,B22,#REF!,"алиев",#REF!,"06.05.2026")</f>
        <v>#REF!</v>
      </c>
      <c r="JG22" s="4" t="e">
        <f>COUNTIFS(#REF!,B22,#REF!,"Бекдурдиев",#REF!,"06.05.2026")</f>
        <v>#REF!</v>
      </c>
      <c r="JH22" s="4" t="e">
        <f>COUNTIFS(#REF!,B22,#REF!,"алиев",#REF!,"07.05.2026")</f>
        <v>#REF!</v>
      </c>
      <c r="JI22" s="4" t="e">
        <f>COUNTIFS(#REF!,B22,#REF!,"Бекдурдиев",#REF!,"07.05.2026")</f>
        <v>#REF!</v>
      </c>
      <c r="JJ22" s="4" t="e">
        <f>COUNTIFS(#REF!,B22,#REF!,"алиев",#REF!,"08.05.2026")</f>
        <v>#REF!</v>
      </c>
      <c r="JK22" s="4" t="e">
        <f>COUNTIFS(#REF!,B22,#REF!,"Бекдурдиев",#REF!,"08.05.2026")</f>
        <v>#REF!</v>
      </c>
      <c r="JL22" s="4" t="e">
        <f>COUNTIFS(#REF!,B22,#REF!,"алиев",#REF!,"09.05.2026")</f>
        <v>#REF!</v>
      </c>
      <c r="JM22" s="4" t="e">
        <f>COUNTIFS(#REF!,B22,#REF!,"Бекдурдиев",#REF!,"09.05.2026")</f>
        <v>#REF!</v>
      </c>
      <c r="JN22" s="4" t="e">
        <f>COUNTIFS(#REF!,B22,#REF!,"алиев",#REF!,"10.05.2026")</f>
        <v>#REF!</v>
      </c>
      <c r="JO22" s="4" t="e">
        <f>COUNTIFS(#REF!,B22,#REF!,"Бекдурдиев",#REF!,"10.05.2026")</f>
        <v>#REF!</v>
      </c>
      <c r="JP22" s="4" t="e">
        <f>COUNTIFS(#REF!,B22,#REF!,"алиев",#REF!,"11.05.2026")</f>
        <v>#REF!</v>
      </c>
      <c r="JQ22" s="4" t="e">
        <f>COUNTIFS(#REF!,B22,#REF!,"Бекдурдиев",#REF!,"11.05.2026")</f>
        <v>#REF!</v>
      </c>
      <c r="JR22" s="4" t="e">
        <f>COUNTIFS(#REF!,B22,#REF!,"алиев",#REF!,"12.05.2026")</f>
        <v>#REF!</v>
      </c>
      <c r="JS22" s="4" t="e">
        <f>COUNTIFS(#REF!,B22,#REF!,"Бекдурдиев",#REF!,"12.05.2026")</f>
        <v>#REF!</v>
      </c>
      <c r="JT22" s="4" t="e">
        <f>COUNTIFS(#REF!,B22,#REF!,"алиев",#REF!,"13.05.2026")</f>
        <v>#REF!</v>
      </c>
      <c r="JU22" s="4" t="e">
        <f>COUNTIFS(#REF!,B22,#REF!,"Бекдурдиев",#REF!,"13.05.2026")</f>
        <v>#REF!</v>
      </c>
      <c r="JV22" s="4" t="e">
        <f>COUNTIFS(#REF!,B22,#REF!,"алиев",#REF!,"14.05.2026")</f>
        <v>#REF!</v>
      </c>
      <c r="JW22" s="4" t="e">
        <f>COUNTIFS(#REF!,B22,#REF!,"Бекдурдиев",#REF!,"14.05.2026")</f>
        <v>#REF!</v>
      </c>
      <c r="JX22" s="4" t="e">
        <f>COUNTIFS(#REF!,B22,#REF!,"алиев",#REF!,"15.05.2026")</f>
        <v>#REF!</v>
      </c>
      <c r="JY22" s="4" t="e">
        <f>COUNTIFS(#REF!,B22,#REF!,"Бекдурдиев",#REF!,"15.05.2026")</f>
        <v>#REF!</v>
      </c>
      <c r="JZ22" s="4" t="e">
        <f>COUNTIFS(#REF!,B22,#REF!,"алиев",#REF!,"16.05.2026")</f>
        <v>#REF!</v>
      </c>
      <c r="KA22" s="4" t="e">
        <f>COUNTIFS(#REF!,B22,#REF!,"Бекдурдиев",#REF!,"16.05.2026")</f>
        <v>#REF!</v>
      </c>
      <c r="KB22" s="4" t="e">
        <f>COUNTIFS(#REF!,B22,#REF!,"алиев",#REF!,"17.05.2026")</f>
        <v>#REF!</v>
      </c>
      <c r="KC22" s="4" t="e">
        <f>COUNTIFS(#REF!,B22,#REF!,"Бекдурдиев",#REF!,"17.05.2026")</f>
        <v>#REF!</v>
      </c>
      <c r="KD22" s="4" t="e">
        <f>COUNTIFS(#REF!,B22,#REF!,"алиев",#REF!,"18.05.2026")</f>
        <v>#REF!</v>
      </c>
      <c r="KE22" s="4" t="e">
        <f>COUNTIFS(#REF!,B22,#REF!,"Бекдурдиев",#REF!,"18.05.2026")</f>
        <v>#REF!</v>
      </c>
      <c r="KF22" s="4" t="e">
        <f>COUNTIFS(#REF!,B22,#REF!,"алиев",#REF!,"19.05.2026")</f>
        <v>#REF!</v>
      </c>
      <c r="KG22" s="4" t="e">
        <f>COUNTIFS(#REF!,B22,#REF!,"Бекдурдиев",#REF!,"19.05.2026")</f>
        <v>#REF!</v>
      </c>
      <c r="KH22" s="4" t="e">
        <f>COUNTIFS(#REF!,B22,#REF!,"алиев",#REF!,"20.05.2026")</f>
        <v>#REF!</v>
      </c>
      <c r="KI22" s="4" t="e">
        <f>COUNTIFS(#REF!,B22,#REF!,"Бекдурдиев",#REF!,"20.05.2026")</f>
        <v>#REF!</v>
      </c>
      <c r="KJ22" s="4" t="e">
        <f>COUNTIFS(#REF!,B22,#REF!,"алиев",#REF!,"21.05.2026")</f>
        <v>#REF!</v>
      </c>
      <c r="KK22" s="4" t="e">
        <f>COUNTIFS(#REF!,B22,#REF!,"Бекдурдиев",#REF!,"21.05.2026")</f>
        <v>#REF!</v>
      </c>
      <c r="KL22" s="4" t="e">
        <f>COUNTIFS(#REF!,B22,#REF!,"алиев",#REF!,"22.05.2026")</f>
        <v>#REF!</v>
      </c>
      <c r="KM22" s="4" t="e">
        <f>COUNTIFS(#REF!,B22,#REF!,"Бекдурдиев",#REF!,"22.05.2026")</f>
        <v>#REF!</v>
      </c>
      <c r="KN22" s="4" t="e">
        <f>COUNTIFS(#REF!,B22,#REF!,"алиев",#REF!,"23.05.2026")</f>
        <v>#REF!</v>
      </c>
      <c r="KO22" s="4" t="e">
        <f>COUNTIFS(#REF!,B22,#REF!,"Бекдурдиев",#REF!,"23.05.2026")</f>
        <v>#REF!</v>
      </c>
      <c r="KP22" s="4" t="e">
        <f>COUNTIFS(#REF!,B22,#REF!,"алиев",#REF!,"24.05.2026")</f>
        <v>#REF!</v>
      </c>
      <c r="KQ22" s="4" t="e">
        <f>COUNTIFS(#REF!,B22,#REF!,"Бекдурдиев",#REF!,"24.05.2026")</f>
        <v>#REF!</v>
      </c>
      <c r="KR22" s="4" t="e">
        <f>COUNTIFS(#REF!,B22,#REF!,"алиев",#REF!,"25.05.2026")</f>
        <v>#REF!</v>
      </c>
      <c r="KS22" s="4" t="e">
        <f>COUNTIFS(#REF!,B22,#REF!,"Бекдурдиев",#REF!,"25.05.2026")</f>
        <v>#REF!</v>
      </c>
      <c r="KT22" s="4" t="e">
        <f>COUNTIFS(#REF!,B22,#REF!,"алиев",#REF!,"26.05.2026")</f>
        <v>#REF!</v>
      </c>
      <c r="KU22" s="4" t="e">
        <f>COUNTIFS(#REF!,B22,#REF!,"Бекдурдиев",#REF!,"26.05.2026")</f>
        <v>#REF!</v>
      </c>
      <c r="KV22" s="4" t="e">
        <f>COUNTIFS(#REF!,B22,#REF!,"алиев",#REF!,"27.05.2026")</f>
        <v>#REF!</v>
      </c>
      <c r="KW22" s="4" t="e">
        <f>COUNTIFS(#REF!,B22,#REF!,"Бекдурдиев",#REF!,"27.05.2026")</f>
        <v>#REF!</v>
      </c>
      <c r="KX22" s="4" t="e">
        <f>COUNTIFS(#REF!,B22,#REF!,"алиев",#REF!,"28.05.2026")</f>
        <v>#REF!</v>
      </c>
      <c r="KY22" s="4" t="e">
        <f>COUNTIFS(#REF!,B22,#REF!,"Бекдурдиев",#REF!,"28.05.2026")</f>
        <v>#REF!</v>
      </c>
      <c r="KZ22" s="4" t="e">
        <f>COUNTIFS(#REF!,B22,#REF!,"алиев",#REF!,"29.05.2026")</f>
        <v>#REF!</v>
      </c>
      <c r="LA22" s="4" t="e">
        <f>COUNTIFS(#REF!,B22,#REF!,"Бекдурдиев",#REF!,"29.05.2026")</f>
        <v>#REF!</v>
      </c>
      <c r="LB22" s="4" t="e">
        <f>COUNTIFS(#REF!,B22,#REF!,"алиев",#REF!,"30.05.2026")</f>
        <v>#REF!</v>
      </c>
      <c r="LC22" s="4" t="e">
        <f>COUNTIFS(#REF!,B22,#REF!,"Бекдурдиев",#REF!,"30.05.2026")</f>
        <v>#REF!</v>
      </c>
      <c r="LD22" s="4" t="e">
        <f>COUNTIFS(#REF!,B22,#REF!,"алиев",#REF!,"31.05.2026")</f>
        <v>#REF!</v>
      </c>
      <c r="LE22" s="4" t="e">
        <f>COUNTIFS(#REF!,B22,#REF!,"Бекдурдиев",#REF!,"31.05.2026")</f>
        <v>#REF!</v>
      </c>
      <c r="LF22" s="22" t="e">
        <f t="shared" si="28"/>
        <v>#REF!</v>
      </c>
      <c r="LG22" s="22" t="e">
        <f t="shared" si="29"/>
        <v>#REF!</v>
      </c>
      <c r="LH22" s="4" t="e">
        <f>COUNTIFS(#REF!,B22,#REF!,"алиев",#REF!,"01.06.2026")</f>
        <v>#REF!</v>
      </c>
      <c r="LI22" s="4" t="e">
        <f>COUNTIFS(#REF!,B22,#REF!,"Бекдурдиев",#REF!,"01.06.2026")</f>
        <v>#REF!</v>
      </c>
      <c r="LJ22" s="4" t="e">
        <f>COUNTIFS(#REF!,B22,#REF!,"алиев",#REF!,"02.06.2026")</f>
        <v>#REF!</v>
      </c>
      <c r="LK22" s="4" t="e">
        <f>COUNTIFS(#REF!,B22,#REF!,"Бекдурдиев",#REF!,"02.06.2026")</f>
        <v>#REF!</v>
      </c>
      <c r="LL22" s="4" t="e">
        <f>COUNTIFS(#REF!,B22,#REF!,"алиев",#REF!,"03.06.2026")</f>
        <v>#REF!</v>
      </c>
      <c r="LM22" s="4" t="e">
        <f>COUNTIFS(#REF!,B22,#REF!,"Бекдурдиев",#REF!,"03.06.2026")</f>
        <v>#REF!</v>
      </c>
      <c r="LN22" s="4" t="e">
        <f>COUNTIFS(#REF!,B22,#REF!,"алиев",#REF!,"04.06.2026")</f>
        <v>#REF!</v>
      </c>
      <c r="LO22" s="4" t="e">
        <f>COUNTIFS(#REF!,B22,#REF!,"Бекдурдиев",#REF!,"04.06.2026")</f>
        <v>#REF!</v>
      </c>
      <c r="LP22" s="4" t="e">
        <f>COUNTIFS(#REF!,B22,#REF!,"алиев",#REF!,"05.06.2026")</f>
        <v>#REF!</v>
      </c>
      <c r="LQ22" s="4" t="e">
        <f>COUNTIFS(#REF!,B22,#REF!,"Бекдурдиев",#REF!,"05.06.2026")</f>
        <v>#REF!</v>
      </c>
      <c r="LR22" s="4" t="e">
        <f>COUNTIFS(#REF!,B22,#REF!,"алиев",#REF!,"06.06.2026")</f>
        <v>#REF!</v>
      </c>
      <c r="LS22" s="4" t="e">
        <f>COUNTIFS(#REF!,B22,#REF!,"Бекдурдиев",#REF!,"06.06.2026")</f>
        <v>#REF!</v>
      </c>
      <c r="LT22" s="4" t="e">
        <f>COUNTIFS(#REF!,B22,#REF!,"алиев",#REF!,"07.06.2026")</f>
        <v>#REF!</v>
      </c>
      <c r="LU22" s="4" t="e">
        <f>COUNTIFS(#REF!,B22,#REF!,"Бекдурдиев",#REF!,"07.06.2026")</f>
        <v>#REF!</v>
      </c>
      <c r="LV22" s="4" t="e">
        <f>COUNTIFS(#REF!,B22,#REF!,"алиев",#REF!,"08.06.2026")</f>
        <v>#REF!</v>
      </c>
      <c r="LW22" s="4" t="e">
        <f>COUNTIFS(#REF!,B22,#REF!,"Бекдурдиев",#REF!,"08.06.2026")</f>
        <v>#REF!</v>
      </c>
      <c r="LX22" s="4" t="e">
        <f>COUNTIFS(#REF!,B22,#REF!,"алиев",#REF!,"09.06.2026")</f>
        <v>#REF!</v>
      </c>
      <c r="LY22" s="4" t="e">
        <f>COUNTIFS(#REF!,B22,#REF!,"Бекдурдиев",#REF!,"09.06.2026")</f>
        <v>#REF!</v>
      </c>
      <c r="LZ22" s="4" t="e">
        <f>COUNTIFS(#REF!,B22,#REF!,"алиев",#REF!,"10.06.2026")</f>
        <v>#REF!</v>
      </c>
      <c r="MA22" s="4" t="e">
        <f>COUNTIFS(#REF!,B22,#REF!,"Бекдурдиев",#REF!,"10.06.2026")</f>
        <v>#REF!</v>
      </c>
      <c r="MB22" s="4" t="e">
        <f>COUNTIFS(#REF!,B22,#REF!,"алиев",#REF!,"11.06.2026")</f>
        <v>#REF!</v>
      </c>
      <c r="MC22" s="4" t="e">
        <f>COUNTIFS(#REF!,B22,#REF!,"Бекдурдиев",#REF!,"11.06.2026")</f>
        <v>#REF!</v>
      </c>
      <c r="MD22" s="4" t="e">
        <f>COUNTIFS(#REF!,B22,#REF!,"алиев",#REF!,"12.06.2026")</f>
        <v>#REF!</v>
      </c>
      <c r="ME22" s="4" t="e">
        <f>COUNTIFS(#REF!,B22,#REF!,"Бекдурдиев",#REF!,"12.06.2026")</f>
        <v>#REF!</v>
      </c>
      <c r="MF22" s="4" t="e">
        <f>COUNTIFS(#REF!,B22,#REF!,"алиев",#REF!,"13.06.2026")</f>
        <v>#REF!</v>
      </c>
      <c r="MG22" s="4" t="e">
        <f>COUNTIFS(#REF!,B22,#REF!,"Бекдурдиев",#REF!,"13.06.2026")</f>
        <v>#REF!</v>
      </c>
      <c r="MH22" s="4" t="e">
        <f>COUNTIFS(#REF!,B22,#REF!,"алиев",#REF!,"14.06.2026")</f>
        <v>#REF!</v>
      </c>
      <c r="MI22" s="4" t="e">
        <f>COUNTIFS(#REF!,B22,#REF!,"Бекдурдиев",#REF!,"14.06.2026")</f>
        <v>#REF!</v>
      </c>
      <c r="MJ22" s="4" t="e">
        <f>COUNTIFS(#REF!,B22,#REF!,"алиев",#REF!,"15.06.2026")</f>
        <v>#REF!</v>
      </c>
      <c r="MK22" s="4" t="e">
        <f>COUNTIFS(#REF!,B22,#REF!,"Бекдурдиев",#REF!,"15.06.2026")</f>
        <v>#REF!</v>
      </c>
      <c r="ML22" s="4" t="e">
        <f>COUNTIFS(#REF!,B22,#REF!,"алиев",#REF!,"16.06.2026")</f>
        <v>#REF!</v>
      </c>
      <c r="MM22" s="4" t="e">
        <f>COUNTIFS(#REF!,B22,#REF!,"Бекдурдиев",#REF!,"16.06.2026")</f>
        <v>#REF!</v>
      </c>
      <c r="MN22" s="4" t="e">
        <f>COUNTIFS(#REF!,B22,#REF!,"алиев",#REF!,"17.06.2026")</f>
        <v>#REF!</v>
      </c>
      <c r="MO22" s="4" t="e">
        <f>COUNTIFS(#REF!,B22,#REF!,"Бекдурдиев",#REF!,"17.06.2026")</f>
        <v>#REF!</v>
      </c>
      <c r="MP22" s="4" t="e">
        <f>COUNTIFS(#REF!,B22,#REF!,"алиев",#REF!,"18.06.2026")</f>
        <v>#REF!</v>
      </c>
      <c r="MQ22" s="4" t="e">
        <f>COUNTIFS(#REF!,B22,#REF!,"Бекдурдиев",#REF!,"18.06.2026")</f>
        <v>#REF!</v>
      </c>
      <c r="MR22" s="4" t="e">
        <f>COUNTIFS(#REF!,B22,#REF!,"алиев",#REF!,"19.06.2026")</f>
        <v>#REF!</v>
      </c>
      <c r="MS22" s="4" t="e">
        <f>COUNTIFS(#REF!,B22,#REF!,"Бекдурдиев",#REF!,"19.06.2026")</f>
        <v>#REF!</v>
      </c>
      <c r="MT22" s="4" t="e">
        <f>COUNTIFS(#REF!,B22,#REF!,"алиев",#REF!,"20.06.2026")</f>
        <v>#REF!</v>
      </c>
      <c r="MU22" s="4" t="e">
        <f>COUNTIFS(#REF!,B22,#REF!,"Бекдурдиев",#REF!,"20.06.2026")</f>
        <v>#REF!</v>
      </c>
      <c r="MV22" s="4" t="e">
        <f>COUNTIFS(#REF!,B22,#REF!,"алиев",#REF!,"21.06.2026")</f>
        <v>#REF!</v>
      </c>
      <c r="MW22" s="4" t="e">
        <f>COUNTIFS(#REF!,B22,#REF!,"Бекдурдиев",#REF!,"21.06.2026")</f>
        <v>#REF!</v>
      </c>
      <c r="MX22" s="4" t="e">
        <f>COUNTIFS(#REF!,B22,#REF!,"алиев",#REF!,"22.06.2026")</f>
        <v>#REF!</v>
      </c>
      <c r="MY22" s="4" t="e">
        <f>COUNTIFS(#REF!,B22,#REF!,"Бекдурдиев",#REF!,"22.06.2026")</f>
        <v>#REF!</v>
      </c>
      <c r="MZ22" s="4" t="e">
        <f>COUNTIFS(#REF!,B22,#REF!,"алиев",#REF!,"23.06.2026")</f>
        <v>#REF!</v>
      </c>
      <c r="NA22" s="4" t="e">
        <f>COUNTIFS(#REF!,B22,#REF!,"Бекдурдиев",#REF!,"23.06.2026")</f>
        <v>#REF!</v>
      </c>
      <c r="NB22" s="4" t="e">
        <f>COUNTIFS(#REF!,B22,#REF!,"алиев",#REF!,"24.06.2026")</f>
        <v>#REF!</v>
      </c>
      <c r="NC22" s="4" t="e">
        <f>COUNTIFS(#REF!,B22,#REF!,"Бекдурдиев",#REF!,"24.06.2026")</f>
        <v>#REF!</v>
      </c>
      <c r="ND22" s="4" t="e">
        <f>COUNTIFS(#REF!,B22,#REF!,"алиев",#REF!,"25.06.2026")</f>
        <v>#REF!</v>
      </c>
      <c r="NE22" s="4" t="e">
        <f>COUNTIFS(#REF!,B22,#REF!,"Бекдурдиев",#REF!,"25.06.2026")</f>
        <v>#REF!</v>
      </c>
      <c r="NF22" s="4" t="e">
        <f>COUNTIFS(#REF!,B22,#REF!,"алиев",#REF!,"26.06.2026")</f>
        <v>#REF!</v>
      </c>
      <c r="NG22" s="4" t="e">
        <f>COUNTIFS(#REF!,B22,#REF!,"Бекдурдиев",#REF!,"26.06.2026")</f>
        <v>#REF!</v>
      </c>
      <c r="NH22" s="4" t="e">
        <f>COUNTIFS(#REF!,B22,#REF!,"алиев",#REF!,"27.06.2026")</f>
        <v>#REF!</v>
      </c>
      <c r="NI22" s="4" t="e">
        <f>COUNTIFS(#REF!,B22,#REF!,"Бекдурдиев",#REF!,"27.06.2026")</f>
        <v>#REF!</v>
      </c>
      <c r="NJ22" s="4" t="e">
        <f>COUNTIFS(#REF!,B22,#REF!,"алиев",#REF!,"28.06.2026")</f>
        <v>#REF!</v>
      </c>
      <c r="NK22" s="4" t="e">
        <f>COUNTIFS(#REF!,B22,#REF!,"Бекдурдиев",#REF!,"28.06.2026")</f>
        <v>#REF!</v>
      </c>
      <c r="NL22" s="4" t="e">
        <f>COUNTIFS(#REF!,B22,#REF!,"алиев",#REF!,"29.06.2026")</f>
        <v>#REF!</v>
      </c>
      <c r="NM22" s="4" t="e">
        <f>COUNTIFS(#REF!,B22,#REF!,"Бекдурдиев",#REF!,"29.06.2026")</f>
        <v>#REF!</v>
      </c>
      <c r="NN22" s="4" t="e">
        <f>COUNTIFS(#REF!,B22,#REF!,"алиев",#REF!,"30.06.2026")</f>
        <v>#REF!</v>
      </c>
      <c r="NO22" s="4" t="e">
        <f>COUNTIFS(#REF!,B22,#REF!,"Бекдурдиев",#REF!,"30.06.2026")</f>
        <v>#REF!</v>
      </c>
      <c r="NP22" s="26" t="e">
        <f t="shared" si="30"/>
        <v>#REF!</v>
      </c>
      <c r="NQ22" s="26" t="e">
        <f t="shared" si="31"/>
        <v>#REF!</v>
      </c>
      <c r="NR22" s="4" t="e">
        <f>COUNTIFS(#REF!,B22,#REF!,"алиев",#REF!,"01.07.2026")</f>
        <v>#REF!</v>
      </c>
      <c r="NS22" s="4" t="e">
        <f>COUNTIFS(#REF!,B22,#REF!,"Бекдурдиев",#REF!,"01.07.2026")</f>
        <v>#REF!</v>
      </c>
      <c r="NT22" s="4" t="e">
        <f>COUNTIFS(#REF!,B22,#REF!,"алиев",#REF!,"02.07.2026")</f>
        <v>#REF!</v>
      </c>
      <c r="NU22" s="4" t="e">
        <f>COUNTIFS(#REF!,B22,#REF!,"Бекдурдиев",#REF!,"02.07.2026")</f>
        <v>#REF!</v>
      </c>
      <c r="NV22" s="4" t="e">
        <f>COUNTIFS(#REF!,B22,#REF!,"алиев",#REF!,"03.07.2026")</f>
        <v>#REF!</v>
      </c>
      <c r="NW22" s="4" t="e">
        <f>COUNTIFS(#REF!,B22,#REF!,"Бекдурдиев",#REF!,"03.07.2026")</f>
        <v>#REF!</v>
      </c>
      <c r="NX22" s="4" t="e">
        <f>COUNTIFS(#REF!,B22,#REF!,"алиев",#REF!,"04.07.2026")</f>
        <v>#REF!</v>
      </c>
      <c r="NY22" s="4" t="e">
        <f>COUNTIFS(#REF!,B22,#REF!,"Бекдурдиев",#REF!,"04.07.2026")</f>
        <v>#REF!</v>
      </c>
      <c r="NZ22" s="4" t="e">
        <f>COUNTIFS(#REF!,B22,#REF!,"алиев",#REF!,"05.07.2026")</f>
        <v>#REF!</v>
      </c>
      <c r="OA22" s="4" t="e">
        <f>COUNTIFS(#REF!,B22,#REF!,"Бекдурдиев",#REF!,"05.07.2026")</f>
        <v>#REF!</v>
      </c>
      <c r="OB22" s="4" t="e">
        <f>COUNTIFS(#REF!,B22,#REF!,"алиев",#REF!,"06.07.2026")</f>
        <v>#REF!</v>
      </c>
      <c r="OC22" s="4" t="e">
        <f>COUNTIFS(#REF!,B22,#REF!,"Бекдурдиев",#REF!,"06.07.2026")</f>
        <v>#REF!</v>
      </c>
      <c r="OD22" s="4" t="e">
        <f>COUNTIFS(#REF!,B22,#REF!,"алиев",#REF!,"07.07.2026")</f>
        <v>#REF!</v>
      </c>
      <c r="OE22" s="4" t="e">
        <f>COUNTIFS(#REF!,B22,#REF!,"Бекдурдиев",#REF!,"07.07.2026")</f>
        <v>#REF!</v>
      </c>
      <c r="OF22" s="4" t="e">
        <f>COUNTIFS(#REF!,B22,#REF!,"алиев",#REF!,"08.07.2026")</f>
        <v>#REF!</v>
      </c>
      <c r="OG22" s="4" t="e">
        <f>COUNTIFS(#REF!,B22,#REF!,"Бекдурдиев",#REF!,"08.07.2026")</f>
        <v>#REF!</v>
      </c>
      <c r="OH22" s="4" t="e">
        <f>COUNTIFS(#REF!,B22,#REF!,"алиев",#REF!,"09.07.2026")</f>
        <v>#REF!</v>
      </c>
      <c r="OI22" s="4" t="e">
        <f>COUNTIFS(#REF!,B22,#REF!,"Бекдурдиев",#REF!,"09.07.2026")</f>
        <v>#REF!</v>
      </c>
      <c r="OJ22" s="4" t="e">
        <f>COUNTIFS(#REF!,B22,#REF!,"алиев",#REF!,"10.07.2026")</f>
        <v>#REF!</v>
      </c>
      <c r="OK22" s="4" t="e">
        <f>COUNTIFS(#REF!,B22,#REF!,"Бекдурдиев",#REF!,"10.07.2026")</f>
        <v>#REF!</v>
      </c>
      <c r="OL22" s="4" t="e">
        <f>COUNTIFS(#REF!,B22,#REF!,"алиев",#REF!,"11.07.2026")</f>
        <v>#REF!</v>
      </c>
      <c r="OM22" s="4" t="e">
        <f>COUNTIFS(#REF!,B22,#REF!,"Бекдурдиев",#REF!,"11.07.2026")</f>
        <v>#REF!</v>
      </c>
      <c r="ON22" s="4" t="e">
        <f>COUNTIFS(#REF!,B22,#REF!,"алиев",#REF!,"12.07.2026")</f>
        <v>#REF!</v>
      </c>
      <c r="OO22" s="4" t="e">
        <f>COUNTIFS(#REF!,B22,#REF!,"Бекдурдиев",#REF!,"12.07.2026")</f>
        <v>#REF!</v>
      </c>
      <c r="OP22" s="4" t="e">
        <f>COUNTIFS(#REF!,B22,#REF!,"алиев",#REF!,"13.07.2026")</f>
        <v>#REF!</v>
      </c>
      <c r="OQ22" s="4" t="e">
        <f>COUNTIFS(#REF!,B22,#REF!,"Бекдурдиев",#REF!,"13.07.2026")</f>
        <v>#REF!</v>
      </c>
      <c r="OR22" s="4" t="e">
        <f>COUNTIFS(#REF!,B22,#REF!,"алиев",#REF!,"14.07.2026")</f>
        <v>#REF!</v>
      </c>
      <c r="OS22" s="4" t="e">
        <f>COUNTIFS(#REF!,B22,#REF!,"Бекдурдиев",#REF!,"14.07.2026")</f>
        <v>#REF!</v>
      </c>
      <c r="OT22" s="4" t="e">
        <f>COUNTIFS(#REF!,B22,#REF!,"алиев",#REF!,"15.07.2026")</f>
        <v>#REF!</v>
      </c>
      <c r="OU22" s="4" t="e">
        <f>COUNTIFS(#REF!,B22,#REF!,"Бекдурдиев",#REF!,"15.07.2026")</f>
        <v>#REF!</v>
      </c>
      <c r="OV22" s="4" t="e">
        <f>COUNTIFS(#REF!,B22,#REF!,"алиев",#REF!,"16.07.2026")</f>
        <v>#REF!</v>
      </c>
      <c r="OW22" s="4" t="e">
        <f>COUNTIFS(#REF!,B22,#REF!,"Бекдурдиев",#REF!,"16.07.2026")</f>
        <v>#REF!</v>
      </c>
      <c r="OX22" s="4" t="e">
        <f>COUNTIFS(#REF!,B22,#REF!,"алиев",#REF!,"17.07.2026")</f>
        <v>#REF!</v>
      </c>
      <c r="OY22" s="4" t="e">
        <f>COUNTIFS(#REF!,B22,#REF!,"Бекдурдиев",#REF!,"17.07.2026")</f>
        <v>#REF!</v>
      </c>
      <c r="OZ22" s="4" t="e">
        <f>COUNTIFS(#REF!,B22,#REF!,"алиев",#REF!,"18.07.2026")</f>
        <v>#REF!</v>
      </c>
      <c r="PA22" s="4" t="e">
        <f>COUNTIFS(#REF!,B22,#REF!,"Бекдурдиев",#REF!,"18.07.2026")</f>
        <v>#REF!</v>
      </c>
      <c r="PB22" s="4" t="e">
        <f>COUNTIFS(#REF!,B22,#REF!,"алиев",#REF!,"19.07.2026")</f>
        <v>#REF!</v>
      </c>
      <c r="PC22" s="4" t="e">
        <f>COUNTIFS(#REF!,B22,#REF!,"Бекдурдиев",#REF!,"19.07.2026")</f>
        <v>#REF!</v>
      </c>
      <c r="PD22" s="4" t="e">
        <f>COUNTIFS(#REF!,B22,#REF!,"алиев",#REF!,"20.07.2026")</f>
        <v>#REF!</v>
      </c>
      <c r="PE22" s="4" t="e">
        <f>COUNTIFS(#REF!,B22,#REF!,"Бекдурдиев",#REF!,"20.07.2026")</f>
        <v>#REF!</v>
      </c>
      <c r="PF22" s="4" t="e">
        <f>COUNTIFS(#REF!,B22,#REF!,"алиев",#REF!,"21.07.2026")</f>
        <v>#REF!</v>
      </c>
      <c r="PG22" s="4" t="e">
        <f>COUNTIFS(#REF!,B22,#REF!,"Бекдурдиев",#REF!,"21.07.2026")</f>
        <v>#REF!</v>
      </c>
      <c r="PH22" s="4" t="e">
        <f>COUNTIFS(#REF!,B22,#REF!,"алиев",#REF!,"22.07.2026")</f>
        <v>#REF!</v>
      </c>
      <c r="PI22" s="4" t="e">
        <f>COUNTIFS(#REF!,B22,#REF!,"Бекдурдиев",#REF!,"22.07.2026")</f>
        <v>#REF!</v>
      </c>
      <c r="PJ22" s="4" t="e">
        <f>COUNTIFS(#REF!,B22,#REF!,"алиев",#REF!,"23.07.2026")</f>
        <v>#REF!</v>
      </c>
      <c r="PK22" s="4" t="e">
        <f>COUNTIFS(#REF!,B22,#REF!,"Бекдурдиев",#REF!,"23.07.2026")</f>
        <v>#REF!</v>
      </c>
      <c r="PL22" s="4" t="e">
        <f>COUNTIFS(#REF!,B22,#REF!,"алиев",#REF!,"24.07.2026")</f>
        <v>#REF!</v>
      </c>
      <c r="PM22" s="4" t="e">
        <f>COUNTIFS(#REF!,B22,#REF!,"Бекдурдиев",#REF!,"24.07.2026")</f>
        <v>#REF!</v>
      </c>
      <c r="PN22" s="4" t="e">
        <f>COUNTIFS(#REF!,B22,#REF!,"алиев",#REF!,"25.07.2026")</f>
        <v>#REF!</v>
      </c>
      <c r="PO22" s="4" t="e">
        <f>COUNTIFS(#REF!,B22,#REF!,"Бекдурдиев",#REF!,"25.07.2026")</f>
        <v>#REF!</v>
      </c>
      <c r="PP22" s="4" t="e">
        <f>COUNTIFS(#REF!,B22,#REF!,"алиев",#REF!,"26.07.2026")</f>
        <v>#REF!</v>
      </c>
      <c r="PQ22" s="4" t="e">
        <f>COUNTIFS(#REF!,B22,#REF!,"Бекдурдиев",#REF!,"26.07.2026")</f>
        <v>#REF!</v>
      </c>
      <c r="PR22" s="4" t="e">
        <f>COUNTIFS(#REF!,B22,#REF!,"алиев",#REF!,"27.07.2026")</f>
        <v>#REF!</v>
      </c>
      <c r="PS22" s="4" t="e">
        <f>COUNTIFS(#REF!,B22,#REF!,"Бекдурдиев",#REF!,"27.07.2026")</f>
        <v>#REF!</v>
      </c>
      <c r="PT22" s="4" t="e">
        <f>COUNTIFS(#REF!,B22,#REF!,"алиев",#REF!,"28.07.2026")</f>
        <v>#REF!</v>
      </c>
      <c r="PU22" s="4" t="e">
        <f>COUNTIFS(#REF!,B22,#REF!,"Бекдурдиев",#REF!,"28.07.2026")</f>
        <v>#REF!</v>
      </c>
      <c r="PV22" s="4" t="e">
        <f>COUNTIFS(#REF!,B22,#REF!,"алиев",#REF!,"29.07.2026")</f>
        <v>#REF!</v>
      </c>
      <c r="PW22" s="4" t="e">
        <f>COUNTIFS(#REF!,B22,#REF!,"Бекдурдиев",#REF!,"29.07.2026")</f>
        <v>#REF!</v>
      </c>
      <c r="PX22" s="4" t="e">
        <f>COUNTIFS(#REF!,B22,#REF!,"алиев",#REF!,"30.07.2026")</f>
        <v>#REF!</v>
      </c>
      <c r="PY22" s="4" t="e">
        <f>COUNTIFS(#REF!,B22,#REF!,"Бекдурдиев",#REF!,"30.07.2026")</f>
        <v>#REF!</v>
      </c>
      <c r="PZ22" s="4" t="e">
        <f>COUNTIFS(#REF!,B22,#REF!,"алиев",#REF!,"31.07.2026")</f>
        <v>#REF!</v>
      </c>
      <c r="QA22" s="4" t="e">
        <f>COUNTIFS(#REF!,B22,#REF!,"Бекдурдиев",#REF!,"31.07.2026")</f>
        <v>#REF!</v>
      </c>
      <c r="QB22" s="20" t="e">
        <f t="shared" si="32"/>
        <v>#REF!</v>
      </c>
      <c r="QC22" s="20" t="e">
        <f t="shared" si="33"/>
        <v>#REF!</v>
      </c>
      <c r="QD22" s="4" t="e">
        <f>COUNTIFS(#REF!,B22,#REF!,"алиев",#REF!,"01.08.2026")</f>
        <v>#REF!</v>
      </c>
      <c r="QE22" s="4" t="e">
        <f>COUNTIFS(#REF!,B22,#REF!,"Бекдурдиев",#REF!,"02.08.2026")</f>
        <v>#REF!</v>
      </c>
      <c r="QF22" s="4" t="e">
        <f>COUNTIFS(#REF!,B22,#REF!,"алиев",#REF!,"02.08.2026")</f>
        <v>#REF!</v>
      </c>
      <c r="QG22" s="4" t="e">
        <f>COUNTIFS(#REF!,B22,#REF!,"Бекдурдиев",#REF!,"03.08.2026")</f>
        <v>#REF!</v>
      </c>
      <c r="QH22" s="4" t="e">
        <f>COUNTIFS(#REF!,B22,#REF!,"алиев",#REF!,"03.08.2026")</f>
        <v>#REF!</v>
      </c>
      <c r="QI22" s="4" t="e">
        <f>COUNTIFS(#REF!,B22,#REF!,"Бекдурдиев",#REF!,"03.08.2026")</f>
        <v>#REF!</v>
      </c>
      <c r="QJ22" s="4" t="e">
        <f>COUNTIFS(#REF!,B22,#REF!,"алиев",#REF!,"04.08.2026")</f>
        <v>#REF!</v>
      </c>
      <c r="QK22" s="4" t="e">
        <f>COUNTIFS(#REF!,B22,#REF!,"Бекдурдиев",#REF!,"04.08.2026")</f>
        <v>#REF!</v>
      </c>
      <c r="QL22" s="4" t="e">
        <f>COUNTIFS(#REF!,B22,#REF!,"алиев",#REF!,"05.08.2026")</f>
        <v>#REF!</v>
      </c>
      <c r="QM22" s="4" t="e">
        <f>COUNTIFS(#REF!,B22,#REF!,"Бекдурдиев",#REF!,"05.08.2026")</f>
        <v>#REF!</v>
      </c>
      <c r="QN22" s="4" t="e">
        <f>COUNTIFS(#REF!,B22,#REF!,"алиев",#REF!,"06.08.2026")</f>
        <v>#REF!</v>
      </c>
      <c r="QO22" s="4" t="e">
        <f>COUNTIFS(#REF!,B22,#REF!,"Бекдурдиев",#REF!,"06.08.2026")</f>
        <v>#REF!</v>
      </c>
      <c r="QP22" s="4" t="e">
        <f>COUNTIFS(#REF!,B22,#REF!,"алиев",#REF!,"07.08.2026")</f>
        <v>#REF!</v>
      </c>
      <c r="QQ22" s="4" t="e">
        <f>COUNTIFS(#REF!,B22,#REF!,"Бекдурдиев",#REF!,"07.08.2026")</f>
        <v>#REF!</v>
      </c>
      <c r="QR22" s="4" t="e">
        <f>COUNTIFS(#REF!,B22,#REF!,"алиев",#REF!,"08.08.2026")</f>
        <v>#REF!</v>
      </c>
      <c r="QS22" s="4" t="e">
        <f>COUNTIFS(#REF!,B22,#REF!,"Бекдурдиев",#REF!,"08.08.2026")</f>
        <v>#REF!</v>
      </c>
      <c r="QT22" s="4" t="e">
        <f>COUNTIFS(#REF!,B22,#REF!,"алиев",#REF!,"09.08.2026")</f>
        <v>#REF!</v>
      </c>
      <c r="QU22" s="4" t="e">
        <f>COUNTIFS(#REF!,B22,#REF!,"Бекдурдиев",#REF!,"09.08.2026")</f>
        <v>#REF!</v>
      </c>
      <c r="QV22" s="4" t="e">
        <f>COUNTIFS(#REF!,B22,#REF!,"алиев",#REF!,"10.08.2026")</f>
        <v>#REF!</v>
      </c>
      <c r="QW22" s="4" t="e">
        <f>COUNTIFS(#REF!,B22,#REF!,"Бекдурдиев",#REF!,"10.08.2026")</f>
        <v>#REF!</v>
      </c>
      <c r="QX22" s="4" t="e">
        <f>COUNTIFS(#REF!,B22,#REF!,"алиев",#REF!,"11.08.2026")</f>
        <v>#REF!</v>
      </c>
      <c r="QY22" s="4" t="e">
        <f>COUNTIFS(#REF!,B22,#REF!,"Бекдурдиев",#REF!,"11.08.2026")</f>
        <v>#REF!</v>
      </c>
      <c r="QZ22" s="4" t="e">
        <f>COUNTIFS(#REF!,B22,#REF!,"алиев",#REF!,"12.08.2026")</f>
        <v>#REF!</v>
      </c>
      <c r="RA22" s="4" t="e">
        <f>COUNTIFS(#REF!,B22,#REF!,"Бекдурдиев",#REF!,"12.08.2026")</f>
        <v>#REF!</v>
      </c>
      <c r="RB22" s="4" t="e">
        <f>COUNTIFS(#REF!,B22,#REF!,"алиев",#REF!,"13.08.2026")</f>
        <v>#REF!</v>
      </c>
      <c r="RC22" s="4" t="e">
        <f>COUNTIFS(#REF!,B22,#REF!,"Бекдурдиев",#REF!,"13.08.2026")</f>
        <v>#REF!</v>
      </c>
      <c r="RD22" s="4" t="e">
        <f>COUNTIFS(#REF!,B22,#REF!,"алиев",#REF!,"14.08.2026")</f>
        <v>#REF!</v>
      </c>
      <c r="RE22" s="4" t="e">
        <f>COUNTIFS(#REF!,B22,#REF!,"Бекдурдиев",#REF!,"14.08.2026")</f>
        <v>#REF!</v>
      </c>
      <c r="RF22" s="4" t="e">
        <f>COUNTIFS(#REF!,B22,#REF!,"алиев",#REF!,"15.08.2026")</f>
        <v>#REF!</v>
      </c>
      <c r="RG22" s="4" t="e">
        <f>COUNTIFS(#REF!,B22,#REF!,"Бекдурдиев",#REF!,"15.08.2026")</f>
        <v>#REF!</v>
      </c>
      <c r="RH22" s="4" t="e">
        <f>COUNTIFS(#REF!,B22,#REF!,"алиев",#REF!,"16.08.2026")</f>
        <v>#REF!</v>
      </c>
      <c r="RI22" s="4" t="e">
        <f>COUNTIFS(#REF!,B22,#REF!,"Бекдурдиев",#REF!,"16.08.2026")</f>
        <v>#REF!</v>
      </c>
      <c r="RJ22" s="4" t="e">
        <f>COUNTIFS(#REF!,B22,#REF!,"алиев",#REF!,"17.08.2026")</f>
        <v>#REF!</v>
      </c>
      <c r="RK22" s="4" t="e">
        <f>COUNTIFS(#REF!,B22,#REF!,"Бекдурдиев",#REF!,"17.08.2026")</f>
        <v>#REF!</v>
      </c>
      <c r="RL22" s="4" t="e">
        <f>COUNTIFS(#REF!,B22,#REF!,"алиев",#REF!,"18.08.2026")</f>
        <v>#REF!</v>
      </c>
      <c r="RM22" s="4" t="e">
        <f>COUNTIFS(#REF!,B22,#REF!,"Бекдурдиев",#REF!,"18.08.2026")</f>
        <v>#REF!</v>
      </c>
      <c r="RN22" s="4" t="e">
        <f>COUNTIFS(#REF!,B22,#REF!,"алиев",#REF!,"19.08.2026")</f>
        <v>#REF!</v>
      </c>
      <c r="RO22" s="4" t="e">
        <f>COUNTIFS(#REF!,B22,#REF!,"Бекдурдиев",#REF!,"19.08.2026")</f>
        <v>#REF!</v>
      </c>
      <c r="RP22" s="4" t="e">
        <f>COUNTIFS(#REF!,B22,#REF!,"алиев",#REF!,"20.08.2026")</f>
        <v>#REF!</v>
      </c>
      <c r="RQ22" s="4" t="e">
        <f>COUNTIFS(#REF!,B22,#REF!,"Бекдурдиев",#REF!,"20.08.2026")</f>
        <v>#REF!</v>
      </c>
      <c r="RR22" s="4" t="e">
        <f>COUNTIFS(#REF!,B22,#REF!,"алиев",#REF!,"21.08.2026")</f>
        <v>#REF!</v>
      </c>
      <c r="RS22" s="4" t="e">
        <f>COUNTIFS(#REF!,B22,#REF!,"Бекдурдиев",#REF!,"21.08.2026")</f>
        <v>#REF!</v>
      </c>
      <c r="RT22" s="4" t="e">
        <f>COUNTIFS(#REF!,B22,#REF!,"алиев",#REF!,"22.08.2026")</f>
        <v>#REF!</v>
      </c>
      <c r="RU22" s="4" t="e">
        <f>COUNTIFS(#REF!,B22,#REF!,"Бекдурдиев",#REF!,"22.08.2026")</f>
        <v>#REF!</v>
      </c>
      <c r="RV22" s="4" t="e">
        <f>COUNTIFS(#REF!,B22,#REF!,"алиев",#REF!,"23.08.2026")</f>
        <v>#REF!</v>
      </c>
      <c r="RW22" s="4" t="e">
        <f>COUNTIFS(#REF!,B22,#REF!,"Бекдурдиев",#REF!,"23.08.2026")</f>
        <v>#REF!</v>
      </c>
      <c r="RX22" s="4" t="e">
        <f>COUNTIFS(#REF!,B22,#REF!,"алиев",#REF!,"24.08.2026")</f>
        <v>#REF!</v>
      </c>
      <c r="RY22" s="4" t="e">
        <f>COUNTIFS(#REF!,B22,#REF!,"Бекдурдиев",#REF!,"24.08.2026")</f>
        <v>#REF!</v>
      </c>
      <c r="RZ22" s="4" t="e">
        <f>COUNTIFS(#REF!,B22,#REF!,"алиев",#REF!,"25.08.2026")</f>
        <v>#REF!</v>
      </c>
      <c r="SA22" s="4" t="e">
        <f>COUNTIFS(#REF!,B22,#REF!,"Бекдурдиев",#REF!,"25.08.2026")</f>
        <v>#REF!</v>
      </c>
      <c r="SB22" s="4" t="e">
        <f>COUNTIFS(#REF!,B22,#REF!,"алиев",#REF!,"26.08.2026")</f>
        <v>#REF!</v>
      </c>
      <c r="SC22" s="4" t="e">
        <f>COUNTIFS(#REF!,B22,#REF!,"Бекдурдиев",#REF!,"26.08.2026")</f>
        <v>#REF!</v>
      </c>
      <c r="SD22" s="4" t="e">
        <f>COUNTIFS(#REF!,B22,#REF!,"алиев",#REF!,"27.08.2026")</f>
        <v>#REF!</v>
      </c>
      <c r="SE22" s="4" t="e">
        <f>COUNTIFS(#REF!,B22,#REF!,"Бекдурдиев",#REF!,"27.08.2026")</f>
        <v>#REF!</v>
      </c>
      <c r="SF22" s="4" t="e">
        <f>COUNTIFS(#REF!,B22,#REF!,"алиев",#REF!,"28.08.2026")</f>
        <v>#REF!</v>
      </c>
      <c r="SG22" s="4" t="e">
        <f>COUNTIFS(#REF!,B22,#REF!,"Бекдурдиев",#REF!,"28.08.2026")</f>
        <v>#REF!</v>
      </c>
      <c r="SH22" s="4" t="e">
        <f>COUNTIFS(#REF!,B22,#REF!,"алиев",#REF!,"29.08.2026")</f>
        <v>#REF!</v>
      </c>
      <c r="SI22" s="4" t="e">
        <f>COUNTIFS(#REF!,B22,#REF!,"Бекдурдиев",#REF!,"29.08.2026")</f>
        <v>#REF!</v>
      </c>
      <c r="SJ22" s="4" t="e">
        <f>COUNTIFS(#REF!,B22,#REF!,"алиев",#REF!,"30.08.2026")</f>
        <v>#REF!</v>
      </c>
      <c r="SK22" s="4" t="e">
        <f>COUNTIFS(#REF!,B22,#REF!,"Бекдурдиев",#REF!,"30.08.2026")</f>
        <v>#REF!</v>
      </c>
      <c r="SL22" s="4" t="e">
        <f>COUNTIFS(#REF!,B22,#REF!,"алиев",#REF!,"31.08.2026")</f>
        <v>#REF!</v>
      </c>
      <c r="SM22" s="4" t="e">
        <f>COUNTIFS(#REF!,B22,#REF!,"Бекдурдиев",#REF!,"31.08.2026")</f>
        <v>#REF!</v>
      </c>
      <c r="SN22" s="24" t="e">
        <f t="shared" si="34"/>
        <v>#REF!</v>
      </c>
      <c r="SO22" s="24" t="e">
        <f t="shared" si="35"/>
        <v>#REF!</v>
      </c>
      <c r="SP22" s="3" t="e">
        <f>COUNTIFS(#REF!,B22,#REF!,"алиев",#REF!,"01.09.2026")</f>
        <v>#REF!</v>
      </c>
      <c r="SQ22" s="3" t="e">
        <f>COUNTIFS(#REF!,B22,#REF!,"Бекдурдиев",#REF!,"01.09.2026")</f>
        <v>#REF!</v>
      </c>
      <c r="SR22" s="3" t="e">
        <f>COUNTIFS(#REF!,B22,#REF!,"алиев",#REF!,"02.09.2026")</f>
        <v>#REF!</v>
      </c>
      <c r="SS22" s="3" t="e">
        <f>COUNTIFS(#REF!,B22,#REF!,"Бекдурдиев",#REF!,"02.09.2026")</f>
        <v>#REF!</v>
      </c>
      <c r="ST22" s="3" t="e">
        <f>COUNTIFS(#REF!,B22,#REF!,"алиев",#REF!,"03.09.2026")</f>
        <v>#REF!</v>
      </c>
      <c r="SU22" s="3" t="e">
        <f>COUNTIFS(#REF!,B22,#REF!,"Бекдурдиев",#REF!,"03.09.2026")</f>
        <v>#REF!</v>
      </c>
      <c r="SV22" s="3" t="e">
        <f>COUNTIFS(#REF!,B22,#REF!,"алиев",#REF!,"04.09.2026")</f>
        <v>#REF!</v>
      </c>
      <c r="SW22" s="3" t="e">
        <f>COUNTIFS(#REF!,B22,#REF!,"Бекдурдиев",#REF!,"04.09.2026")</f>
        <v>#REF!</v>
      </c>
      <c r="SX22" s="3" t="e">
        <f>COUNTIFS(#REF!,B22,#REF!,"алиев",#REF!,"05.09.2026")</f>
        <v>#REF!</v>
      </c>
      <c r="SY22" s="3" t="e">
        <f>COUNTIFS(#REF!,B22,#REF!,"Бекдурдиев",#REF!,"05.09.2026")</f>
        <v>#REF!</v>
      </c>
      <c r="SZ22" s="3" t="e">
        <f>COUNTIFS(#REF!,B22,#REF!,"алиев",#REF!,"06.09.2026")</f>
        <v>#REF!</v>
      </c>
      <c r="TA22" s="3" t="e">
        <f>COUNTIFS(#REF!,B22,#REF!,"Бекдурдиев",#REF!,"06.09.2026")</f>
        <v>#REF!</v>
      </c>
      <c r="TB22" s="3" t="e">
        <f>COUNTIFS(#REF!,B22,#REF!,"алиев",#REF!,"07.09.2026")</f>
        <v>#REF!</v>
      </c>
      <c r="TC22" s="3" t="e">
        <f>COUNTIFS(#REF!,B22,#REF!,"Бекдурдиев",#REF!,"07.09.2026")</f>
        <v>#REF!</v>
      </c>
      <c r="TD22" s="3" t="e">
        <f>COUNTIFS(#REF!,B22,#REF!,"алиев",#REF!,"08.09.2026")</f>
        <v>#REF!</v>
      </c>
      <c r="TE22" s="3" t="e">
        <f>COUNTIFS(#REF!,B22,#REF!,"Бекдурдиев",#REF!,"08.09.2026")</f>
        <v>#REF!</v>
      </c>
      <c r="TF22" s="3" t="e">
        <f>COUNTIFS(#REF!,B22,#REF!,"алиев",#REF!,"09.09.2026")</f>
        <v>#REF!</v>
      </c>
      <c r="TG22" s="3" t="e">
        <f>COUNTIFS(#REF!,B22,#REF!,"Бекдурдиев",#REF!,"08.09.2026")</f>
        <v>#REF!</v>
      </c>
      <c r="TH22" s="3" t="e">
        <f>COUNTIFS(#REF!,B22,#REF!,"алиев",#REF!,"10.09.2026")</f>
        <v>#REF!</v>
      </c>
      <c r="TI22" s="3" t="e">
        <f>COUNTIFS(#REF!,B22,#REF!,"Бекдурдиев",#REF!,"10.09.2026")</f>
        <v>#REF!</v>
      </c>
      <c r="TJ22" s="3" t="e">
        <f>COUNTIFS(#REF!,B22,#REF!,"алиев",#REF!,"11.09.2026")</f>
        <v>#REF!</v>
      </c>
      <c r="TK22" s="3" t="e">
        <f>COUNTIFS(#REF!,B22,#REF!,"Бекдурдиев",#REF!,"11.09.2026")</f>
        <v>#REF!</v>
      </c>
      <c r="TL22" s="3" t="e">
        <f>COUNTIFS(#REF!,B22,#REF!,"алиев",#REF!,"11.09.2026")</f>
        <v>#REF!</v>
      </c>
      <c r="TM22" s="3" t="e">
        <f>COUNTIFS(#REF!,B22,#REF!,"Бекдурдиев",#REF!,"12.09.2026")</f>
        <v>#REF!</v>
      </c>
      <c r="TN22" s="3" t="e">
        <f>COUNTIFS(#REF!,B22,#REF!,"алиев",#REF!,"13.09.2026")</f>
        <v>#REF!</v>
      </c>
      <c r="TO22" s="3" t="e">
        <f>COUNTIFS(#REF!,B22,#REF!,"Бекдурдиев",#REF!,"13.09.2026")</f>
        <v>#REF!</v>
      </c>
      <c r="TP22" s="3" t="e">
        <f>COUNTIFS(#REF!,B22,#REF!,"алиев",#REF!,"14.09.2026")</f>
        <v>#REF!</v>
      </c>
      <c r="TQ22" s="3" t="e">
        <f>COUNTIFS(#REF!,B22,#REF!,"Бекдурдиев",#REF!,"14.09.2026")</f>
        <v>#REF!</v>
      </c>
      <c r="TR22" s="3" t="e">
        <f>COUNTIFS(#REF!,B22,#REF!,"алиев",#REF!,"15.09.2026")</f>
        <v>#REF!</v>
      </c>
      <c r="TS22" s="3" t="e">
        <f>COUNTIFS(#REF!,B22,#REF!,"Бекдурдиев",#REF!,"15.09.2026")</f>
        <v>#REF!</v>
      </c>
      <c r="TT22" s="3" t="e">
        <f>COUNTIFS(#REF!,B22,#REF!,"алиев",#REF!,"16.09.2026")</f>
        <v>#REF!</v>
      </c>
      <c r="TU22" s="3" t="e">
        <f>COUNTIFS(#REF!,B22,#REF!,"Бекдурдиев",#REF!,"16.09.2026")</f>
        <v>#REF!</v>
      </c>
      <c r="TV22" s="3" t="e">
        <f>COUNTIFS(#REF!,B22,#REF!,"алиев",#REF!,"17.09.2026")</f>
        <v>#REF!</v>
      </c>
      <c r="TW22" s="3" t="e">
        <f>COUNTIFS(#REF!,B22,#REF!,"Бекдурдиев",#REF!,"17.09.2026")</f>
        <v>#REF!</v>
      </c>
      <c r="TX22" s="3" t="e">
        <f>COUNTIFS(#REF!,B22,#REF!,"алиев",#REF!,"18.09.2026")</f>
        <v>#REF!</v>
      </c>
      <c r="TY22" s="3" t="e">
        <f>COUNTIFS(#REF!,B22,#REF!,"Бекдурдиев",#REF!,"18.09.2026")</f>
        <v>#REF!</v>
      </c>
      <c r="TZ22" s="3" t="e">
        <f>COUNTIFS(#REF!,B22,#REF!,"алиев",#REF!,"19.09.2026")</f>
        <v>#REF!</v>
      </c>
      <c r="UA22" s="3" t="e">
        <f>COUNTIFS(#REF!,B22,#REF!,"Бекдурдиев",#REF!,"19.09.2026")</f>
        <v>#REF!</v>
      </c>
      <c r="UB22" s="3" t="e">
        <f>COUNTIFS(#REF!,B22,#REF!,"алиев",#REF!,"20.09.2026")</f>
        <v>#REF!</v>
      </c>
      <c r="UC22" s="3" t="e">
        <f>COUNTIFS(#REF!,B22,#REF!,"Бекдурдиев",#REF!,"20.09.2026")</f>
        <v>#REF!</v>
      </c>
      <c r="UD22" s="3" t="e">
        <f>COUNTIFS(#REF!,B22,#REF!,"алиев",#REF!,"21.09.2026")</f>
        <v>#REF!</v>
      </c>
      <c r="UE22" s="3" t="e">
        <f>COUNTIFS(#REF!,B22,#REF!,"Бекдурдиев",#REF!,"21.09.2026")</f>
        <v>#REF!</v>
      </c>
      <c r="UF22" s="3" t="e">
        <f>COUNTIFS(#REF!,B22,#REF!,"алиев",#REF!,"22.09.2026")</f>
        <v>#REF!</v>
      </c>
      <c r="UG22" s="3" t="e">
        <f>COUNTIFS(#REF!,B22,#REF!,"Бекдурдиев",#REF!,"22.09.2026")</f>
        <v>#REF!</v>
      </c>
      <c r="UH22" s="3" t="e">
        <f>COUNTIFS(#REF!,B22,#REF!,"алиев",#REF!,"23.09.2026")</f>
        <v>#REF!</v>
      </c>
      <c r="UI22" s="3" t="e">
        <f>COUNTIFS(#REF!,B22,#REF!,"Бекдурдиев",#REF!,"23.09.2026")</f>
        <v>#REF!</v>
      </c>
      <c r="UJ22" s="3" t="e">
        <f>COUNTIFS(#REF!,B22,#REF!,"алиев",#REF!,"24.09.2026")</f>
        <v>#REF!</v>
      </c>
      <c r="UK22" s="3" t="e">
        <f>COUNTIFS(#REF!,B22,#REF!,"Бекдурдиев",#REF!,"24.09.2026")</f>
        <v>#REF!</v>
      </c>
      <c r="UL22" s="3" t="e">
        <f>COUNTIFS(#REF!,B22,#REF!,"алиев",#REF!,"25.09.2026")</f>
        <v>#REF!</v>
      </c>
      <c r="UM22" s="3" t="e">
        <f>COUNTIFS(#REF!,B22,#REF!,"Бекдурдиев",#REF!,"25.09.2026")</f>
        <v>#REF!</v>
      </c>
      <c r="UN22" s="3" t="e">
        <f>COUNTIFS(#REF!,B22,#REF!,"алиев",#REF!,"26.09.2026")</f>
        <v>#REF!</v>
      </c>
      <c r="UO22" s="3" t="e">
        <f>COUNTIFS(#REF!,B22,#REF!,"Бекдурдиев",#REF!,"26.09.2026")</f>
        <v>#REF!</v>
      </c>
      <c r="UP22" s="3" t="e">
        <f>COUNTIFS(#REF!,B22,#REF!,"алиев",#REF!,"27.09.2026")</f>
        <v>#REF!</v>
      </c>
      <c r="UQ22" s="3" t="e">
        <f>COUNTIFS(#REF!,B22,#REF!,"Бекдурдиев",#REF!,"27.09.2026")</f>
        <v>#REF!</v>
      </c>
      <c r="UR22" s="3" t="e">
        <f>COUNTIFS(#REF!,B22,#REF!,"алиев",#REF!,"28.09.2026")</f>
        <v>#REF!</v>
      </c>
      <c r="US22" s="3" t="e">
        <f>COUNTIFS(#REF!,B22,#REF!,"Бекдурдиев",#REF!,"28.09.2026")</f>
        <v>#REF!</v>
      </c>
      <c r="UT22" s="3" t="e">
        <f>COUNTIFS(#REF!,B22,#REF!,"алиев",#REF!,"29.09.2026")</f>
        <v>#REF!</v>
      </c>
      <c r="UU22" s="3" t="e">
        <f>COUNTIFS(#REF!,B22,#REF!,"Бекдурдиев",#REF!,"29.09.2026")</f>
        <v>#REF!</v>
      </c>
      <c r="UV22" s="3" t="e">
        <f>COUNTIFS(#REF!,B22,#REF!,"алиев",#REF!,"30.09.2026")</f>
        <v>#REF!</v>
      </c>
      <c r="UW22" s="4" t="e">
        <f>COUNTIFS(#REF!,B22,#REF!,"Бекдурдиев",#REF!,"30.09.2026")</f>
        <v>#REF!</v>
      </c>
      <c r="UX22" s="19" t="e">
        <f t="shared" si="36"/>
        <v>#REF!</v>
      </c>
      <c r="UY22" s="19" t="e">
        <f t="shared" si="37"/>
        <v>#REF!</v>
      </c>
      <c r="UZ22" s="28" t="e">
        <f>COUNTIFS(#REF!,B22,#REF!,"алиев",#REF!,"01.10.2026")</f>
        <v>#REF!</v>
      </c>
      <c r="VA22" s="28" t="e">
        <f>COUNTIFS(#REF!,B22,#REF!,"Бекдурдиев",#REF!,"01.10.2026")</f>
        <v>#REF!</v>
      </c>
      <c r="VB22" s="28" t="e">
        <f>COUNTIFS(#REF!,B22,#REF!,"алиев",#REF!,"02.10.2026")</f>
        <v>#REF!</v>
      </c>
      <c r="VC22" s="28" t="e">
        <f>COUNTIFS(#REF!,B22,#REF!,"Бекдурдиев",#REF!,"02.10.2026")</f>
        <v>#REF!</v>
      </c>
      <c r="VD22" s="28" t="e">
        <f>COUNTIFS(#REF!,B22,#REF!,"алиев",#REF!,"03.10.2026")</f>
        <v>#REF!</v>
      </c>
      <c r="VE22" s="28" t="e">
        <f>COUNTIFS(#REF!,B22,#REF!,"Бекдурдиев",#REF!,"03.10.2026")</f>
        <v>#REF!</v>
      </c>
      <c r="VF22" s="28" t="e">
        <f>COUNTIFS(#REF!,B22,#REF!,"алиев",#REF!,"04.10.2026")</f>
        <v>#REF!</v>
      </c>
      <c r="VG22" s="28" t="e">
        <f>COUNTIFS(#REF!,B22,#REF!,"Бекдурдиев",#REF!,"04.10.2026")</f>
        <v>#REF!</v>
      </c>
      <c r="VH22" s="28" t="e">
        <f>COUNTIFS(#REF!,B22,#REF!,"алиев",#REF!,"05.10.2026")</f>
        <v>#REF!</v>
      </c>
      <c r="VI22" s="28" t="e">
        <f>COUNTIFS(#REF!,B22,#REF!,"Бекдурдиев",#REF!,"05.10.2026")</f>
        <v>#REF!</v>
      </c>
      <c r="VJ22" s="28" t="e">
        <f>COUNTIFS(#REF!,B22,#REF!,"алиев",#REF!,"06.10.2026")</f>
        <v>#REF!</v>
      </c>
      <c r="VK22" s="28" t="e">
        <f>COUNTIFS(#REF!,B22,#REF!,"Бекдурдиев",#REF!,"06.10.2026")</f>
        <v>#REF!</v>
      </c>
      <c r="VL22" s="28" t="e">
        <f>COUNTIFS(#REF!,B22,#REF!,"алиев",#REF!,"07.10.2026")</f>
        <v>#REF!</v>
      </c>
      <c r="VM22" s="28" t="e">
        <f>COUNTIFS(#REF!,B22,#REF!,"Бекдурдиев",#REF!,"07.10.2026")</f>
        <v>#REF!</v>
      </c>
      <c r="VN22" s="28" t="e">
        <f>COUNTIFS(#REF!,B22,#REF!,"алиев",#REF!,"08.10.2026")</f>
        <v>#REF!</v>
      </c>
      <c r="VO22" s="28" t="e">
        <f>COUNTIFS(#REF!,B22,#REF!,"Бекдурдиев",#REF!,"08.10.2026")</f>
        <v>#REF!</v>
      </c>
      <c r="VP22" s="28" t="e">
        <f>COUNTIFS(#REF!,B22,#REF!,"алиев",#REF!,"09.10.2026")</f>
        <v>#REF!</v>
      </c>
      <c r="VQ22" s="28" t="e">
        <f>COUNTIFS(#REF!,B22,#REF!,"Бекдурдиев",#REF!,"09.10.2026")</f>
        <v>#REF!</v>
      </c>
      <c r="VR22" s="28" t="e">
        <f>COUNTIFS(#REF!,B22,#REF!,"алиев",#REF!,"10.10.2026")</f>
        <v>#REF!</v>
      </c>
      <c r="VS22" s="28" t="e">
        <f>COUNTIFS(#REF!,B22,#REF!,"Бекдурдиев",#REF!,"10.10.2026")</f>
        <v>#REF!</v>
      </c>
      <c r="VT22" s="28" t="e">
        <f>COUNTIFS(#REF!,B22,#REF!,"алиев",#REF!,"11.10.2026")</f>
        <v>#REF!</v>
      </c>
      <c r="VU22" s="28" t="e">
        <f>COUNTIFS(#REF!,B22,#REF!,"Бекдурдиев",#REF!,"11.10.2026")</f>
        <v>#REF!</v>
      </c>
      <c r="VV22" s="28" t="e">
        <f>COUNTIFS(#REF!,B22,#REF!,"алиев",#REF!,"12.10.2026")</f>
        <v>#REF!</v>
      </c>
      <c r="VW22" s="28" t="e">
        <f>COUNTIFS(#REF!,B22,#REF!,"Бекдурдиев",#REF!,"12.10.2026")</f>
        <v>#REF!</v>
      </c>
      <c r="VX22" s="28" t="e">
        <f>COUNTIFS(#REF!,B22,#REF!,"алиев",#REF!,"13.10.2026")</f>
        <v>#REF!</v>
      </c>
      <c r="VY22" s="28" t="e">
        <f>COUNTIFS(#REF!,B22,#REF!,"Бекдурдиев",#REF!,"13.10.2026")</f>
        <v>#REF!</v>
      </c>
      <c r="VZ22" s="28" t="e">
        <f>COUNTIFS(#REF!,B22,#REF!,"алиев",#REF!,"14.10.2026")</f>
        <v>#REF!</v>
      </c>
      <c r="WA22" s="28" t="e">
        <f>COUNTIFS(#REF!,B22,#REF!,"Бекдурдиев",#REF!,"14.10.2026")</f>
        <v>#REF!</v>
      </c>
      <c r="WB22" s="28" t="e">
        <f>COUNTIFS(#REF!,B22,#REF!,"алиев",#REF!,"15.10.2026")</f>
        <v>#REF!</v>
      </c>
      <c r="WC22" s="28" t="e">
        <f>COUNTIFS(#REF!,B22,#REF!,"Бекдурдиев",#REF!,"15.10.2026")</f>
        <v>#REF!</v>
      </c>
      <c r="WD22" s="28" t="e">
        <f>COUNTIFS(#REF!,B22,#REF!,"алиев",#REF!,"16.10.2026")</f>
        <v>#REF!</v>
      </c>
      <c r="WE22" s="28" t="e">
        <f>COUNTIFS(#REF!,B22,#REF!,"Бекдурдиев",#REF!,"16.10.2026")</f>
        <v>#REF!</v>
      </c>
      <c r="WF22" s="28" t="e">
        <f>COUNTIFS(#REF!,B22,#REF!,"алиев",#REF!,"17.10.2026")</f>
        <v>#REF!</v>
      </c>
      <c r="WG22" s="28" t="e">
        <f>COUNTIFS(#REF!,B22,#REF!,"Бекдурдиев",#REF!,"17.10.2026")</f>
        <v>#REF!</v>
      </c>
      <c r="WH22" s="28" t="e">
        <f>COUNTIFS(#REF!,B22,#REF!,"алиев",#REF!,"18.10.2026")</f>
        <v>#REF!</v>
      </c>
      <c r="WI22" s="28" t="e">
        <f>COUNTIFS(#REF!,B22,#REF!,"Бекдурдиев",#REF!,"18.10.2026")</f>
        <v>#REF!</v>
      </c>
      <c r="WJ22" s="28" t="e">
        <f>COUNTIFS(#REF!,B22,#REF!,"алиев",#REF!,"19.10.2026")</f>
        <v>#REF!</v>
      </c>
      <c r="WK22" s="28" t="e">
        <f>COUNTIFS(#REF!,B22,#REF!,"Бекдурдиев",#REF!,"19.10.2026")</f>
        <v>#REF!</v>
      </c>
      <c r="WL22" s="28" t="e">
        <f>COUNTIFS(#REF!,B22,#REF!,"алиев",#REF!,"20.10.2026")</f>
        <v>#REF!</v>
      </c>
      <c r="WM22" s="28" t="e">
        <f>COUNTIFS(#REF!,B22,#REF!,"Бекдурдиев",#REF!,"20.10.2026")</f>
        <v>#REF!</v>
      </c>
      <c r="WN22" s="28" t="e">
        <f>COUNTIFS(#REF!,B22,#REF!,"алиев",#REF!,"21.10.2026")</f>
        <v>#REF!</v>
      </c>
      <c r="WO22" s="28" t="e">
        <f>COUNTIFS(#REF!,B22,#REF!,"Бекдурдиев",#REF!,"21.10.2026")</f>
        <v>#REF!</v>
      </c>
      <c r="WP22" s="28" t="e">
        <f>COUNTIFS(#REF!,B22,#REF!,"алиев",#REF!,"22.10.2026")</f>
        <v>#REF!</v>
      </c>
      <c r="WQ22" s="28" t="e">
        <f>COUNTIFS(#REF!,B22,#REF!,"Бекдурдиев",#REF!,"22.10.2026")</f>
        <v>#REF!</v>
      </c>
      <c r="WR22" s="28" t="e">
        <f>COUNTIFS(#REF!,B22,#REF!,"алиев",#REF!,"23.10.2026")</f>
        <v>#REF!</v>
      </c>
      <c r="WS22" s="28" t="e">
        <f>COUNTIFS(#REF!,B22,#REF!,"Бекдурдиев",#REF!,"23.10.2026")</f>
        <v>#REF!</v>
      </c>
      <c r="WT22" s="28" t="e">
        <f>COUNTIFS(#REF!,B22,#REF!,"алиев",#REF!,"24.10.2026")</f>
        <v>#REF!</v>
      </c>
      <c r="WU22" s="28" t="e">
        <f>COUNTIFS(#REF!,B22,#REF!,"Бекдурдиев",#REF!,"24.10.2026")</f>
        <v>#REF!</v>
      </c>
      <c r="WV22" s="28" t="e">
        <f>COUNTIFS(#REF!,B22,#REF!,"алиев",#REF!,"25.10.2026")</f>
        <v>#REF!</v>
      </c>
      <c r="WW22" s="28" t="e">
        <f>COUNTIFS(#REF!,B22,#REF!,"Бекдурдиев",#REF!,"25.10.2026")</f>
        <v>#REF!</v>
      </c>
      <c r="WX22" s="28" t="e">
        <f>COUNTIFS(#REF!,B22,#REF!,"алиев",#REF!,"26.10.2026")</f>
        <v>#REF!</v>
      </c>
      <c r="WY22" s="28" t="e">
        <f>COUNTIFS(#REF!,B22,#REF!,"Бекдурдиев",#REF!,"26.10.2026")</f>
        <v>#REF!</v>
      </c>
      <c r="WZ22" s="28" t="e">
        <f>COUNTIFS(#REF!,B22,#REF!,"алиев",#REF!,"27.10.2026")</f>
        <v>#REF!</v>
      </c>
      <c r="XA22" s="28" t="e">
        <f>COUNTIFS(#REF!,B22,#REF!,"Бекдурдиев",#REF!,"27.10.2026")</f>
        <v>#REF!</v>
      </c>
      <c r="XB22" s="28" t="e">
        <f>COUNTIFS(#REF!,B22,#REF!,"алиев",#REF!,"28.10.2026")</f>
        <v>#REF!</v>
      </c>
      <c r="XC22" s="28" t="e">
        <f>COUNTIFS(#REF!,B22,#REF!,"Бекдурдиев",#REF!,"28.10.2026")</f>
        <v>#REF!</v>
      </c>
      <c r="XD22" s="28" t="e">
        <f>COUNTIFS(#REF!,B22,#REF!,"алиев",#REF!,"29.10.2026")</f>
        <v>#REF!</v>
      </c>
      <c r="XE22" s="28" t="e">
        <f>COUNTIFS(#REF!,B22,#REF!,"Бекдурдиев",#REF!,"29.10.2026")</f>
        <v>#REF!</v>
      </c>
      <c r="XF22" s="28" t="e">
        <f>COUNTIFS(#REF!,B22,#REF!,"алиев",#REF!,"30.10.2026")</f>
        <v>#REF!</v>
      </c>
      <c r="XG22" s="28" t="e">
        <f>COUNTIFS(#REF!,B22,#REF!,"Бекдурдиев",#REF!,"30.10.2026")</f>
        <v>#REF!</v>
      </c>
      <c r="XH22" s="28" t="e">
        <f>COUNTIFS(#REF!,B22,#REF!,"алиев",#REF!,"31.10.2026")</f>
        <v>#REF!</v>
      </c>
      <c r="XI22" s="28" t="e">
        <f>COUNTIFS(#REF!,B22,#REF!,"Бекдурдиев",#REF!,"31.10.2026")</f>
        <v>#REF!</v>
      </c>
      <c r="XJ22" s="41" t="e">
        <f t="shared" si="38"/>
        <v>#REF!</v>
      </c>
      <c r="XK22" s="41" t="e">
        <f t="shared" si="39"/>
        <v>#REF!</v>
      </c>
      <c r="XL22" s="28" t="e">
        <f>COUNTIFS(#REF!,B22,#REF!,"алиев",#REF!,"01.11.2026")</f>
        <v>#REF!</v>
      </c>
      <c r="XM22" s="28" t="e">
        <f>COUNTIFS(#REF!,B22,#REF!,"Бекдурдиев",#REF!,"01.11.2026")</f>
        <v>#REF!</v>
      </c>
      <c r="XN22" s="28" t="e">
        <f>COUNTIFS(#REF!,B22,#REF!,"алиев",#REF!,"02.11.2026")</f>
        <v>#REF!</v>
      </c>
      <c r="XO22" s="28" t="e">
        <f>COUNTIFS(#REF!,B22,#REF!,"Бекдурдиев",#REF!,"02.11.2026")</f>
        <v>#REF!</v>
      </c>
      <c r="XP22" s="28" t="e">
        <f>COUNTIFS(#REF!,B22,#REF!,"алиев",#REF!,"03.11.2026")</f>
        <v>#REF!</v>
      </c>
      <c r="XQ22" s="28" t="e">
        <f>COUNTIFS(#REF!,B22,#REF!,"Бекдурдиев",#REF!,"03.11.2026")</f>
        <v>#REF!</v>
      </c>
      <c r="XR22" s="28" t="e">
        <f>COUNTIFS(#REF!,B22,#REF!,"алиев",#REF!,"04.11.2026")</f>
        <v>#REF!</v>
      </c>
      <c r="XS22" s="28" t="e">
        <f>COUNTIFS(#REF!,B22,#REF!,"Бекдурдиев",#REF!,"04.11.2026")</f>
        <v>#REF!</v>
      </c>
      <c r="XT22" s="28" t="e">
        <f>COUNTIFS(#REF!,B22,#REF!,"алиев",#REF!,"05.11.2026")</f>
        <v>#REF!</v>
      </c>
      <c r="XU22" s="28" t="e">
        <f>COUNTIFS(#REF!,B22,#REF!,"Бекдурдиев",#REF!,"05.11.2026")</f>
        <v>#REF!</v>
      </c>
      <c r="XV22" s="28" t="e">
        <f>COUNTIFS(#REF!,B22,#REF!,"алиев",#REF!,"06.11.2026")</f>
        <v>#REF!</v>
      </c>
      <c r="XW22" s="28" t="e">
        <f>COUNTIFS(#REF!,B22,#REF!,"Бекдурдиев",#REF!,"06.11.2026")</f>
        <v>#REF!</v>
      </c>
      <c r="XX22" s="28" t="e">
        <f>COUNTIFS(#REF!,B22,#REF!,"алиев",#REF!,"07.11.2026")</f>
        <v>#REF!</v>
      </c>
      <c r="XY22" s="28" t="e">
        <f>COUNTIFS(#REF!,B22,#REF!,"Бекдурдиев",#REF!,"07.11.2026")</f>
        <v>#REF!</v>
      </c>
      <c r="XZ22" s="42" t="e">
        <f>COUNTIFS(#REF!,B22,#REF!,"алиев",#REF!,"08.11.2026")</f>
        <v>#REF!</v>
      </c>
      <c r="YA22" s="42" t="e">
        <f>COUNTIFS(#REF!,B22,#REF!,"Бекдурдиев",#REF!,"08.11.2026")</f>
        <v>#REF!</v>
      </c>
      <c r="YB22" s="42" t="e">
        <f>COUNTIFS(#REF!,B22,#REF!,"алиев",#REF!,"09.11.2026")</f>
        <v>#REF!</v>
      </c>
      <c r="YC22" s="42" t="e">
        <f>COUNTIFS(#REF!,B22,#REF!,"Бекдурдиев",#REF!,"09.11.2026")</f>
        <v>#REF!</v>
      </c>
      <c r="YD22" s="42" t="e">
        <f>COUNTIFS(#REF!,B22,#REF!,"алиев",#REF!,"10.11.2026")</f>
        <v>#REF!</v>
      </c>
      <c r="YE22" s="42" t="e">
        <f>COUNTIFS(#REF!,B22,#REF!,"Бекдурдиев",#REF!,"10.11.2026")</f>
        <v>#REF!</v>
      </c>
      <c r="YF22" s="42" t="e">
        <f>COUNTIFS(#REF!,B22,#REF!,"алиев",#REF!,"11.11.2026")</f>
        <v>#REF!</v>
      </c>
      <c r="YG22" s="42" t="e">
        <f>COUNTIFS(#REF!,B22,#REF!,"Бекдурдиев",#REF!,"11.11.2026")</f>
        <v>#REF!</v>
      </c>
      <c r="YH22" s="42" t="e">
        <f>COUNTIFS(#REF!,B22,#REF!,"алиев",#REF!,"12.11.2026")</f>
        <v>#REF!</v>
      </c>
      <c r="YI22" s="42" t="e">
        <f>COUNTIFS(#REF!,B22,#REF!,"Бекдурдиев",#REF!,"12.11.2026")</f>
        <v>#REF!</v>
      </c>
      <c r="YJ22" s="42" t="e">
        <f>COUNTIFS(#REF!,B22,#REF!,"алиев",#REF!,"13.11.2026")</f>
        <v>#REF!</v>
      </c>
      <c r="YK22" s="42" t="e">
        <f>COUNTIFS(#REF!,B22,#REF!,"Бекдурдиев",#REF!,"13.11.2026")</f>
        <v>#REF!</v>
      </c>
      <c r="YL22" s="42" t="e">
        <f>COUNTIFS(#REF!,B22,#REF!,"алиев",#REF!,"14.11.2026")</f>
        <v>#REF!</v>
      </c>
      <c r="YM22" s="42" t="e">
        <f>COUNTIFS(#REF!,B22,#REF!,"Бекдурдиев",#REF!,"14.11.2026")</f>
        <v>#REF!</v>
      </c>
      <c r="YN22" s="42" t="e">
        <f>COUNTIFS(#REF!,B22,#REF!,"алиев",#REF!,"15.11.2026")</f>
        <v>#REF!</v>
      </c>
      <c r="YO22" s="42" t="e">
        <f>COUNTIFS(#REF!,B22,#REF!,"Бекдурдиев",#REF!,"15.11.2026")</f>
        <v>#REF!</v>
      </c>
      <c r="YP22" s="42" t="e">
        <f>COUNTIFS(#REF!,B22,#REF!,"алиев",#REF!,"16.11.2026")</f>
        <v>#REF!</v>
      </c>
      <c r="YQ22" s="42" t="e">
        <f>COUNTIFS(#REF!,B22,#REF!,"Бекдурдиев",#REF!,"16.11.2026")</f>
        <v>#REF!</v>
      </c>
      <c r="YR22" s="42" t="e">
        <f>COUNTIFS(#REF!,B22,#REF!,"алиев",#REF!,"17.11.2026")</f>
        <v>#REF!</v>
      </c>
      <c r="YS22" s="42" t="e">
        <f>COUNTIFS(#REF!,B22,#REF!,"Бекдурдиев",#REF!,"17.11.2026")</f>
        <v>#REF!</v>
      </c>
      <c r="YT22" s="42" t="e">
        <f>COUNTIFS(#REF!,B22,#REF!,"алиев",#REF!,"18.11.2026")</f>
        <v>#REF!</v>
      </c>
      <c r="YU22" s="42" t="e">
        <f>COUNTIFS(#REF!,B22,#REF!,"Бекдурдиев",#REF!,"18.11.2026")</f>
        <v>#REF!</v>
      </c>
      <c r="YV22" s="42" t="e">
        <f>COUNTIFS(#REF!,B22,#REF!,"алиев",#REF!,"19.11.2026")</f>
        <v>#REF!</v>
      </c>
      <c r="YW22" s="42" t="e">
        <f>COUNTIFS(#REF!,B22,#REF!,"Бекдурдиев",#REF!,"19.11.2026")</f>
        <v>#REF!</v>
      </c>
      <c r="YX22" s="42" t="e">
        <f>COUNTIFS(#REF!,B22,#REF!,"алиев",#REF!,"20.11.2026")</f>
        <v>#REF!</v>
      </c>
      <c r="YY22" s="42" t="e">
        <f>COUNTIFS(#REF!,B22,#REF!,"Бекдурдиев",#REF!,"20.11.2026")</f>
        <v>#REF!</v>
      </c>
      <c r="YZ22" s="42" t="e">
        <f>COUNTIFS(#REF!,B22,#REF!,"алиев",#REF!,"21.11.2026")</f>
        <v>#REF!</v>
      </c>
      <c r="ZA22" s="42" t="e">
        <f>COUNTIFS(#REF!,B22,#REF!,"Бекдурдиев",#REF!,"21.11.2026")</f>
        <v>#REF!</v>
      </c>
      <c r="ZB22" s="42" t="e">
        <f>COUNTIFS(#REF!,B22,#REF!,"алиев",#REF!,"22.11.2026")</f>
        <v>#REF!</v>
      </c>
      <c r="ZC22" s="42" t="e">
        <f>COUNTIFS(#REF!,B22,#REF!,"Бекдурдиев",#REF!,"22.11.2026")</f>
        <v>#REF!</v>
      </c>
      <c r="ZD22" s="42" t="e">
        <f>COUNTIFS(#REF!,B22,#REF!,"алиев",#REF!,"23.11.2026")</f>
        <v>#REF!</v>
      </c>
      <c r="ZE22" s="42" t="e">
        <f>COUNTIFS(#REF!,B22,#REF!,"Бекдурдиев",#REF!,"23.11.2026")</f>
        <v>#REF!</v>
      </c>
      <c r="ZF22" s="42" t="e">
        <f>COUNTIFS(#REF!,B22,#REF!,"алиев",#REF!,"24.11.2026")</f>
        <v>#REF!</v>
      </c>
      <c r="ZG22" s="42" t="e">
        <f>COUNTIFS(#REF!,B22,#REF!,"Бекдурдиев",#REF!,"24.11.2026")</f>
        <v>#REF!</v>
      </c>
      <c r="ZH22" s="42" t="e">
        <f>COUNTIFS(#REF!,B22,#REF!,"алиев",#REF!,"25.11.202")</f>
        <v>#REF!</v>
      </c>
      <c r="ZI22" s="42" t="e">
        <f>COUNTIFS(#REF!,B22,#REF!,"Бекдурдиев",#REF!,"25.11.2026")</f>
        <v>#REF!</v>
      </c>
      <c r="ZJ22" s="42" t="e">
        <f>COUNTIFS(#REF!,B22,#REF!,"алиев",#REF!,"26.11.2026")</f>
        <v>#REF!</v>
      </c>
      <c r="ZK22" s="42" t="e">
        <f>COUNTIFS(#REF!,B22,#REF!,"Бекдурдиев",#REF!,"26.11.2026")</f>
        <v>#REF!</v>
      </c>
      <c r="ZL22" s="42" t="e">
        <f>COUNTIFS(#REF!,B22,#REF!,"алиев",#REF!,"27.11.2026")</f>
        <v>#REF!</v>
      </c>
      <c r="ZM22" s="42" t="e">
        <f>COUNTIFS(#REF!,B22,#REF!,"Бекдурдиев",#REF!,"27.11.2026")</f>
        <v>#REF!</v>
      </c>
      <c r="ZN22" s="42" t="e">
        <f>COUNTIFS(#REF!,B22,#REF!,"алиев",#REF!,"28.11.2026")</f>
        <v>#REF!</v>
      </c>
      <c r="ZO22" s="42" t="e">
        <f>COUNTIFS(#REF!,B22,#REF!,"Бекдурдиев",#REF!,"28.11.2026")</f>
        <v>#REF!</v>
      </c>
      <c r="ZP22" s="42" t="e">
        <f>COUNTIFS(#REF!,B22,#REF!,"алиев",#REF!,"29.11.2026")</f>
        <v>#REF!</v>
      </c>
      <c r="ZQ22" s="42" t="e">
        <f>COUNTIFS(#REF!,B22,#REF!,"Бекдурдиев",#REF!,"29.11.2026")</f>
        <v>#REF!</v>
      </c>
      <c r="ZR22" s="42" t="e">
        <f>COUNTIFS(#REF!,B22,#REF!,"алиев",#REF!,"30.11.2026")</f>
        <v>#REF!</v>
      </c>
      <c r="ZS22" s="42" t="e">
        <f>COUNTIFS(#REF!,B22,#REF!,"Бекдурдиев",#REF!,"30.11.2026")</f>
        <v>#REF!</v>
      </c>
      <c r="ZT22" s="43" t="e">
        <f t="shared" si="40"/>
        <v>#REF!</v>
      </c>
      <c r="ZU22" s="43" t="e">
        <f t="shared" si="41"/>
        <v>#REF!</v>
      </c>
      <c r="ZV22" s="4" t="e">
        <f>COUNTIFS(#REF!,B22,#REF!,"алиев",#REF!,"01.12.2026")</f>
        <v>#REF!</v>
      </c>
      <c r="ZW22" s="4" t="e">
        <f>COUNTIFS(#REF!,B22,#REF!,"Бекдурдиев",#REF!,"01.12.2026")</f>
        <v>#REF!</v>
      </c>
      <c r="ZX22" s="4" t="e">
        <f>COUNTIFS(#REF!,B22,#REF!,"алиев",#REF!,"02.12.2026")</f>
        <v>#REF!</v>
      </c>
      <c r="ZY22" s="4" t="e">
        <f>COUNTIFS(#REF!,B22,#REF!,"Бекдурдиев",#REF!,"02.12.2026")</f>
        <v>#REF!</v>
      </c>
      <c r="ZZ22" s="4" t="e">
        <f>COUNTIFS(#REF!,B22,#REF!,"алиев",#REF!,"03.12.2026")</f>
        <v>#REF!</v>
      </c>
      <c r="AAA22" s="4" t="e">
        <f>COUNTIFS(#REF!,B22,#REF!,"Бекдурдиев",#REF!,"03.12.2026")</f>
        <v>#REF!</v>
      </c>
      <c r="AAB22" s="4" t="e">
        <f>COUNTIFS(#REF!,B22,#REF!,"алиев",#REF!,"04.12.2026")</f>
        <v>#REF!</v>
      </c>
      <c r="AAC22" s="4" t="e">
        <f>COUNTIFS(#REF!,B22,#REF!,"Бекдурдиев",#REF!,"04.12.2026")</f>
        <v>#REF!</v>
      </c>
      <c r="AAD22" s="4" t="e">
        <f>COUNTIFS(#REF!,B22,#REF!,"алиев",#REF!,"05.12.2026")</f>
        <v>#REF!</v>
      </c>
      <c r="AAE22" s="4" t="e">
        <f>COUNTIFS(#REF!,B22,#REF!,"Бекдурдиев",#REF!,"05.12.2026")</f>
        <v>#REF!</v>
      </c>
      <c r="AAF22" s="4" t="e">
        <f>COUNTIFS(#REF!,B22,#REF!,"алиев",#REF!,"06.12.2026")</f>
        <v>#REF!</v>
      </c>
      <c r="AAG22" s="4" t="e">
        <f>COUNTIFS(#REF!,B22,#REF!,"Бекдурдиев",#REF!,"06.12.2026")</f>
        <v>#REF!</v>
      </c>
      <c r="AAH22" s="4" t="e">
        <f>COUNTIFS(#REF!,B22,#REF!,"алиев",#REF!,"07.12.2026")</f>
        <v>#REF!</v>
      </c>
      <c r="AAI22" s="4" t="e">
        <f>COUNTIFS(#REF!,B22,#REF!,"Бекдурдиев",#REF!,"07.12.2026")</f>
        <v>#REF!</v>
      </c>
      <c r="AAJ22" s="1" t="e">
        <f>COUNTIFS(#REF!,B22,#REF!,"алиев",#REF!,"08.12.2026")</f>
        <v>#REF!</v>
      </c>
      <c r="AAK22" s="1" t="e">
        <f>COUNTIFS(#REF!,B22,#REF!,"Бекдурдиев",#REF!,"08.12.2026")</f>
        <v>#REF!</v>
      </c>
      <c r="AAL22" s="1" t="e">
        <f>COUNTIFS(#REF!,B22,#REF!,"алиев",#REF!,"09.12.2026")</f>
        <v>#REF!</v>
      </c>
      <c r="AAM22" s="1" t="e">
        <f>COUNTIFS(#REF!,B22,#REF!,"Бекдурдиев",#REF!,"09.12.2026")</f>
        <v>#REF!</v>
      </c>
      <c r="AAN22" s="1" t="e">
        <f>COUNTIFS(#REF!,B22,#REF!,"алиев",#REF!,"10.12.2026")</f>
        <v>#REF!</v>
      </c>
      <c r="AAO22" s="1" t="e">
        <f>COUNTIFS(#REF!,B22,#REF!,"Бекдурдиев",#REF!,"10.12.2026")</f>
        <v>#REF!</v>
      </c>
      <c r="AAP22" s="1" t="e">
        <f>COUNTIFS(#REF!,B22,#REF!,"алиев",#REF!,"11.12.2026")</f>
        <v>#REF!</v>
      </c>
      <c r="AAQ22" s="1" t="e">
        <f>COUNTIFS(#REF!,B22,#REF!,"Бекдурдиев",#REF!,"11.12.2026")</f>
        <v>#REF!</v>
      </c>
      <c r="AAR22" s="1" t="e">
        <f>COUNTIFS(#REF!,B22,#REF!,"алиев",#REF!,"12.12.2026")</f>
        <v>#REF!</v>
      </c>
      <c r="AAS22" s="1" t="e">
        <f>COUNTIFS(#REF!,B22,#REF!,"Бекдурдиев",#REF!,"12.12.2026")</f>
        <v>#REF!</v>
      </c>
      <c r="AAT22" s="1" t="e">
        <f>COUNTIFS(#REF!,B22,#REF!,"алиев",#REF!,"13.12.2026")</f>
        <v>#REF!</v>
      </c>
      <c r="AAU22" s="1" t="e">
        <f>COUNTIFS(#REF!,B22,#REF!,"Бекдурдиев",#REF!,"13.12.2026")</f>
        <v>#REF!</v>
      </c>
      <c r="AAV22" s="1" t="e">
        <f>COUNTIFS(#REF!,B22,#REF!,"алиев",#REF!,"14.12.2026")</f>
        <v>#REF!</v>
      </c>
      <c r="AAW22" s="1" t="e">
        <f>COUNTIFS(#REF!,B22,#REF!,"Бекдурдиев",#REF!,"14.12.2026")</f>
        <v>#REF!</v>
      </c>
      <c r="AAX22" s="1" t="e">
        <f>COUNTIFS(#REF!,B22,#REF!,"алиев",#REF!,"15.12.2026")</f>
        <v>#REF!</v>
      </c>
      <c r="AAY22" s="1" t="e">
        <f>COUNTIFS(#REF!,B22,#REF!,"Бекдурдиев",#REF!,"15.12.2026")</f>
        <v>#REF!</v>
      </c>
      <c r="AAZ22" s="1" t="e">
        <f>COUNTIFS(#REF!,B22,#REF!,"алиев",#REF!,"16.12.2026")</f>
        <v>#REF!</v>
      </c>
      <c r="ABA22" s="1" t="e">
        <f>COUNTIFS(#REF!,B22,#REF!,"Бекдурдиев",#REF!,"16.12.2026")</f>
        <v>#REF!</v>
      </c>
      <c r="ABB22" s="1" t="e">
        <f>COUNTIFS(#REF!,B22,#REF!,"алиев",#REF!,"17.12.2026")</f>
        <v>#REF!</v>
      </c>
      <c r="ABC22" s="1" t="e">
        <f>COUNTIFS(#REF!,B22,#REF!,"Бекдурдиев",#REF!,"17.12.2026")</f>
        <v>#REF!</v>
      </c>
      <c r="ABD22" s="1" t="e">
        <f>COUNTIFS(#REF!,B22,#REF!,"алиев",#REF!,"18.12.2026")</f>
        <v>#REF!</v>
      </c>
      <c r="ABE22" s="1" t="e">
        <f>COUNTIFS(#REF!,B22,#REF!,"Бекдурдиев",#REF!,"18.12.2026")</f>
        <v>#REF!</v>
      </c>
      <c r="ABF22" s="1" t="e">
        <f>COUNTIFS(#REF!,B22,#REF!,"алиев",#REF!,"19.12.2026")</f>
        <v>#REF!</v>
      </c>
      <c r="ABG22" s="1" t="e">
        <f>COUNTIFS(#REF!,B22,#REF!,"Бекдурдиев",#REF!,"19.12.2026")</f>
        <v>#REF!</v>
      </c>
      <c r="ABH22" s="1" t="e">
        <f>COUNTIFS(#REF!,B22,#REF!,"алиев",#REF!,"20.12.2026")</f>
        <v>#REF!</v>
      </c>
      <c r="ABI22" s="1" t="e">
        <f>COUNTIFS(#REF!,B22,#REF!,"Бекдурдиев",#REF!,"20.12.2026")</f>
        <v>#REF!</v>
      </c>
      <c r="ABJ22" s="1" t="e">
        <f>COUNTIFS(#REF!,B22,#REF!,"алиев",#REF!,"21.12.2026")</f>
        <v>#REF!</v>
      </c>
      <c r="ABK22" s="1" t="e">
        <f>COUNTIFS(#REF!,B22,#REF!,"Бекдурдиев",#REF!,"21.12.2026")</f>
        <v>#REF!</v>
      </c>
      <c r="ABL22" s="1" t="e">
        <f>COUNTIFS(#REF!,B22,#REF!,"алиев",#REF!,"22.12.2026")</f>
        <v>#REF!</v>
      </c>
      <c r="ABM22" s="1" t="e">
        <f>COUNTIFS(#REF!,B22,#REF!,"Бекдурдиев",#REF!,"22.12.2026")</f>
        <v>#REF!</v>
      </c>
      <c r="ABN22" s="1" t="e">
        <f>COUNTIFS(#REF!,B22,#REF!,"алиев",#REF!,"23.12.2026")</f>
        <v>#REF!</v>
      </c>
      <c r="ABO22" s="1" t="e">
        <f>COUNTIFS(#REF!,B22,#REF!,"Бекдурдиев",#REF!,"23.12.2026")</f>
        <v>#REF!</v>
      </c>
      <c r="ABP22" s="1" t="e">
        <f>COUNTIFS(#REF!,B22,#REF!,"алиев",#REF!,"24.12.2026")</f>
        <v>#REF!</v>
      </c>
      <c r="ABQ22" s="1" t="e">
        <f>COUNTIFS(#REF!,B22,#REF!,"Бекдурдиев",#REF!,"24.12.2026")</f>
        <v>#REF!</v>
      </c>
      <c r="ABR22" s="1" t="e">
        <f>COUNTIFS(#REF!,B22,#REF!,"алиев",#REF!,"25.12.2026")</f>
        <v>#REF!</v>
      </c>
      <c r="ABS22" s="1" t="e">
        <f>COUNTIFS(#REF!,B22,#REF!,"Бекдурдиев",#REF!,"25.12.2026")</f>
        <v>#REF!</v>
      </c>
      <c r="ABT22" s="1" t="e">
        <f>COUNTIFS(#REF!,B22,#REF!,"алиев",#REF!,"26.12.2026")</f>
        <v>#REF!</v>
      </c>
      <c r="ABU22" s="1" t="e">
        <f>COUNTIFS(#REF!,B22,#REF!,"Бекдурдиев",#REF!,"26.12.2026")</f>
        <v>#REF!</v>
      </c>
      <c r="ABV22" s="1" t="e">
        <f>COUNTIFS(#REF!,B22,#REF!,"алиев",#REF!,"27.12.2026")</f>
        <v>#REF!</v>
      </c>
      <c r="ABW22" s="1" t="e">
        <f>COUNTIFS(#REF!,B22,#REF!,"Бекдурдиев",#REF!,"27.12.2026")</f>
        <v>#REF!</v>
      </c>
      <c r="ABX22" s="1" t="e">
        <f>COUNTIFS(#REF!,B22,#REF!,"алиев",#REF!,"28.12.2026")</f>
        <v>#REF!</v>
      </c>
      <c r="ABY22" s="1" t="e">
        <f>COUNTIFS(#REF!,B22,#REF!,"Бекдурдиев",#REF!,"28.12.2026")</f>
        <v>#REF!</v>
      </c>
      <c r="ABZ22" s="1" t="e">
        <f>COUNTIFS(#REF!,B22,#REF!,"алиев",#REF!,"29.12.2026")</f>
        <v>#REF!</v>
      </c>
      <c r="ACA22" s="1" t="e">
        <f>COUNTIFS(#REF!,B22,#REF!,"Бекдурдиев",#REF!,"29.12.2026")</f>
        <v>#REF!</v>
      </c>
      <c r="ACB22" s="1" t="e">
        <f>COUNTIFS(#REF!,B22,#REF!,"алиев",#REF!,"30.12.2026")</f>
        <v>#REF!</v>
      </c>
      <c r="ACC22" s="1" t="e">
        <f>COUNTIFS(#REF!,B22,#REF!,"Бекдурдиев",#REF!,"30.12.2026")</f>
        <v>#REF!</v>
      </c>
      <c r="ACD22" s="1" t="e">
        <f>COUNTIFS(#REF!,B22,#REF!,"алиев",#REF!,"31.12.2026")</f>
        <v>#REF!</v>
      </c>
      <c r="ACE22" s="1" t="e">
        <f>COUNTIFS(#REF!,B22,#REF!,"Бекдурдиев",#REF!,"31.12.2026")</f>
        <v>#REF!</v>
      </c>
    </row>
    <row r="23" spans="1:759" ht="36" x14ac:dyDescent="0.25">
      <c r="A23" s="4">
        <v>16</v>
      </c>
      <c r="B23" s="7" t="s">
        <v>12</v>
      </c>
      <c r="C23" s="32" t="e">
        <f t="shared" si="15"/>
        <v>#REF!</v>
      </c>
      <c r="D23" s="31" t="e">
        <f t="shared" si="16"/>
        <v>#REF!</v>
      </c>
      <c r="E23" s="31" t="e">
        <f t="shared" si="17"/>
        <v>#REF!</v>
      </c>
      <c r="F23" s="10" t="e">
        <f t="shared" si="18"/>
        <v>#REF!</v>
      </c>
      <c r="G23" s="10" t="e">
        <f t="shared" si="19"/>
        <v>#REF!</v>
      </c>
      <c r="H23" s="2" t="e">
        <f>COUNTIFS(#REF!,B23,#REF!,"алиев",#REF!,"01.01.2026")</f>
        <v>#REF!</v>
      </c>
      <c r="I23" s="2" t="e">
        <f>COUNTIFS(#REF!,B23,#REF!,"Бекдурдиев",#REF!,"01.01.2026")</f>
        <v>#REF!</v>
      </c>
      <c r="J23" s="2" t="e">
        <f>COUNTIFS(#REF!,B23,#REF!,"алиев",#REF!,"02.01.2026")</f>
        <v>#REF!</v>
      </c>
      <c r="K23" s="2" t="e">
        <f>COUNTIFS(#REF!,B23,#REF!,"Бекдурдиев",#REF!,"02.01.2026")</f>
        <v>#REF!</v>
      </c>
      <c r="L23" s="2" t="e">
        <f>COUNTIFS(#REF!,B23,#REF!,"алиев",#REF!,"03.01.2026")</f>
        <v>#REF!</v>
      </c>
      <c r="M23" s="2" t="e">
        <f>COUNTIFS(#REF!,#REF!,#REF!,"Бекдурдиев",#REF!,"03.01.2026")</f>
        <v>#REF!</v>
      </c>
      <c r="N23" s="2" t="e">
        <f>COUNTIFS(#REF!,B23,#REF!,"алиев",#REF!,"04.01.2026")</f>
        <v>#REF!</v>
      </c>
      <c r="O23" s="2" t="e">
        <f>COUNTIFS(#REF!,B23,#REF!,"Бекдурдиев",#REF!,"04.01.2026")</f>
        <v>#REF!</v>
      </c>
      <c r="P23" s="2" t="e">
        <f>COUNTIFS(#REF!,B23,#REF!,"алиев",#REF!,"05.01.2026")</f>
        <v>#REF!</v>
      </c>
      <c r="Q23" s="2" t="e">
        <f>COUNTIFS(#REF!,B23,#REF!,"Бекдурдиев",#REF!,"05.01.2026")</f>
        <v>#REF!</v>
      </c>
      <c r="R23" s="2" t="e">
        <f>COUNTIFS(#REF!,B23,#REF!,"алиев",#REF!,"06.01.2026")</f>
        <v>#REF!</v>
      </c>
      <c r="S23" s="2" t="e">
        <f>COUNTIFS(#REF!,B23,#REF!,"Бекдурдиев",#REF!,"06.01.2026")</f>
        <v>#REF!</v>
      </c>
      <c r="T23" s="2" t="e">
        <f>COUNTIFS(#REF!,B23,#REF!,"алиев",#REF!,"07.01.2026")</f>
        <v>#REF!</v>
      </c>
      <c r="U23" s="2" t="e">
        <f>COUNTIFS(#REF!,B23,#REF!,"Бекдурдиев",#REF!,"07.01.2026")</f>
        <v>#REF!</v>
      </c>
      <c r="V23" s="2" t="e">
        <f>COUNTIFS(#REF!,B23,#REF!,"алиев",#REF!,"08.01.2026")</f>
        <v>#REF!</v>
      </c>
      <c r="W23" s="2" t="e">
        <f>COUNTIFS(#REF!,B23,#REF!,"Бекдурдиев",#REF!,"08.01.2026")</f>
        <v>#REF!</v>
      </c>
      <c r="X23" s="2" t="e">
        <f>COUNTIFS(#REF!,B23,#REF!,"алиев",#REF!,"09.01.2026")</f>
        <v>#REF!</v>
      </c>
      <c r="Y23" s="2" t="e">
        <f>COUNTIFS(#REF!,B23,#REF!,"Бекдурдиев",#REF!,"09.01.2026")</f>
        <v>#REF!</v>
      </c>
      <c r="Z23" s="2" t="e">
        <f>COUNTIFS(#REF!,B23,#REF!,"алиев",#REF!,"10.01.2026")</f>
        <v>#REF!</v>
      </c>
      <c r="AA23" s="2" t="e">
        <f>COUNTIFS(#REF!,B23,#REF!,"Бекдурдиев",#REF!,"10.01.2026")</f>
        <v>#REF!</v>
      </c>
      <c r="AB23" s="2" t="e">
        <f>COUNTIFS(#REF!,B23,#REF!,"алиев",#REF!,"11.01.2026")</f>
        <v>#REF!</v>
      </c>
      <c r="AC23" s="2" t="e">
        <f>COUNTIFS(#REF!,B23,#REF!,"Бекдурдиев",#REF!,"10.01.2026")</f>
        <v>#REF!</v>
      </c>
      <c r="AD23" s="2" t="e">
        <f>COUNTIFS(#REF!,B23,#REF!,"алиев",#REF!,"12.01.2026")</f>
        <v>#REF!</v>
      </c>
      <c r="AE23" s="2" t="e">
        <f>COUNTIFS(#REF!,B23,#REF!,"Бекдурдиев",#REF!,"12.01.2026")</f>
        <v>#REF!</v>
      </c>
      <c r="AF23" s="2" t="e">
        <f>COUNTIFS(#REF!,B23,#REF!,"алиев",#REF!,"13.01.2026")</f>
        <v>#REF!</v>
      </c>
      <c r="AG23" s="2" t="e">
        <f>COUNTIFS(#REF!,B23,#REF!,"Бекдурдиев",#REF!,"13.01.2026")</f>
        <v>#REF!</v>
      </c>
      <c r="AH23" s="2" t="e">
        <f>COUNTIFS(#REF!,B23,#REF!,"алиев",#REF!,"14.01.2026")</f>
        <v>#REF!</v>
      </c>
      <c r="AI23" s="2" t="e">
        <f>COUNTIFS(#REF!,B23,#REF!,"Бекдурдиев",#REF!,"14.01.2026")</f>
        <v>#REF!</v>
      </c>
      <c r="AJ23" s="2" t="e">
        <f>COUNTIFS(#REF!,B23,#REF!,"алиев",#REF!,"15.01.2026")</f>
        <v>#REF!</v>
      </c>
      <c r="AK23" s="2" t="e">
        <f>COUNTIFS(#REF!,B23,#REF!,"Бекдурдиев",#REF!,"15.01.2026")</f>
        <v>#REF!</v>
      </c>
      <c r="AL23" s="2" t="e">
        <f>COUNTIFS(#REF!,B23,#REF!,"алиев",#REF!,"16.01.2026")</f>
        <v>#REF!</v>
      </c>
      <c r="AM23" s="2" t="e">
        <f>COUNTIFS(#REF!,B23,#REF!,"Бекдурдиев",#REF!,"16.01.2026")</f>
        <v>#REF!</v>
      </c>
      <c r="AN23" s="2" t="e">
        <f>COUNTIFS(#REF!,B23,#REF!,"алиев",#REF!,"17.01.2026")</f>
        <v>#REF!</v>
      </c>
      <c r="AO23" s="2" t="e">
        <f>COUNTIFS(#REF!,B23,#REF!,"Бекдурдиев",#REF!,"17.01.2026")</f>
        <v>#REF!</v>
      </c>
      <c r="AP23" s="2" t="e">
        <f>COUNTIFS(#REF!,B23,#REF!,"алиев",#REF!,"18.01.2026")</f>
        <v>#REF!</v>
      </c>
      <c r="AQ23" s="2" t="e">
        <f>COUNTIFS(#REF!,B23,#REF!,"Бекдурдиев",#REF!,"18.01.2026")</f>
        <v>#REF!</v>
      </c>
      <c r="AR23" s="2" t="e">
        <f>COUNTIFS(#REF!,B23,#REF!,"алиев",#REF!,"19.01.2026")</f>
        <v>#REF!</v>
      </c>
      <c r="AS23" s="2" t="e">
        <f>COUNTIFS(#REF!,B23,#REF!,"Бекдурдиев",#REF!,"19.01.2026")</f>
        <v>#REF!</v>
      </c>
      <c r="AT23" s="2" t="e">
        <f>COUNTIFS(#REF!,B23,#REF!,"алиев",#REF!,"20.01.2026")</f>
        <v>#REF!</v>
      </c>
      <c r="AU23" s="2" t="e">
        <f>COUNTIFS(#REF!,B23,#REF!,"Бекдурдиев",#REF!,"20.01.2026")</f>
        <v>#REF!</v>
      </c>
      <c r="AV23" s="2" t="e">
        <f>COUNTIFS(#REF!,B23,#REF!,"алиев",#REF!,"21.01.2026")</f>
        <v>#REF!</v>
      </c>
      <c r="AW23" s="2" t="e">
        <f>COUNTIFS(#REF!,B23,#REF!,"Бекдурдиев",#REF!,"21.01.2026")</f>
        <v>#REF!</v>
      </c>
      <c r="AX23" s="2" t="e">
        <f>COUNTIFS(#REF!,B23,#REF!,"алиев",#REF!,"22.01.2026")</f>
        <v>#REF!</v>
      </c>
      <c r="AY23" s="2" t="e">
        <f>COUNTIFS(#REF!,B23,#REF!,"Бекдурдиев",#REF!,"22.01.2026")</f>
        <v>#REF!</v>
      </c>
      <c r="AZ23" s="2" t="e">
        <f>COUNTIFS(#REF!,B23,#REF!,"алиев",#REF!,"23.01.2026")</f>
        <v>#REF!</v>
      </c>
      <c r="BA23" s="2" t="e">
        <f>COUNTIFS(#REF!,B23,#REF!,"Бекдурдиев",#REF!,"23.01.2026")</f>
        <v>#REF!</v>
      </c>
      <c r="BB23" s="2" t="e">
        <f>COUNTIFS(#REF!,B23,#REF!,"алиев",#REF!,"24.01.2026")</f>
        <v>#REF!</v>
      </c>
      <c r="BC23" s="2" t="e">
        <f>COUNTIFS(#REF!,B23,#REF!,"Бекдурдиев",#REF!,"24.01.2026")</f>
        <v>#REF!</v>
      </c>
      <c r="BD23" s="2" t="e">
        <f>COUNTIFS(#REF!,B23,#REF!,"алиев",#REF!,"25.01.2026")</f>
        <v>#REF!</v>
      </c>
      <c r="BE23" s="2" t="e">
        <f>COUNTIFS(#REF!,B23,#REF!,"Бекдурдиев",#REF!,"25.01.2026")</f>
        <v>#REF!</v>
      </c>
      <c r="BF23" s="2" t="e">
        <f>COUNTIFS(#REF!,B23,#REF!,"алиев",#REF!,"26.01.2026")</f>
        <v>#REF!</v>
      </c>
      <c r="BG23" s="2" t="e">
        <f>COUNTIFS(#REF!,B23,#REF!,"Бекдурдиев",#REF!,"26.01.2026")</f>
        <v>#REF!</v>
      </c>
      <c r="BH23" s="2" t="e">
        <f>COUNTIFS(#REF!,B23,#REF!,"алиев",#REF!,"27.01.2026")</f>
        <v>#REF!</v>
      </c>
      <c r="BI23" s="2" t="e">
        <f>COUNTIFS(#REF!,B23,#REF!,"Бекдурдиев",#REF!,"27.01.2026")</f>
        <v>#REF!</v>
      </c>
      <c r="BJ23" s="2" t="e">
        <f>COUNTIFS(#REF!,B23,#REF!,"алиев",#REF!,"28.01.2026")</f>
        <v>#REF!</v>
      </c>
      <c r="BK23" s="2" t="e">
        <f>COUNTIFS(#REF!,B23,#REF!,"Бекдурдиев",#REF!,"28.01.2026")</f>
        <v>#REF!</v>
      </c>
      <c r="BL23" s="2" t="e">
        <f>COUNTIFS(#REF!,B23,#REF!,"алиев",#REF!,"29.01.2026")</f>
        <v>#REF!</v>
      </c>
      <c r="BM23" s="2" t="e">
        <f>COUNTIFS(#REF!,B23,#REF!,"Бекдурдиев",#REF!,"29.01.2026")</f>
        <v>#REF!</v>
      </c>
      <c r="BN23" s="2" t="e">
        <f>COUNTIFS(#REF!,B23,#REF!,"алиев",#REF!,"30.01.2026")</f>
        <v>#REF!</v>
      </c>
      <c r="BO23" s="2" t="e">
        <f>COUNTIFS(#REF!,B23,#REF!,"Бекдурдиев",#REF!,"30.01.2026")</f>
        <v>#REF!</v>
      </c>
      <c r="BP23" s="2" t="e">
        <f>COUNTIFS(#REF!,B23,#REF!,"алиев",#REF!,"31.01.2026")</f>
        <v>#REF!</v>
      </c>
      <c r="BQ23" s="2" t="e">
        <f>COUNTIFS(#REF!,B23,#REF!,"Бекдурдиев",#REF!,"31.01.2026")</f>
        <v>#REF!</v>
      </c>
      <c r="BR23" s="12" t="e">
        <f t="shared" si="20"/>
        <v>#REF!</v>
      </c>
      <c r="BS23" s="12" t="e">
        <f t="shared" si="21"/>
        <v>#REF!</v>
      </c>
      <c r="BT23" s="2" t="e">
        <f>COUNTIFS(#REF!,B23,#REF!,"алиев",#REF!,"01.02.2026")</f>
        <v>#REF!</v>
      </c>
      <c r="BU23" s="2" t="e">
        <f>COUNTIFS(#REF!,B23,#REF!,"Бекдурдиев",#REF!,"01.02.2026")</f>
        <v>#REF!</v>
      </c>
      <c r="BV23" s="2" t="e">
        <f>COUNTIFS(#REF!,B23,#REF!,"алиев",#REF!,"02.02.2026")</f>
        <v>#REF!</v>
      </c>
      <c r="BW23" s="2" t="e">
        <f>COUNTIFS(#REF!,B23,#REF!,"Бекдурдиев",#REF!,"02.02.2026")</f>
        <v>#REF!</v>
      </c>
      <c r="BX23" s="2" t="e">
        <f>COUNTIFS(#REF!,B23,#REF!,"алиев",#REF!,"03.02.2026")</f>
        <v>#REF!</v>
      </c>
      <c r="BY23" s="2" t="e">
        <f>COUNTIFS(#REF!,B23,#REF!,"Бекдурдиев",#REF!,"03.02.2026")</f>
        <v>#REF!</v>
      </c>
      <c r="BZ23" s="2" t="e">
        <f>COUNTIFS(#REF!,B23,#REF!,"алиев",#REF!,"04.02.2026")</f>
        <v>#REF!</v>
      </c>
      <c r="CA23" s="2" t="e">
        <f>COUNTIFS(#REF!,B23,#REF!,"Бекдурдиев",#REF!,"04.02.2026")</f>
        <v>#REF!</v>
      </c>
      <c r="CB23" s="2" t="e">
        <f>COUNTIFS(#REF!,B23,#REF!,"алиев",#REF!,"05.02.2026")</f>
        <v>#REF!</v>
      </c>
      <c r="CC23" s="2" t="e">
        <f>COUNTIFS(#REF!,B23,#REF!,"Бекдурдиев",#REF!,"05.02.2026")</f>
        <v>#REF!</v>
      </c>
      <c r="CD23" s="2" t="e">
        <f>COUNTIFS(#REF!,B23,#REF!,"алиев",#REF!,"06.02.2026")</f>
        <v>#REF!</v>
      </c>
      <c r="CE23" s="2" t="e">
        <f>COUNTIFS(#REF!,B23,#REF!,"Бекдурдиев",#REF!,"06.02.2026")</f>
        <v>#REF!</v>
      </c>
      <c r="CF23" s="2" t="e">
        <f>COUNTIFS(#REF!,B23,#REF!,"алиев",#REF!,"07.02.2026")</f>
        <v>#REF!</v>
      </c>
      <c r="CG23" s="2" t="e">
        <f>COUNTIFS(#REF!,B23,#REF!,"Бекдурдиев",#REF!,"07.02.2026")</f>
        <v>#REF!</v>
      </c>
      <c r="CH23" s="2" t="e">
        <f>COUNTIFS(#REF!,B23,#REF!,"Алиев",#REF!,"08.02.2026")</f>
        <v>#REF!</v>
      </c>
      <c r="CI23" s="2" t="e">
        <f>COUNTIFS(#REF!,B23,#REF!,"Бекдурдиев",#REF!,"08.02.2026")</f>
        <v>#REF!</v>
      </c>
      <c r="CJ23" s="2" t="e">
        <f>COUNTIFS(#REF!,B23,#REF!,"Алиев",#REF!,"09.02.2026")</f>
        <v>#REF!</v>
      </c>
      <c r="CK23" s="2" t="e">
        <f>COUNTIFS(#REF!,B23,#REF!,"Бекдурдиев",#REF!,"09.02.2026")</f>
        <v>#REF!</v>
      </c>
      <c r="CL23" s="2" t="e">
        <f>COUNTIFS(#REF!,B23,#REF!,"Алиев",#REF!,"10.02.2026")</f>
        <v>#REF!</v>
      </c>
      <c r="CM23" s="2" t="e">
        <f>COUNTIFS(#REF!,B23,#REF!,"Бекдурдиев",#REF!,"10.02.2026")</f>
        <v>#REF!</v>
      </c>
      <c r="CN23" s="2" t="e">
        <f>COUNTIFS(#REF!,B23,#REF!,"Алиев",#REF!,"11.02.2026")</f>
        <v>#REF!</v>
      </c>
      <c r="CO23" s="2" t="e">
        <f>COUNTIFS(#REF!,B23,#REF!,"Бекдурдиев",#REF!,"11.02.2026")</f>
        <v>#REF!</v>
      </c>
      <c r="CP23" s="2" t="e">
        <f>COUNTIFS(#REF!,B23,#REF!,"Алиев",#REF!,"12.02.2026")</f>
        <v>#REF!</v>
      </c>
      <c r="CQ23" s="2" t="e">
        <f>COUNTIFS(#REF!,B23,#REF!,"Бекдурдиев",#REF!,"12.02.2026")</f>
        <v>#REF!</v>
      </c>
      <c r="CR23" s="2" t="e">
        <f>COUNTIFS(#REF!,B23,#REF!,"Алиев",#REF!,"13.02.2026")</f>
        <v>#REF!</v>
      </c>
      <c r="CS23" s="2" t="e">
        <f>COUNTIFS(#REF!,B23,#REF!,"Бекдурдиев",#REF!,"13.02.2026")</f>
        <v>#REF!</v>
      </c>
      <c r="CT23" s="2" t="e">
        <f>COUNTIFS(#REF!,B23,#REF!,"Алиев",#REF!,"14.02.2026")</f>
        <v>#REF!</v>
      </c>
      <c r="CU23" s="2" t="e">
        <f>COUNTIFS(#REF!,B23,#REF!,"Бекдурдиев",#REF!,"14.02.2026")</f>
        <v>#REF!</v>
      </c>
      <c r="CV23" s="2" t="e">
        <f>COUNTIFS(#REF!,B23,#REF!,"Алиев",#REF!,"15.02.2026")</f>
        <v>#REF!</v>
      </c>
      <c r="CW23" s="2" t="e">
        <f>COUNTIFS(#REF!,B23,#REF!,"Бекдурдиев",#REF!,"15.02.2026")</f>
        <v>#REF!</v>
      </c>
      <c r="CX23" s="2" t="e">
        <f>COUNTIFS(#REF!,B23,#REF!,"Алиев",#REF!,"16.02.2026")</f>
        <v>#REF!</v>
      </c>
      <c r="CY23" s="2" t="e">
        <f>COUNTIFS(#REF!,B23,#REF!,"Бекдурдиев",#REF!,"16.02.2026")</f>
        <v>#REF!</v>
      </c>
      <c r="CZ23" s="2" t="e">
        <f>COUNTIFS(#REF!,B23,#REF!,"Алиев",#REF!,"17.02.2026")</f>
        <v>#REF!</v>
      </c>
      <c r="DA23" s="2" t="e">
        <f>COUNTIFS(#REF!,B23,#REF!,"Бекдурдиев",#REF!,"17.02.2026")</f>
        <v>#REF!</v>
      </c>
      <c r="DB23" s="2" t="e">
        <f>COUNTIFS(#REF!,B23,#REF!,"Алиев",#REF!,"18.02.2026")</f>
        <v>#REF!</v>
      </c>
      <c r="DC23" s="2" t="e">
        <f>COUNTIFS(#REF!,B23,#REF!,"Бекдурдиев",#REF!,"18.02.2026")</f>
        <v>#REF!</v>
      </c>
      <c r="DD23" s="2" t="e">
        <f>COUNTIFS(#REF!,B23,#REF!,"Алиев",#REF!,"19.02.2026")</f>
        <v>#REF!</v>
      </c>
      <c r="DE23" s="2" t="e">
        <f>COUNTIFS(#REF!,B23,#REF!,"Бекдурдиев",#REF!,"19.02.2026")</f>
        <v>#REF!</v>
      </c>
      <c r="DF23" s="2" t="e">
        <f>COUNTIFS(#REF!,B23,#REF!,"Алиев",#REF!,"20.02.2026")</f>
        <v>#REF!</v>
      </c>
      <c r="DG23" s="2" t="e">
        <f>COUNTIFS(#REF!,B23,#REF!,"Бекдурдиев",#REF!,"20.02.2026")</f>
        <v>#REF!</v>
      </c>
      <c r="DH23" s="2" t="e">
        <f>COUNTIFS(#REF!,B23,#REF!,"Алиев",#REF!,"21.02.2026")</f>
        <v>#REF!</v>
      </c>
      <c r="DI23" s="2" t="e">
        <f>COUNTIFS(#REF!,B23,#REF!,"Бекдурдиев",#REF!,"21.02.2026")</f>
        <v>#REF!</v>
      </c>
      <c r="DJ23" s="2" t="e">
        <f>COUNTIFS(#REF!,B23,#REF!,"Алиев",#REF!,"22.02.2026")</f>
        <v>#REF!</v>
      </c>
      <c r="DK23" s="2" t="e">
        <f>COUNTIFS(#REF!,B23,#REF!,"Бекдурдиев",#REF!,"22.02.2026")</f>
        <v>#REF!</v>
      </c>
      <c r="DL23" s="2" t="e">
        <f>COUNTIFS(#REF!,B23,#REF!,"Алиев",#REF!,"23.02.2026")</f>
        <v>#REF!</v>
      </c>
      <c r="DM23" s="2" t="e">
        <f>COUNTIFS(#REF!,B23,#REF!,"Бекдурдиев",#REF!,"23.02.2026")</f>
        <v>#REF!</v>
      </c>
      <c r="DN23" s="2" t="e">
        <f>COUNTIFS(#REF!,B23,#REF!,"Алиев",#REF!,"24.02.2026")</f>
        <v>#REF!</v>
      </c>
      <c r="DO23" s="2" t="e">
        <f>COUNTIFS(#REF!,B23,#REF!,"Бекдурдиев",#REF!,"24.02.2026")</f>
        <v>#REF!</v>
      </c>
      <c r="DP23" s="2" t="e">
        <f>COUNTIFS(#REF!,B23,#REF!,"Алиев",#REF!,"25.02.2026")</f>
        <v>#REF!</v>
      </c>
      <c r="DQ23" s="2" t="e">
        <f>COUNTIFS(#REF!,B23,#REF!,"Бекдурдиев",#REF!,"25.02.2026")</f>
        <v>#REF!</v>
      </c>
      <c r="DR23" s="2" t="e">
        <f>COUNTIFS(#REF!,B23,#REF!,"Алиев",#REF!,"26.02.2026")</f>
        <v>#REF!</v>
      </c>
      <c r="DS23" s="2" t="e">
        <f>COUNTIFS(#REF!,B23,#REF!,"Бекдурдиев",#REF!,"26.02.2026")</f>
        <v>#REF!</v>
      </c>
      <c r="DT23" s="2" t="e">
        <f>COUNTIFS(#REF!,B23,#REF!,"Алиев",#REF!,"27.02.2026")</f>
        <v>#REF!</v>
      </c>
      <c r="DU23" s="2" t="e">
        <f>COUNTIFS(#REF!,B23,#REF!,"Бекдурдиев",#REF!,"27.02.2026")</f>
        <v>#REF!</v>
      </c>
      <c r="DV23" s="2" t="e">
        <f>COUNTIFS(#REF!,B23,#REF!,"Алиев",#REF!,"28.02.2026")</f>
        <v>#REF!</v>
      </c>
      <c r="DW23" s="2" t="e">
        <f>COUNTIFS(#REF!,B23,#REF!,"Бекдурдиев",#REF!,"28.02.2026")</f>
        <v>#REF!</v>
      </c>
      <c r="DX23" s="14" t="e">
        <f t="shared" si="22"/>
        <v>#REF!</v>
      </c>
      <c r="DY23" s="14" t="e">
        <f t="shared" si="23"/>
        <v>#REF!</v>
      </c>
      <c r="DZ23" s="2" t="e">
        <f>COUNTIFS(#REF!,B23,#REF!,"алиев",#REF!,"01.03.2026")</f>
        <v>#REF!</v>
      </c>
      <c r="EA23" s="2" t="e">
        <f>COUNTIFS(#REF!,B23,#REF!,"Бекдурдиев",#REF!,"01.03.2026")</f>
        <v>#REF!</v>
      </c>
      <c r="EB23" s="2" t="e">
        <f>COUNTIFS(#REF!,B23,#REF!,"алиев",#REF!,"02.03.2026")</f>
        <v>#REF!</v>
      </c>
      <c r="EC23" s="2" t="e">
        <f>COUNTIFS(#REF!,B23,#REF!,"Бекдурдиев",#REF!,"02.03.2026")</f>
        <v>#REF!</v>
      </c>
      <c r="ED23" s="2" t="e">
        <f>COUNTIFS(#REF!,B23,#REF!,"алиев",#REF!,"03.03.2026")</f>
        <v>#REF!</v>
      </c>
      <c r="EE23" s="2" t="e">
        <f>COUNTIFS(#REF!,B23,#REF!,"Бекдурдиев",#REF!,"03.03.2026")</f>
        <v>#REF!</v>
      </c>
      <c r="EF23" s="2" t="e">
        <f>COUNTIFS(#REF!,B23,#REF!,"алиев",#REF!,"04.03.2026")</f>
        <v>#REF!</v>
      </c>
      <c r="EG23" s="2" t="e">
        <f>COUNTIFS(#REF!,B23,#REF!,"Бекдурдиев",#REF!,"04.03.2026")</f>
        <v>#REF!</v>
      </c>
      <c r="EH23" s="2" t="e">
        <f>COUNTIFS(#REF!,B23,#REF!,"алиев",#REF!,"05.03.2026")</f>
        <v>#REF!</v>
      </c>
      <c r="EI23" s="2" t="e">
        <f>COUNTIFS(#REF!,B23,#REF!,"Бекдурдиев",#REF!,"05.03.2026")</f>
        <v>#REF!</v>
      </c>
      <c r="EJ23" s="2" t="e">
        <f>COUNTIFS(#REF!,B23,#REF!,"алиев",#REF!,"06.03.2026")</f>
        <v>#REF!</v>
      </c>
      <c r="EK23" s="2" t="e">
        <f>COUNTIFS(#REF!,B23,#REF!,"Бекдурдиев",#REF!,"06.03.2026")</f>
        <v>#REF!</v>
      </c>
      <c r="EL23" s="2" t="e">
        <f>COUNTIFS(#REF!,B23,#REF!,"алиев",#REF!,"07.03.2026")</f>
        <v>#REF!</v>
      </c>
      <c r="EM23" s="2" t="e">
        <f>COUNTIFS(#REF!,B23,#REF!,"Бекдурдиев",#REF!,"07.03.2026")</f>
        <v>#REF!</v>
      </c>
      <c r="EN23" s="2" t="e">
        <f>COUNTIFS(#REF!,B23,#REF!,"алиев",#REF!,"08.03.2026")</f>
        <v>#REF!</v>
      </c>
      <c r="EO23" s="2" t="e">
        <f>COUNTIFS(#REF!,B23,#REF!,"Бекдурдиев",#REF!,"08.03.2026")</f>
        <v>#REF!</v>
      </c>
      <c r="EP23" s="2" t="e">
        <f>COUNTIFS(#REF!,B23,#REF!,"алиев",#REF!,"09.03.2026")</f>
        <v>#REF!</v>
      </c>
      <c r="EQ23" s="2" t="e">
        <f>COUNTIFS(#REF!,B23,#REF!,"Бекдурдиев",#REF!,"09.03.2026")</f>
        <v>#REF!</v>
      </c>
      <c r="ER23" s="2" t="e">
        <f>COUNTIFS(#REF!,B23,#REF!,"алиев",#REF!,"10.03.2026")</f>
        <v>#REF!</v>
      </c>
      <c r="ES23" s="2" t="e">
        <f>COUNTIFS(#REF!,B23,#REF!,"Бекдурдиев",#REF!,"10.03.2026")</f>
        <v>#REF!</v>
      </c>
      <c r="ET23" s="2" t="e">
        <f>COUNTIFS(#REF!,B23,#REF!,"алиев",#REF!,"11.03.2026")</f>
        <v>#REF!</v>
      </c>
      <c r="EU23" s="2" t="e">
        <f>COUNTIFS(#REF!,B23,#REF!,"Бекдурдиев",#REF!,"11.03.2026")</f>
        <v>#REF!</v>
      </c>
      <c r="EV23" s="2" t="e">
        <f>COUNTIFS(#REF!,B23,#REF!,"алиев",#REF!,"12.03.2026")</f>
        <v>#REF!</v>
      </c>
      <c r="EW23" s="2" t="e">
        <f>COUNTIFS(#REF!,B23,#REF!,"Бекдурдиев",#REF!,"12.03.2026")</f>
        <v>#REF!</v>
      </c>
      <c r="EX23" s="2" t="e">
        <f>COUNTIFS(#REF!,B23,#REF!,"алиев",#REF!,"13.03.2026")</f>
        <v>#REF!</v>
      </c>
      <c r="EY23" s="2" t="e">
        <f>COUNTIFS(#REF!,B23,#REF!,"Бекдурдиев",#REF!,"13.03.2026")</f>
        <v>#REF!</v>
      </c>
      <c r="EZ23" s="2" t="e">
        <f>COUNTIFS(#REF!,B23,#REF!,"алиев",#REF!,"14.03.2026")</f>
        <v>#REF!</v>
      </c>
      <c r="FA23" s="2" t="e">
        <f>COUNTIFS(#REF!,B23,#REF!,"Бекдурдиев",#REF!,"14.03.2026")</f>
        <v>#REF!</v>
      </c>
      <c r="FB23" s="2" t="e">
        <f>COUNTIFS(#REF!,B23,#REF!,"алиев",#REF!,"15.03.2026")</f>
        <v>#REF!</v>
      </c>
      <c r="FC23" s="2" t="e">
        <f>COUNTIFS(#REF!,B23,#REF!,"Бекдурдиев",#REF!,"15.03.2026")</f>
        <v>#REF!</v>
      </c>
      <c r="FD23" s="2" t="e">
        <f>COUNTIFS(#REF!,B23,#REF!,"алиев",#REF!,"16.03.2026")</f>
        <v>#REF!</v>
      </c>
      <c r="FE23" s="2" t="e">
        <f>COUNTIFS(#REF!,B23,#REF!,"Бекдурдиев",#REF!,"16.03.2026")</f>
        <v>#REF!</v>
      </c>
      <c r="FF23" s="2" t="e">
        <f>COUNTIFS(#REF!,B23,#REF!,"алиев",#REF!,"17.03.2026")</f>
        <v>#REF!</v>
      </c>
      <c r="FG23" s="2" t="e">
        <f>COUNTIFS(#REF!,B23,#REF!,"Бекдурдиев",#REF!,"17.03.2026")</f>
        <v>#REF!</v>
      </c>
      <c r="FH23" s="2" t="e">
        <f>COUNTIFS(#REF!,B23,#REF!,"алиев",#REF!,"18.03.2026")</f>
        <v>#REF!</v>
      </c>
      <c r="FI23" s="2" t="e">
        <f>COUNTIFS(#REF!,B23,#REF!,"Бекдурдиев",#REF!,"18.03.2026")</f>
        <v>#REF!</v>
      </c>
      <c r="FJ23" s="2" t="e">
        <f>COUNTIFS(#REF!,B23,#REF!,"алиев",#REF!,"19.03.2026")</f>
        <v>#REF!</v>
      </c>
      <c r="FK23" s="2" t="e">
        <f>COUNTIFS(#REF!,B23,#REF!,"Бекдурдиев",#REF!,"19.03.2026")</f>
        <v>#REF!</v>
      </c>
      <c r="FL23" s="2" t="e">
        <f>COUNTIFS(#REF!,B23,#REF!,"алиев",#REF!,"20.03.2026")</f>
        <v>#REF!</v>
      </c>
      <c r="FM23" s="2" t="e">
        <f>COUNTIFS(#REF!,B23,#REF!,"Бекдурдиев",#REF!,"20.03.2026")</f>
        <v>#REF!</v>
      </c>
      <c r="FN23" s="2" t="e">
        <f>COUNTIFS(#REF!,B23,#REF!,"алиев",#REF!,"21.03.2026")</f>
        <v>#REF!</v>
      </c>
      <c r="FO23" s="2" t="e">
        <f>COUNTIFS(#REF!,B23,#REF!,"Бекдурдиев",#REF!,"21.03.2026")</f>
        <v>#REF!</v>
      </c>
      <c r="FP23" s="2" t="e">
        <f>COUNTIFS(#REF!,B23,#REF!,"алиев",#REF!,"22.03.2026")</f>
        <v>#REF!</v>
      </c>
      <c r="FQ23" s="2" t="e">
        <f>COUNTIFS(#REF!,B23,#REF!,"Бекдурдиев",#REF!,"22.03.2026")</f>
        <v>#REF!</v>
      </c>
      <c r="FR23" s="2" t="e">
        <f>COUNTIFS(#REF!,B23,#REF!,"алиев",#REF!,"23.03.2026")</f>
        <v>#REF!</v>
      </c>
      <c r="FS23" s="2" t="e">
        <f>COUNTIFS(#REF!,B23,#REF!,"Бекдурдиев",#REF!,"23.03.2026")</f>
        <v>#REF!</v>
      </c>
      <c r="FT23" s="2" t="e">
        <f>COUNTIFS(#REF!,B23,#REF!,"алиев",#REF!,"24.03.2026")</f>
        <v>#REF!</v>
      </c>
      <c r="FU23" s="2" t="e">
        <f>COUNTIFS(#REF!,B23,#REF!,"Бекдурдиев",#REF!,"24.03.2026")</f>
        <v>#REF!</v>
      </c>
      <c r="FV23" s="2" t="e">
        <f>COUNTIFS(#REF!,B23,#REF!,"алиев",#REF!,"25.03.2026")</f>
        <v>#REF!</v>
      </c>
      <c r="FW23" s="2" t="e">
        <f>COUNTIFS(#REF!,B23,#REF!,"Бекдурдиев",#REF!,"25.03.2026")</f>
        <v>#REF!</v>
      </c>
      <c r="FX23" s="2" t="e">
        <f>COUNTIFS(#REF!,B23,#REF!,"алиев",#REF!,"26.03.2026")</f>
        <v>#REF!</v>
      </c>
      <c r="FY23" s="2" t="e">
        <f>COUNTIFS(#REF!,B23,#REF!,"Бекдурдиев",#REF!,"26.03.2026")</f>
        <v>#REF!</v>
      </c>
      <c r="FZ23" s="2" t="e">
        <f>COUNTIFS(#REF!,B23,#REF!,"алиев",#REF!,"27.03.2026")</f>
        <v>#REF!</v>
      </c>
      <c r="GA23" s="2" t="e">
        <f>COUNTIFS(#REF!,B23,#REF!,"Бекдурдиев",#REF!,"27.03.2026")</f>
        <v>#REF!</v>
      </c>
      <c r="GB23" s="2" t="e">
        <f>COUNTIFS(#REF!,B23,#REF!,"алиев",#REF!,"28.03.2026")</f>
        <v>#REF!</v>
      </c>
      <c r="GC23" s="2" t="e">
        <f>COUNTIFS(#REF!,B23,#REF!,"Бекдурдиев",#REF!,"28.03.2026")</f>
        <v>#REF!</v>
      </c>
      <c r="GD23" s="2" t="e">
        <f>COUNTIFS(#REF!,B23,#REF!,"алиев",#REF!,"29.03.2026")</f>
        <v>#REF!</v>
      </c>
      <c r="GE23" s="2" t="e">
        <f>COUNTIFS(#REF!,B23,#REF!,"Бекдурдиев",#REF!,"29.03.2026")</f>
        <v>#REF!</v>
      </c>
      <c r="GF23" s="2" t="e">
        <f>COUNTIFS(#REF!,B23,#REF!,"алиев",#REF!,"30.03.2026")</f>
        <v>#REF!</v>
      </c>
      <c r="GG23" s="2" t="e">
        <f>COUNTIFS(#REF!,B23,#REF!,"Бекдурдиев",#REF!,"30.03.2026")</f>
        <v>#REF!</v>
      </c>
      <c r="GH23" s="2" t="e">
        <f>COUNTIFS(#REF!,B23,#REF!,"алиев",#REF!,"31.03.2026")</f>
        <v>#REF!</v>
      </c>
      <c r="GI23" s="2" t="e">
        <f>COUNTIFS(#REF!,B23,#REF!,"Бекдурдиев",#REF!,"31.03.2026")</f>
        <v>#REF!</v>
      </c>
      <c r="GJ23" s="16" t="e">
        <f t="shared" si="24"/>
        <v>#REF!</v>
      </c>
      <c r="GK23" s="16" t="e">
        <f t="shared" si="25"/>
        <v>#REF!</v>
      </c>
      <c r="GL23" s="4" t="e">
        <f>COUNTIFS(#REF!,B23,#REF!,"алиев",#REF!,"01.04.2026")</f>
        <v>#REF!</v>
      </c>
      <c r="GM23" s="4" t="e">
        <f>COUNTIFS(#REF!,B23,#REF!,"Бекдурдиев",#REF!,"01.04.2026")</f>
        <v>#REF!</v>
      </c>
      <c r="GN23" s="4" t="e">
        <f>COUNTIFS(#REF!,B23,#REF!,"алиев",#REF!,"02.04.2026")</f>
        <v>#REF!</v>
      </c>
      <c r="GO23" s="4" t="e">
        <f>COUNTIFS(#REF!,B23,#REF!,"Бекдурдиев",#REF!,"02.04.2026")</f>
        <v>#REF!</v>
      </c>
      <c r="GP23" s="4" t="e">
        <f>COUNTIFS(#REF!,B23,#REF!,"алиев",#REF!,"03.04.2026")</f>
        <v>#REF!</v>
      </c>
      <c r="GQ23" s="4" t="e">
        <f>COUNTIFS(#REF!,B23,#REF!,"Бекдурдиев",#REF!,"03.04.2026")</f>
        <v>#REF!</v>
      </c>
      <c r="GR23" s="4" t="e">
        <f>COUNTIFS(#REF!,B23,#REF!,"алиев",#REF!,"04.04.2026")</f>
        <v>#REF!</v>
      </c>
      <c r="GS23" s="4" t="e">
        <f>COUNTIFS(#REF!,B23,#REF!,"Бекдурдиев",#REF!,"04.04.2026")</f>
        <v>#REF!</v>
      </c>
      <c r="GT23" s="4" t="e">
        <f>COUNTIFS(#REF!,B23,#REF!,"алиев",#REF!,"05.04.2026")</f>
        <v>#REF!</v>
      </c>
      <c r="GU23" s="4" t="e">
        <f>COUNTIFS(#REF!,B23,#REF!,"Бекдурдиев",#REF!,"05.04.2026")</f>
        <v>#REF!</v>
      </c>
      <c r="GV23" s="4" t="e">
        <f>COUNTIFS(#REF!,B23,#REF!,"алиев",#REF!,"06.04.2026")</f>
        <v>#REF!</v>
      </c>
      <c r="GW23" s="4" t="e">
        <f>COUNTIFS(#REF!,B23,#REF!,"Бекдурдиев",#REF!,"06.04.2026")</f>
        <v>#REF!</v>
      </c>
      <c r="GX23" s="4" t="e">
        <f>COUNTIFS(#REF!,B23,#REF!,"алиев",#REF!,"07.04.2026")</f>
        <v>#REF!</v>
      </c>
      <c r="GY23" s="4" t="e">
        <f>COUNTIFS(#REF!,B23,#REF!,"Бекдурдиев",#REF!,"07.04.2026")</f>
        <v>#REF!</v>
      </c>
      <c r="GZ23" s="4" t="e">
        <f>COUNTIFS(#REF!,B23,#REF!,"алиев",#REF!,"08.04.2026")</f>
        <v>#REF!</v>
      </c>
      <c r="HA23" s="4" t="e">
        <f>COUNTIFS(#REF!,B23,#REF!,"Бекдурдиев",#REF!,"08.04.2026")</f>
        <v>#REF!</v>
      </c>
      <c r="HB23" s="4" t="e">
        <f>COUNTIFS(#REF!,B23,#REF!,"алиев",#REF!,"09.04.2026")</f>
        <v>#REF!</v>
      </c>
      <c r="HC23" s="4" t="e">
        <f>COUNTIFS(#REF!,B23,#REF!,"Бекдурдиев",#REF!,"09.04.2026")</f>
        <v>#REF!</v>
      </c>
      <c r="HD23" s="4" t="e">
        <f>COUNTIFS(#REF!,B23,#REF!,"алиев",#REF!,"10.04.2026")</f>
        <v>#REF!</v>
      </c>
      <c r="HE23" s="4" t="e">
        <f>COUNTIFS(#REF!,B23,#REF!,"Бекдурдиев",#REF!,"10.04.2026")</f>
        <v>#REF!</v>
      </c>
      <c r="HF23" s="4" t="e">
        <f>COUNTIFS(#REF!,B23,#REF!,"алиев",#REF!,"11.04.2026")</f>
        <v>#REF!</v>
      </c>
      <c r="HG23" s="4" t="e">
        <f>COUNTIFS(#REF!,B23,#REF!,"Бекдурдиев",#REF!,"11.04.2026")</f>
        <v>#REF!</v>
      </c>
      <c r="HH23" s="4" t="e">
        <f>COUNTIFS(#REF!,B23,#REF!,"алиев",#REF!,"12.04.2026")</f>
        <v>#REF!</v>
      </c>
      <c r="HI23" s="4" t="e">
        <f>COUNTIFS(#REF!,B23,#REF!,"Бекдурдиев",#REF!,"12.04.2026")</f>
        <v>#REF!</v>
      </c>
      <c r="HJ23" s="4" t="e">
        <f>COUNTIFS(#REF!,B23,#REF!,"алиев",#REF!,"13.04.2026")</f>
        <v>#REF!</v>
      </c>
      <c r="HK23" s="4" t="e">
        <f>COUNTIFS(#REF!,B23,#REF!,"Бекдурдиев",#REF!,"13.04.2026")</f>
        <v>#REF!</v>
      </c>
      <c r="HL23" s="4" t="e">
        <f>COUNTIFS(#REF!,B23,#REF!,"алиев",#REF!,"14.04.2026")</f>
        <v>#REF!</v>
      </c>
      <c r="HM23" s="4" t="e">
        <f>COUNTIFS(#REF!,B23,#REF!,"Бекдурдиев",#REF!,"14.04.2026")</f>
        <v>#REF!</v>
      </c>
      <c r="HN23" s="4" t="e">
        <f>COUNTIFS(#REF!,B23,#REF!,"алиев",#REF!,"15.04.2026")</f>
        <v>#REF!</v>
      </c>
      <c r="HO23" s="4" t="e">
        <f>COUNTIFS(#REF!,B23,#REF!,"Бекдурдиев",#REF!,"15.04.2026")</f>
        <v>#REF!</v>
      </c>
      <c r="HP23" s="4" t="e">
        <f>COUNTIFS(#REF!,B23,#REF!,"алиев",#REF!,"16.04.2026")</f>
        <v>#REF!</v>
      </c>
      <c r="HQ23" s="4" t="e">
        <f>COUNTIFS(#REF!,B23,#REF!,"Бекдурдиев",#REF!,"16.04.2026")</f>
        <v>#REF!</v>
      </c>
      <c r="HR23" s="4" t="e">
        <f>COUNTIFS(#REF!,B23,#REF!,"алиев",#REF!,"17.04.2026")</f>
        <v>#REF!</v>
      </c>
      <c r="HS23" s="4" t="e">
        <f>COUNTIFS(#REF!,B23,#REF!,"Бекдурдиев",#REF!,"17.04.2026")</f>
        <v>#REF!</v>
      </c>
      <c r="HT23" s="4" t="e">
        <f>COUNTIFS(#REF!,B23,#REF!,"алиев",#REF!,"18.04.2026")</f>
        <v>#REF!</v>
      </c>
      <c r="HU23" s="4" t="e">
        <f>COUNTIFS(#REF!,B23,#REF!,"Бекдурдиев",#REF!,"18.04.2026")</f>
        <v>#REF!</v>
      </c>
      <c r="HV23" s="4" t="e">
        <f>COUNTIFS(#REF!,B23,#REF!,"алиев",#REF!,"19.04.2026")</f>
        <v>#REF!</v>
      </c>
      <c r="HW23" s="4" t="e">
        <f>COUNTIFS(#REF!,B23,#REF!,"Бекдурдиев",#REF!,"19.04.2026")</f>
        <v>#REF!</v>
      </c>
      <c r="HX23" s="4" t="e">
        <f>COUNTIFS(#REF!,B23,#REF!,"алиев",#REF!,"20.04.2026")</f>
        <v>#REF!</v>
      </c>
      <c r="HY23" s="4" t="e">
        <f>COUNTIFS(#REF!,B23,#REF!,"Бекдурдиев",#REF!,"20.04.2026")</f>
        <v>#REF!</v>
      </c>
      <c r="HZ23" s="4" t="e">
        <f>COUNTIFS(#REF!,B23,#REF!,"алиев",#REF!,"21.04.2026")</f>
        <v>#REF!</v>
      </c>
      <c r="IA23" s="4" t="e">
        <f>COUNTIFS(#REF!,B23,#REF!,"Бекдурдиев",#REF!,"21.04.2026")</f>
        <v>#REF!</v>
      </c>
      <c r="IB23" s="4" t="e">
        <f>COUNTIFS(#REF!,B23,#REF!,"алиев",#REF!,"22.04.2026")</f>
        <v>#REF!</v>
      </c>
      <c r="IC23" s="4" t="e">
        <f>COUNTIFS(#REF!,B23,#REF!,"Бекдурдиев",#REF!,"22.04.2026")</f>
        <v>#REF!</v>
      </c>
      <c r="ID23" s="4" t="e">
        <f>COUNTIFS(#REF!,B23,#REF!,"алиев",#REF!,"23.04.2026")</f>
        <v>#REF!</v>
      </c>
      <c r="IE23" s="4" t="e">
        <f>COUNTIFS(#REF!,B23,#REF!,"Бекдурдиев",#REF!,"23.04.2026")</f>
        <v>#REF!</v>
      </c>
      <c r="IF23" s="4" t="e">
        <f>COUNTIFS(#REF!,B23,#REF!,"алиев",#REF!,"24.04.2026")</f>
        <v>#REF!</v>
      </c>
      <c r="IG23" s="4" t="e">
        <f>COUNTIFS(#REF!,B23,#REF!,"Бекдурдиев",#REF!,"24.04.2026")</f>
        <v>#REF!</v>
      </c>
      <c r="IH23" s="4" t="e">
        <f>COUNTIFS(#REF!,B23,#REF!,"алиев",#REF!,"25.04.2026")</f>
        <v>#REF!</v>
      </c>
      <c r="II23" s="4" t="e">
        <f>COUNTIFS(#REF!,B23,#REF!,"Бекдурдиев",#REF!,"25.04.2026")</f>
        <v>#REF!</v>
      </c>
      <c r="IJ23" s="4" t="e">
        <f>COUNTIFS(#REF!,B23,#REF!,"алиев",#REF!,"26.04.2026")</f>
        <v>#REF!</v>
      </c>
      <c r="IK23" s="4" t="e">
        <f>COUNTIFS(#REF!,B23,#REF!,"Бекдурдиев",#REF!,"26.04.2026")</f>
        <v>#REF!</v>
      </c>
      <c r="IL23" s="4" t="e">
        <f>COUNTIFS(#REF!,B23,#REF!,"алиев",#REF!,"27.04.2026")</f>
        <v>#REF!</v>
      </c>
      <c r="IM23" s="4" t="e">
        <f>COUNTIFS(#REF!,B23,#REF!,"Бекдурдиев",#REF!,"27.04.2026")</f>
        <v>#REF!</v>
      </c>
      <c r="IN23" s="4" t="e">
        <f>COUNTIFS(#REF!,B23,#REF!,"алиев",#REF!,"28.04.2026")</f>
        <v>#REF!</v>
      </c>
      <c r="IO23" s="4" t="e">
        <f>COUNTIFS(#REF!,B23,#REF!,"Бекдурдиев",#REF!,"28.04.2026")</f>
        <v>#REF!</v>
      </c>
      <c r="IP23" s="4" t="e">
        <f>COUNTIFS(#REF!,B23,#REF!,"алиев",#REF!,"29.04.2026")</f>
        <v>#REF!</v>
      </c>
      <c r="IQ23" s="4" t="e">
        <f>COUNTIFS(#REF!,B23,#REF!,"Бекдурдиев",#REF!,"29.04.2026")</f>
        <v>#REF!</v>
      </c>
      <c r="IR23" s="4" t="e">
        <f>COUNTIFS(#REF!,B23,#REF!,"алиев",#REF!,"30.04.2026")</f>
        <v>#REF!</v>
      </c>
      <c r="IS23" s="4" t="e">
        <f>COUNTIFS(#REF!,B23,#REF!,"Бекдурдиев",#REF!,"30.04.2026")</f>
        <v>#REF!</v>
      </c>
      <c r="IT23" s="18" t="e">
        <f t="shared" si="26"/>
        <v>#REF!</v>
      </c>
      <c r="IU23" s="18" t="e">
        <f t="shared" si="27"/>
        <v>#REF!</v>
      </c>
      <c r="IV23" s="4" t="e">
        <f>COUNTIFS(#REF!,B23,#REF!,"алиев",#REF!,"01.05.2026")</f>
        <v>#REF!</v>
      </c>
      <c r="IW23" s="4" t="e">
        <f>COUNTIFS(#REF!,B23,#REF!,"Бекдурдиев",#REF!,"01.05.2026")</f>
        <v>#REF!</v>
      </c>
      <c r="IX23" s="4" t="e">
        <f>COUNTIFS(#REF!,B23,#REF!,"алиев",#REF!,"02.05.2026")</f>
        <v>#REF!</v>
      </c>
      <c r="IY23" s="4" t="e">
        <f>COUNTIFS(#REF!,B23,#REF!,"Бекдурдиев",#REF!,"02.05.2026")</f>
        <v>#REF!</v>
      </c>
      <c r="IZ23" s="4" t="e">
        <f>COUNTIFS(#REF!,B23,#REF!,"алиев",#REF!,"03.05.2026")</f>
        <v>#REF!</v>
      </c>
      <c r="JA23" s="4" t="e">
        <f>COUNTIFS(#REF!,B23,#REF!,"Бекдурдиев",#REF!,"03.05.2026")</f>
        <v>#REF!</v>
      </c>
      <c r="JB23" s="4" t="e">
        <f>COUNTIFS(#REF!,B23,#REF!,"алиев",#REF!,"04.05.2026")</f>
        <v>#REF!</v>
      </c>
      <c r="JC23" s="4" t="e">
        <f>COUNTIFS(#REF!,B23,#REF!,"Бекдурдиев",#REF!,"04.05.2026")</f>
        <v>#REF!</v>
      </c>
      <c r="JD23" s="4" t="e">
        <f>COUNTIFS(#REF!,B23,#REF!,"алиев",#REF!,"05.05.2026")</f>
        <v>#REF!</v>
      </c>
      <c r="JE23" s="4" t="e">
        <f>COUNTIFS(#REF!,B23,#REF!,"Бекдурдиев",#REF!,"05.05.2026")</f>
        <v>#REF!</v>
      </c>
      <c r="JF23" s="4" t="e">
        <f>COUNTIFS(#REF!,B23,#REF!,"алиев",#REF!,"06.05.2026")</f>
        <v>#REF!</v>
      </c>
      <c r="JG23" s="4" t="e">
        <f>COUNTIFS(#REF!,B23,#REF!,"Бекдурдиев",#REF!,"06.05.2026")</f>
        <v>#REF!</v>
      </c>
      <c r="JH23" s="4" t="e">
        <f>COUNTIFS(#REF!,B23,#REF!,"алиев",#REF!,"07.05.2026")</f>
        <v>#REF!</v>
      </c>
      <c r="JI23" s="4" t="e">
        <f>COUNTIFS(#REF!,B23,#REF!,"Бекдурдиев",#REF!,"07.05.2026")</f>
        <v>#REF!</v>
      </c>
      <c r="JJ23" s="4" t="e">
        <f>COUNTIFS(#REF!,B23,#REF!,"алиев",#REF!,"08.05.2026")</f>
        <v>#REF!</v>
      </c>
      <c r="JK23" s="4" t="e">
        <f>COUNTIFS(#REF!,B23,#REF!,"Бекдурдиев",#REF!,"08.05.2026")</f>
        <v>#REF!</v>
      </c>
      <c r="JL23" s="4" t="e">
        <f>COUNTIFS(#REF!,B23,#REF!,"алиев",#REF!,"09.05.2026")</f>
        <v>#REF!</v>
      </c>
      <c r="JM23" s="4" t="e">
        <f>COUNTIFS(#REF!,B23,#REF!,"Бекдурдиев",#REF!,"09.05.2026")</f>
        <v>#REF!</v>
      </c>
      <c r="JN23" s="4" t="e">
        <f>COUNTIFS(#REF!,B23,#REF!,"алиев",#REF!,"10.05.2026")</f>
        <v>#REF!</v>
      </c>
      <c r="JO23" s="4" t="e">
        <f>COUNTIFS(#REF!,B23,#REF!,"Бекдурдиев",#REF!,"10.05.2026")</f>
        <v>#REF!</v>
      </c>
      <c r="JP23" s="4" t="e">
        <f>COUNTIFS(#REF!,B23,#REF!,"алиев",#REF!,"11.05.2026")</f>
        <v>#REF!</v>
      </c>
      <c r="JQ23" s="4" t="e">
        <f>COUNTIFS(#REF!,B23,#REF!,"Бекдурдиев",#REF!,"11.05.2026")</f>
        <v>#REF!</v>
      </c>
      <c r="JR23" s="4" t="e">
        <f>COUNTIFS(#REF!,B23,#REF!,"алиев",#REF!,"12.05.2026")</f>
        <v>#REF!</v>
      </c>
      <c r="JS23" s="4" t="e">
        <f>COUNTIFS(#REF!,B23,#REF!,"Бекдурдиев",#REF!,"12.05.2026")</f>
        <v>#REF!</v>
      </c>
      <c r="JT23" s="4" t="e">
        <f>COUNTIFS(#REF!,B23,#REF!,"алиев",#REF!,"13.05.2026")</f>
        <v>#REF!</v>
      </c>
      <c r="JU23" s="4" t="e">
        <f>COUNTIFS(#REF!,B23,#REF!,"Бекдурдиев",#REF!,"13.05.2026")</f>
        <v>#REF!</v>
      </c>
      <c r="JV23" s="4" t="e">
        <f>COUNTIFS(#REF!,B23,#REF!,"алиев",#REF!,"14.05.2026")</f>
        <v>#REF!</v>
      </c>
      <c r="JW23" s="4" t="e">
        <f>COUNTIFS(#REF!,B23,#REF!,"Бекдурдиев",#REF!,"14.05.2026")</f>
        <v>#REF!</v>
      </c>
      <c r="JX23" s="4" t="e">
        <f>COUNTIFS(#REF!,B23,#REF!,"алиев",#REF!,"15.05.2026")</f>
        <v>#REF!</v>
      </c>
      <c r="JY23" s="4" t="e">
        <f>COUNTIFS(#REF!,B23,#REF!,"Бекдурдиев",#REF!,"15.05.2026")</f>
        <v>#REF!</v>
      </c>
      <c r="JZ23" s="4" t="e">
        <f>COUNTIFS(#REF!,B23,#REF!,"алиев",#REF!,"16.05.2026")</f>
        <v>#REF!</v>
      </c>
      <c r="KA23" s="4" t="e">
        <f>COUNTIFS(#REF!,B23,#REF!,"Бекдурдиев",#REF!,"16.05.2026")</f>
        <v>#REF!</v>
      </c>
      <c r="KB23" s="4" t="e">
        <f>COUNTIFS(#REF!,B23,#REF!,"алиев",#REF!,"17.05.2026")</f>
        <v>#REF!</v>
      </c>
      <c r="KC23" s="4" t="e">
        <f>COUNTIFS(#REF!,B23,#REF!,"Бекдурдиев",#REF!,"17.05.2026")</f>
        <v>#REF!</v>
      </c>
      <c r="KD23" s="4" t="e">
        <f>COUNTIFS(#REF!,B23,#REF!,"алиев",#REF!,"18.05.2026")</f>
        <v>#REF!</v>
      </c>
      <c r="KE23" s="4" t="e">
        <f>COUNTIFS(#REF!,B23,#REF!,"Бекдурдиев",#REF!,"18.05.2026")</f>
        <v>#REF!</v>
      </c>
      <c r="KF23" s="4" t="e">
        <f>COUNTIFS(#REF!,B23,#REF!,"алиев",#REF!,"19.05.2026")</f>
        <v>#REF!</v>
      </c>
      <c r="KG23" s="4" t="e">
        <f>COUNTIFS(#REF!,B23,#REF!,"Бекдурдиев",#REF!,"19.05.2026")</f>
        <v>#REF!</v>
      </c>
      <c r="KH23" s="4" t="e">
        <f>COUNTIFS(#REF!,B23,#REF!,"алиев",#REF!,"20.05.2026")</f>
        <v>#REF!</v>
      </c>
      <c r="KI23" s="4" t="e">
        <f>COUNTIFS(#REF!,B23,#REF!,"Бекдурдиев",#REF!,"20.05.2026")</f>
        <v>#REF!</v>
      </c>
      <c r="KJ23" s="4" t="e">
        <f>COUNTIFS(#REF!,B23,#REF!,"алиев",#REF!,"21.05.2026")</f>
        <v>#REF!</v>
      </c>
      <c r="KK23" s="4" t="e">
        <f>COUNTIFS(#REF!,B23,#REF!,"Бекдурдиев",#REF!,"21.05.2026")</f>
        <v>#REF!</v>
      </c>
      <c r="KL23" s="4" t="e">
        <f>COUNTIFS(#REF!,B23,#REF!,"алиев",#REF!,"22.05.2026")</f>
        <v>#REF!</v>
      </c>
      <c r="KM23" s="4" t="e">
        <f>COUNTIFS(#REF!,B23,#REF!,"Бекдурдиев",#REF!,"22.05.2026")</f>
        <v>#REF!</v>
      </c>
      <c r="KN23" s="4" t="e">
        <f>COUNTIFS(#REF!,B23,#REF!,"алиев",#REF!,"23.05.2026")</f>
        <v>#REF!</v>
      </c>
      <c r="KO23" s="4" t="e">
        <f>COUNTIFS(#REF!,B23,#REF!,"Бекдурдиев",#REF!,"23.05.2026")</f>
        <v>#REF!</v>
      </c>
      <c r="KP23" s="4" t="e">
        <f>COUNTIFS(#REF!,B23,#REF!,"алиев",#REF!,"24.05.2026")</f>
        <v>#REF!</v>
      </c>
      <c r="KQ23" s="4" t="e">
        <f>COUNTIFS(#REF!,B23,#REF!,"Бекдурдиев",#REF!,"24.05.2026")</f>
        <v>#REF!</v>
      </c>
      <c r="KR23" s="4" t="e">
        <f>COUNTIFS(#REF!,B23,#REF!,"алиев",#REF!,"25.05.2026")</f>
        <v>#REF!</v>
      </c>
      <c r="KS23" s="4" t="e">
        <f>COUNTIFS(#REF!,B23,#REF!,"Бекдурдиев",#REF!,"25.05.2026")</f>
        <v>#REF!</v>
      </c>
      <c r="KT23" s="4" t="e">
        <f>COUNTIFS(#REF!,B23,#REF!,"алиев",#REF!,"26.05.2026")</f>
        <v>#REF!</v>
      </c>
      <c r="KU23" s="4" t="e">
        <f>COUNTIFS(#REF!,B23,#REF!,"Бекдурдиев",#REF!,"26.05.2026")</f>
        <v>#REF!</v>
      </c>
      <c r="KV23" s="4" t="e">
        <f>COUNTIFS(#REF!,B23,#REF!,"алиев",#REF!,"27.05.2026")</f>
        <v>#REF!</v>
      </c>
      <c r="KW23" s="4" t="e">
        <f>COUNTIFS(#REF!,B23,#REF!,"Бекдурдиев",#REF!,"27.05.2026")</f>
        <v>#REF!</v>
      </c>
      <c r="KX23" s="4" t="e">
        <f>COUNTIFS(#REF!,B23,#REF!,"алиев",#REF!,"28.05.2026")</f>
        <v>#REF!</v>
      </c>
      <c r="KY23" s="4" t="e">
        <f>COUNTIFS(#REF!,B23,#REF!,"Бекдурдиев",#REF!,"28.05.2026")</f>
        <v>#REF!</v>
      </c>
      <c r="KZ23" s="4" t="e">
        <f>COUNTIFS(#REF!,B23,#REF!,"алиев",#REF!,"29.05.2026")</f>
        <v>#REF!</v>
      </c>
      <c r="LA23" s="4" t="e">
        <f>COUNTIFS(#REF!,B23,#REF!,"Бекдурдиев",#REF!,"29.05.2026")</f>
        <v>#REF!</v>
      </c>
      <c r="LB23" s="4" t="e">
        <f>COUNTIFS(#REF!,B23,#REF!,"алиев",#REF!,"30.05.2026")</f>
        <v>#REF!</v>
      </c>
      <c r="LC23" s="4" t="e">
        <f>COUNTIFS(#REF!,B23,#REF!,"Бекдурдиев",#REF!,"30.05.2026")</f>
        <v>#REF!</v>
      </c>
      <c r="LD23" s="4" t="e">
        <f>COUNTIFS(#REF!,B23,#REF!,"алиев",#REF!,"31.05.2026")</f>
        <v>#REF!</v>
      </c>
      <c r="LE23" s="4" t="e">
        <f>COUNTIFS(#REF!,B23,#REF!,"Бекдурдиев",#REF!,"31.05.2026")</f>
        <v>#REF!</v>
      </c>
      <c r="LF23" s="22" t="e">
        <f t="shared" si="28"/>
        <v>#REF!</v>
      </c>
      <c r="LG23" s="22" t="e">
        <f t="shared" si="29"/>
        <v>#REF!</v>
      </c>
      <c r="LH23" s="4" t="e">
        <f>COUNTIFS(#REF!,B23,#REF!,"алиев",#REF!,"01.06.2026")</f>
        <v>#REF!</v>
      </c>
      <c r="LI23" s="4" t="e">
        <f>COUNTIFS(#REF!,B23,#REF!,"Бекдурдиев",#REF!,"01.06.2026")</f>
        <v>#REF!</v>
      </c>
      <c r="LJ23" s="4" t="e">
        <f>COUNTIFS(#REF!,B23,#REF!,"алиев",#REF!,"02.06.2026")</f>
        <v>#REF!</v>
      </c>
      <c r="LK23" s="4" t="e">
        <f>COUNTIFS(#REF!,B23,#REF!,"Бекдурдиев",#REF!,"02.06.2026")</f>
        <v>#REF!</v>
      </c>
      <c r="LL23" s="4" t="e">
        <f>COUNTIFS(#REF!,B23,#REF!,"алиев",#REF!,"03.06.2026")</f>
        <v>#REF!</v>
      </c>
      <c r="LM23" s="4" t="e">
        <f>COUNTIFS(#REF!,B23,#REF!,"Бекдурдиев",#REF!,"03.06.2026")</f>
        <v>#REF!</v>
      </c>
      <c r="LN23" s="4" t="e">
        <f>COUNTIFS(#REF!,B23,#REF!,"алиев",#REF!,"04.06.2026")</f>
        <v>#REF!</v>
      </c>
      <c r="LO23" s="4" t="e">
        <f>COUNTIFS(#REF!,B23,#REF!,"Бекдурдиев",#REF!,"04.06.2026")</f>
        <v>#REF!</v>
      </c>
      <c r="LP23" s="4" t="e">
        <f>COUNTIFS(#REF!,B23,#REF!,"алиев",#REF!,"05.06.2026")</f>
        <v>#REF!</v>
      </c>
      <c r="LQ23" s="4" t="e">
        <f>COUNTIFS(#REF!,B23,#REF!,"Бекдурдиев",#REF!,"05.06.2026")</f>
        <v>#REF!</v>
      </c>
      <c r="LR23" s="4" t="e">
        <f>COUNTIFS(#REF!,B23,#REF!,"алиев",#REF!,"06.06.2026")</f>
        <v>#REF!</v>
      </c>
      <c r="LS23" s="4" t="e">
        <f>COUNTIFS(#REF!,B23,#REF!,"Бекдурдиев",#REF!,"06.06.2026")</f>
        <v>#REF!</v>
      </c>
      <c r="LT23" s="4" t="e">
        <f>COUNTIFS(#REF!,B23,#REF!,"алиев",#REF!,"07.06.2026")</f>
        <v>#REF!</v>
      </c>
      <c r="LU23" s="4" t="e">
        <f>COUNTIFS(#REF!,B23,#REF!,"Бекдурдиев",#REF!,"07.06.2026")</f>
        <v>#REF!</v>
      </c>
      <c r="LV23" s="4" t="e">
        <f>COUNTIFS(#REF!,B23,#REF!,"алиев",#REF!,"08.06.2026")</f>
        <v>#REF!</v>
      </c>
      <c r="LW23" s="4" t="e">
        <f>COUNTIFS(#REF!,B23,#REF!,"Бекдурдиев",#REF!,"08.06.2026")</f>
        <v>#REF!</v>
      </c>
      <c r="LX23" s="4" t="e">
        <f>COUNTIFS(#REF!,B23,#REF!,"алиев",#REF!,"09.06.2026")</f>
        <v>#REF!</v>
      </c>
      <c r="LY23" s="4" t="e">
        <f>COUNTIFS(#REF!,B23,#REF!,"Бекдурдиев",#REF!,"09.06.2026")</f>
        <v>#REF!</v>
      </c>
      <c r="LZ23" s="4" t="e">
        <f>COUNTIFS(#REF!,B23,#REF!,"алиев",#REF!,"10.06.2026")</f>
        <v>#REF!</v>
      </c>
      <c r="MA23" s="4" t="e">
        <f>COUNTIFS(#REF!,B23,#REF!,"Бекдурдиев",#REF!,"10.06.2026")</f>
        <v>#REF!</v>
      </c>
      <c r="MB23" s="4" t="e">
        <f>COUNTIFS(#REF!,B23,#REF!,"алиев",#REF!,"11.06.2026")</f>
        <v>#REF!</v>
      </c>
      <c r="MC23" s="4" t="e">
        <f>COUNTIFS(#REF!,B23,#REF!,"Бекдурдиев",#REF!,"11.06.2026")</f>
        <v>#REF!</v>
      </c>
      <c r="MD23" s="4" t="e">
        <f>COUNTIFS(#REF!,B23,#REF!,"алиев",#REF!,"12.06.2026")</f>
        <v>#REF!</v>
      </c>
      <c r="ME23" s="4" t="e">
        <f>COUNTIFS(#REF!,B23,#REF!,"Бекдурдиев",#REF!,"12.06.2026")</f>
        <v>#REF!</v>
      </c>
      <c r="MF23" s="4" t="e">
        <f>COUNTIFS(#REF!,B23,#REF!,"алиев",#REF!,"13.06.2026")</f>
        <v>#REF!</v>
      </c>
      <c r="MG23" s="4" t="e">
        <f>COUNTIFS(#REF!,B23,#REF!,"Бекдурдиев",#REF!,"13.06.2026")</f>
        <v>#REF!</v>
      </c>
      <c r="MH23" s="4" t="e">
        <f>COUNTIFS(#REF!,B23,#REF!,"алиев",#REF!,"14.06.2026")</f>
        <v>#REF!</v>
      </c>
      <c r="MI23" s="4" t="e">
        <f>COUNTIFS(#REF!,B23,#REF!,"Бекдурдиев",#REF!,"14.06.2026")</f>
        <v>#REF!</v>
      </c>
      <c r="MJ23" s="4" t="e">
        <f>COUNTIFS(#REF!,B23,#REF!,"алиев",#REF!,"15.06.2026")</f>
        <v>#REF!</v>
      </c>
      <c r="MK23" s="4" t="e">
        <f>COUNTIFS(#REF!,B23,#REF!,"Бекдурдиев",#REF!,"15.06.2026")</f>
        <v>#REF!</v>
      </c>
      <c r="ML23" s="4" t="e">
        <f>COUNTIFS(#REF!,B23,#REF!,"алиев",#REF!,"16.06.2026")</f>
        <v>#REF!</v>
      </c>
      <c r="MM23" s="4" t="e">
        <f>COUNTIFS(#REF!,B23,#REF!,"Бекдурдиев",#REF!,"16.06.2026")</f>
        <v>#REF!</v>
      </c>
      <c r="MN23" s="4" t="e">
        <f>COUNTIFS(#REF!,B23,#REF!,"алиев",#REF!,"17.06.2026")</f>
        <v>#REF!</v>
      </c>
      <c r="MO23" s="4" t="e">
        <f>COUNTIFS(#REF!,B23,#REF!,"Бекдурдиев",#REF!,"17.06.2026")</f>
        <v>#REF!</v>
      </c>
      <c r="MP23" s="4" t="e">
        <f>COUNTIFS(#REF!,B23,#REF!,"алиев",#REF!,"18.06.2026")</f>
        <v>#REF!</v>
      </c>
      <c r="MQ23" s="4" t="e">
        <f>COUNTIFS(#REF!,B23,#REF!,"Бекдурдиев",#REF!,"18.06.2026")</f>
        <v>#REF!</v>
      </c>
      <c r="MR23" s="4" t="e">
        <f>COUNTIFS(#REF!,B23,#REF!,"алиев",#REF!,"19.06.2026")</f>
        <v>#REF!</v>
      </c>
      <c r="MS23" s="4" t="e">
        <f>COUNTIFS(#REF!,B23,#REF!,"Бекдурдиев",#REF!,"19.06.2026")</f>
        <v>#REF!</v>
      </c>
      <c r="MT23" s="4" t="e">
        <f>COUNTIFS(#REF!,B23,#REF!,"алиев",#REF!,"20.06.2026")</f>
        <v>#REF!</v>
      </c>
      <c r="MU23" s="4" t="e">
        <f>COUNTIFS(#REF!,B23,#REF!,"Бекдурдиев",#REF!,"20.06.2026")</f>
        <v>#REF!</v>
      </c>
      <c r="MV23" s="4" t="e">
        <f>COUNTIFS(#REF!,B23,#REF!,"алиев",#REF!,"21.06.2026")</f>
        <v>#REF!</v>
      </c>
      <c r="MW23" s="4" t="e">
        <f>COUNTIFS(#REF!,B23,#REF!,"Бекдурдиев",#REF!,"21.06.2026")</f>
        <v>#REF!</v>
      </c>
      <c r="MX23" s="4" t="e">
        <f>COUNTIFS(#REF!,B23,#REF!,"алиев",#REF!,"22.06.2026")</f>
        <v>#REF!</v>
      </c>
      <c r="MY23" s="4" t="e">
        <f>COUNTIFS(#REF!,B23,#REF!,"Бекдурдиев",#REF!,"22.06.2026")</f>
        <v>#REF!</v>
      </c>
      <c r="MZ23" s="4" t="e">
        <f>COUNTIFS(#REF!,B23,#REF!,"алиев",#REF!,"23.06.2026")</f>
        <v>#REF!</v>
      </c>
      <c r="NA23" s="4" t="e">
        <f>COUNTIFS(#REF!,B23,#REF!,"Бекдурдиев",#REF!,"23.06.2026")</f>
        <v>#REF!</v>
      </c>
      <c r="NB23" s="4" t="e">
        <f>COUNTIFS(#REF!,B23,#REF!,"алиев",#REF!,"24.06.2026")</f>
        <v>#REF!</v>
      </c>
      <c r="NC23" s="4" t="e">
        <f>COUNTIFS(#REF!,B23,#REF!,"Бекдурдиев",#REF!,"24.06.2026")</f>
        <v>#REF!</v>
      </c>
      <c r="ND23" s="4" t="e">
        <f>COUNTIFS(#REF!,B23,#REF!,"алиев",#REF!,"25.06.2026")</f>
        <v>#REF!</v>
      </c>
      <c r="NE23" s="4" t="e">
        <f>COUNTIFS(#REF!,B23,#REF!,"Бекдурдиев",#REF!,"25.06.2026")</f>
        <v>#REF!</v>
      </c>
      <c r="NF23" s="4" t="e">
        <f>COUNTIFS(#REF!,B23,#REF!,"алиев",#REF!,"26.06.2026")</f>
        <v>#REF!</v>
      </c>
      <c r="NG23" s="4" t="e">
        <f>COUNTIFS(#REF!,B23,#REF!,"Бекдурдиев",#REF!,"26.06.2026")</f>
        <v>#REF!</v>
      </c>
      <c r="NH23" s="4" t="e">
        <f>COUNTIFS(#REF!,B23,#REF!,"алиев",#REF!,"27.06.2026")</f>
        <v>#REF!</v>
      </c>
      <c r="NI23" s="4" t="e">
        <f>COUNTIFS(#REF!,B23,#REF!,"Бекдурдиев",#REF!,"27.06.2026")</f>
        <v>#REF!</v>
      </c>
      <c r="NJ23" s="4" t="e">
        <f>COUNTIFS(#REF!,B23,#REF!,"алиев",#REF!,"28.06.2026")</f>
        <v>#REF!</v>
      </c>
      <c r="NK23" s="4" t="e">
        <f>COUNTIFS(#REF!,B23,#REF!,"Бекдурдиев",#REF!,"28.06.2026")</f>
        <v>#REF!</v>
      </c>
      <c r="NL23" s="4" t="e">
        <f>COUNTIFS(#REF!,B23,#REF!,"алиев",#REF!,"29.06.2026")</f>
        <v>#REF!</v>
      </c>
      <c r="NM23" s="4" t="e">
        <f>COUNTIFS(#REF!,B23,#REF!,"Бекдурдиев",#REF!,"29.06.2026")</f>
        <v>#REF!</v>
      </c>
      <c r="NN23" s="4" t="e">
        <f>COUNTIFS(#REF!,B23,#REF!,"алиев",#REF!,"30.06.2026")</f>
        <v>#REF!</v>
      </c>
      <c r="NO23" s="4" t="e">
        <f>COUNTIFS(#REF!,B23,#REF!,"Бекдурдиев",#REF!,"30.06.2026")</f>
        <v>#REF!</v>
      </c>
      <c r="NP23" s="26" t="e">
        <f t="shared" si="30"/>
        <v>#REF!</v>
      </c>
      <c r="NQ23" s="26" t="e">
        <f t="shared" si="31"/>
        <v>#REF!</v>
      </c>
      <c r="NR23" s="4" t="e">
        <f>COUNTIFS(#REF!,B23,#REF!,"алиев",#REF!,"01.07.2026")</f>
        <v>#REF!</v>
      </c>
      <c r="NS23" s="4" t="e">
        <f>COUNTIFS(#REF!,B23,#REF!,"Бекдурдиев",#REF!,"01.07.2026")</f>
        <v>#REF!</v>
      </c>
      <c r="NT23" s="4" t="e">
        <f>COUNTIFS(#REF!,B23,#REF!,"алиев",#REF!,"02.07.2026")</f>
        <v>#REF!</v>
      </c>
      <c r="NU23" s="4" t="e">
        <f>COUNTIFS(#REF!,B23,#REF!,"Бекдурдиев",#REF!,"02.07.2026")</f>
        <v>#REF!</v>
      </c>
      <c r="NV23" s="4" t="e">
        <f>COUNTIFS(#REF!,B23,#REF!,"алиев",#REF!,"03.07.2026")</f>
        <v>#REF!</v>
      </c>
      <c r="NW23" s="4" t="e">
        <f>COUNTIFS(#REF!,B23,#REF!,"Бекдурдиев",#REF!,"03.07.2026")</f>
        <v>#REF!</v>
      </c>
      <c r="NX23" s="4" t="e">
        <f>COUNTIFS(#REF!,B23,#REF!,"алиев",#REF!,"04.07.2026")</f>
        <v>#REF!</v>
      </c>
      <c r="NY23" s="4" t="e">
        <f>COUNTIFS(#REF!,B23,#REF!,"Бекдурдиев",#REF!,"04.07.2026")</f>
        <v>#REF!</v>
      </c>
      <c r="NZ23" s="4" t="e">
        <f>COUNTIFS(#REF!,B23,#REF!,"алиев",#REF!,"05.07.2026")</f>
        <v>#REF!</v>
      </c>
      <c r="OA23" s="4" t="e">
        <f>COUNTIFS(#REF!,B23,#REF!,"Бекдурдиев",#REF!,"05.07.2026")</f>
        <v>#REF!</v>
      </c>
      <c r="OB23" s="4" t="e">
        <f>COUNTIFS(#REF!,B23,#REF!,"алиев",#REF!,"06.07.2026")</f>
        <v>#REF!</v>
      </c>
      <c r="OC23" s="4" t="e">
        <f>COUNTIFS(#REF!,B23,#REF!,"Бекдурдиев",#REF!,"06.07.2026")</f>
        <v>#REF!</v>
      </c>
      <c r="OD23" s="4" t="e">
        <f>COUNTIFS(#REF!,B23,#REF!,"алиев",#REF!,"07.07.2026")</f>
        <v>#REF!</v>
      </c>
      <c r="OE23" s="4" t="e">
        <f>COUNTIFS(#REF!,B23,#REF!,"Бекдурдиев",#REF!,"07.07.2026")</f>
        <v>#REF!</v>
      </c>
      <c r="OF23" s="4" t="e">
        <f>COUNTIFS(#REF!,B23,#REF!,"алиев",#REF!,"08.07.2026")</f>
        <v>#REF!</v>
      </c>
      <c r="OG23" s="4" t="e">
        <f>COUNTIFS(#REF!,B23,#REF!,"Бекдурдиев",#REF!,"08.07.2026")</f>
        <v>#REF!</v>
      </c>
      <c r="OH23" s="4" t="e">
        <f>COUNTIFS(#REF!,B23,#REF!,"алиев",#REF!,"09.07.2026")</f>
        <v>#REF!</v>
      </c>
      <c r="OI23" s="4" t="e">
        <f>COUNTIFS(#REF!,B23,#REF!,"Бекдурдиев",#REF!,"09.07.2026")</f>
        <v>#REF!</v>
      </c>
      <c r="OJ23" s="4" t="e">
        <f>COUNTIFS(#REF!,B23,#REF!,"алиев",#REF!,"10.07.2026")</f>
        <v>#REF!</v>
      </c>
      <c r="OK23" s="4" t="e">
        <f>COUNTIFS(#REF!,B23,#REF!,"Бекдурдиев",#REF!,"10.07.2026")</f>
        <v>#REF!</v>
      </c>
      <c r="OL23" s="4" t="e">
        <f>COUNTIFS(#REF!,B23,#REF!,"алиев",#REF!,"11.07.2026")</f>
        <v>#REF!</v>
      </c>
      <c r="OM23" s="4" t="e">
        <f>COUNTIFS(#REF!,B23,#REF!,"Бекдурдиев",#REF!,"11.07.2026")</f>
        <v>#REF!</v>
      </c>
      <c r="ON23" s="4" t="e">
        <f>COUNTIFS(#REF!,B23,#REF!,"алиев",#REF!,"12.07.2026")</f>
        <v>#REF!</v>
      </c>
      <c r="OO23" s="4" t="e">
        <f>COUNTIFS(#REF!,B23,#REF!,"Бекдурдиев",#REF!,"12.07.2026")</f>
        <v>#REF!</v>
      </c>
      <c r="OP23" s="4" t="e">
        <f>COUNTIFS(#REF!,B23,#REF!,"алиев",#REF!,"13.07.2026")</f>
        <v>#REF!</v>
      </c>
      <c r="OQ23" s="4" t="e">
        <f>COUNTIFS(#REF!,B23,#REF!,"Бекдурдиев",#REF!,"13.07.2026")</f>
        <v>#REF!</v>
      </c>
      <c r="OR23" s="4" t="e">
        <f>COUNTIFS(#REF!,B23,#REF!,"алиев",#REF!,"14.07.2026")</f>
        <v>#REF!</v>
      </c>
      <c r="OS23" s="4" t="e">
        <f>COUNTIFS(#REF!,B23,#REF!,"Бекдурдиев",#REF!,"14.07.2026")</f>
        <v>#REF!</v>
      </c>
      <c r="OT23" s="4" t="e">
        <f>COUNTIFS(#REF!,B23,#REF!,"алиев",#REF!,"15.07.2026")</f>
        <v>#REF!</v>
      </c>
      <c r="OU23" s="4" t="e">
        <f>COUNTIFS(#REF!,B23,#REF!,"Бекдурдиев",#REF!,"15.07.2026")</f>
        <v>#REF!</v>
      </c>
      <c r="OV23" s="4" t="e">
        <f>COUNTIFS(#REF!,B23,#REF!,"алиев",#REF!,"16.07.2026")</f>
        <v>#REF!</v>
      </c>
      <c r="OW23" s="4" t="e">
        <f>COUNTIFS(#REF!,B23,#REF!,"Бекдурдиев",#REF!,"16.07.2026")</f>
        <v>#REF!</v>
      </c>
      <c r="OX23" s="4" t="e">
        <f>COUNTIFS(#REF!,B23,#REF!,"алиев",#REF!,"17.07.2026")</f>
        <v>#REF!</v>
      </c>
      <c r="OY23" s="4" t="e">
        <f>COUNTIFS(#REF!,B23,#REF!,"Бекдурдиев",#REF!,"17.07.2026")</f>
        <v>#REF!</v>
      </c>
      <c r="OZ23" s="4" t="e">
        <f>COUNTIFS(#REF!,B23,#REF!,"алиев",#REF!,"18.07.2026")</f>
        <v>#REF!</v>
      </c>
      <c r="PA23" s="4" t="e">
        <f>COUNTIFS(#REF!,B23,#REF!,"Бекдурдиев",#REF!,"18.07.2026")</f>
        <v>#REF!</v>
      </c>
      <c r="PB23" s="4" t="e">
        <f>COUNTIFS(#REF!,B23,#REF!,"алиев",#REF!,"19.07.2026")</f>
        <v>#REF!</v>
      </c>
      <c r="PC23" s="4" t="e">
        <f>COUNTIFS(#REF!,B23,#REF!,"Бекдурдиев",#REF!,"19.07.2026")</f>
        <v>#REF!</v>
      </c>
      <c r="PD23" s="4" t="e">
        <f>COUNTIFS(#REF!,B23,#REF!,"алиев",#REF!,"20.07.2026")</f>
        <v>#REF!</v>
      </c>
      <c r="PE23" s="4" t="e">
        <f>COUNTIFS(#REF!,B23,#REF!,"Бекдурдиев",#REF!,"20.07.2026")</f>
        <v>#REF!</v>
      </c>
      <c r="PF23" s="4" t="e">
        <f>COUNTIFS(#REF!,B23,#REF!,"алиев",#REF!,"21.07.2026")</f>
        <v>#REF!</v>
      </c>
      <c r="PG23" s="4" t="e">
        <f>COUNTIFS(#REF!,B23,#REF!,"Бекдурдиев",#REF!,"21.07.2026")</f>
        <v>#REF!</v>
      </c>
      <c r="PH23" s="4" t="e">
        <f>COUNTIFS(#REF!,B23,#REF!,"алиев",#REF!,"22.07.2026")</f>
        <v>#REF!</v>
      </c>
      <c r="PI23" s="4" t="e">
        <f>COUNTIFS(#REF!,B23,#REF!,"Бекдурдиев",#REF!,"22.07.2026")</f>
        <v>#REF!</v>
      </c>
      <c r="PJ23" s="4" t="e">
        <f>COUNTIFS(#REF!,B23,#REF!,"алиев",#REF!,"23.07.2026")</f>
        <v>#REF!</v>
      </c>
      <c r="PK23" s="4" t="e">
        <f>COUNTIFS(#REF!,B23,#REF!,"Бекдурдиев",#REF!,"23.07.2026")</f>
        <v>#REF!</v>
      </c>
      <c r="PL23" s="4" t="e">
        <f>COUNTIFS(#REF!,B23,#REF!,"алиев",#REF!,"24.07.2026")</f>
        <v>#REF!</v>
      </c>
      <c r="PM23" s="4" t="e">
        <f>COUNTIFS(#REF!,B23,#REF!,"Бекдурдиев",#REF!,"24.07.2026")</f>
        <v>#REF!</v>
      </c>
      <c r="PN23" s="4" t="e">
        <f>COUNTIFS(#REF!,B23,#REF!,"алиев",#REF!,"25.07.2026")</f>
        <v>#REF!</v>
      </c>
      <c r="PO23" s="4" t="e">
        <f>COUNTIFS(#REF!,B23,#REF!,"Бекдурдиев",#REF!,"25.07.2026")</f>
        <v>#REF!</v>
      </c>
      <c r="PP23" s="4" t="e">
        <f>COUNTIFS(#REF!,B23,#REF!,"алиев",#REF!,"26.07.2026")</f>
        <v>#REF!</v>
      </c>
      <c r="PQ23" s="4" t="e">
        <f>COUNTIFS(#REF!,B23,#REF!,"Бекдурдиев",#REF!,"26.07.2026")</f>
        <v>#REF!</v>
      </c>
      <c r="PR23" s="4" t="e">
        <f>COUNTIFS(#REF!,B23,#REF!,"алиев",#REF!,"27.07.2026")</f>
        <v>#REF!</v>
      </c>
      <c r="PS23" s="4" t="e">
        <f>COUNTIFS(#REF!,B23,#REF!,"Бекдурдиев",#REF!,"27.07.2026")</f>
        <v>#REF!</v>
      </c>
      <c r="PT23" s="4" t="e">
        <f>COUNTIFS(#REF!,B23,#REF!,"алиев",#REF!,"28.07.2026")</f>
        <v>#REF!</v>
      </c>
      <c r="PU23" s="4" t="e">
        <f>COUNTIFS(#REF!,B23,#REF!,"Бекдурдиев",#REF!,"28.07.2026")</f>
        <v>#REF!</v>
      </c>
      <c r="PV23" s="4" t="e">
        <f>COUNTIFS(#REF!,B23,#REF!,"алиев",#REF!,"29.07.2026")</f>
        <v>#REF!</v>
      </c>
      <c r="PW23" s="4" t="e">
        <f>COUNTIFS(#REF!,B23,#REF!,"Бекдурдиев",#REF!,"29.07.2026")</f>
        <v>#REF!</v>
      </c>
      <c r="PX23" s="4" t="e">
        <f>COUNTIFS(#REF!,B23,#REF!,"алиев",#REF!,"30.07.2026")</f>
        <v>#REF!</v>
      </c>
      <c r="PY23" s="4" t="e">
        <f>COUNTIFS(#REF!,B23,#REF!,"Бекдурдиев",#REF!,"30.07.2026")</f>
        <v>#REF!</v>
      </c>
      <c r="PZ23" s="4" t="e">
        <f>COUNTIFS(#REF!,B23,#REF!,"алиев",#REF!,"31.07.2026")</f>
        <v>#REF!</v>
      </c>
      <c r="QA23" s="4" t="e">
        <f>COUNTIFS(#REF!,B23,#REF!,"Бекдурдиев",#REF!,"31.07.2026")</f>
        <v>#REF!</v>
      </c>
      <c r="QB23" s="20" t="e">
        <f t="shared" si="32"/>
        <v>#REF!</v>
      </c>
      <c r="QC23" s="20" t="e">
        <f t="shared" si="33"/>
        <v>#REF!</v>
      </c>
      <c r="QD23" s="4" t="e">
        <f>COUNTIFS(#REF!,B23,#REF!,"алиев",#REF!,"01.08.2026")</f>
        <v>#REF!</v>
      </c>
      <c r="QE23" s="4" t="e">
        <f>COUNTIFS(#REF!,B23,#REF!,"Бекдурдиев",#REF!,"02.08.2026")</f>
        <v>#REF!</v>
      </c>
      <c r="QF23" s="4" t="e">
        <f>COUNTIFS(#REF!,B23,#REF!,"алиев",#REF!,"02.08.2026")</f>
        <v>#REF!</v>
      </c>
      <c r="QG23" s="4" t="e">
        <f>COUNTIFS(#REF!,B23,#REF!,"Бекдурдиев",#REF!,"03.08.2026")</f>
        <v>#REF!</v>
      </c>
      <c r="QH23" s="4" t="e">
        <f>COUNTIFS(#REF!,B23,#REF!,"алиев",#REF!,"03.08.2026")</f>
        <v>#REF!</v>
      </c>
      <c r="QI23" s="4" t="e">
        <f>COUNTIFS(#REF!,B23,#REF!,"Бекдурдиев",#REF!,"03.08.2026")</f>
        <v>#REF!</v>
      </c>
      <c r="QJ23" s="4" t="e">
        <f>COUNTIFS(#REF!,B23,#REF!,"алиев",#REF!,"04.08.2026")</f>
        <v>#REF!</v>
      </c>
      <c r="QK23" s="4" t="e">
        <f>COUNTIFS(#REF!,B23,#REF!,"Бекдурдиев",#REF!,"04.08.2026")</f>
        <v>#REF!</v>
      </c>
      <c r="QL23" s="4" t="e">
        <f>COUNTIFS(#REF!,B23,#REF!,"алиев",#REF!,"05.08.2026")</f>
        <v>#REF!</v>
      </c>
      <c r="QM23" s="4" t="e">
        <f>COUNTIFS(#REF!,B23,#REF!,"Бекдурдиев",#REF!,"05.08.2026")</f>
        <v>#REF!</v>
      </c>
      <c r="QN23" s="4" t="e">
        <f>COUNTIFS(#REF!,B23,#REF!,"алиев",#REF!,"06.08.2026")</f>
        <v>#REF!</v>
      </c>
      <c r="QO23" s="4" t="e">
        <f>COUNTIFS(#REF!,B23,#REF!,"Бекдурдиев",#REF!,"06.08.2026")</f>
        <v>#REF!</v>
      </c>
      <c r="QP23" s="4" t="e">
        <f>COUNTIFS(#REF!,B23,#REF!,"алиев",#REF!,"07.08.2026")</f>
        <v>#REF!</v>
      </c>
      <c r="QQ23" s="4" t="e">
        <f>COUNTIFS(#REF!,B23,#REF!,"Бекдурдиев",#REF!,"07.08.2026")</f>
        <v>#REF!</v>
      </c>
      <c r="QR23" s="4" t="e">
        <f>COUNTIFS(#REF!,B23,#REF!,"алиев",#REF!,"08.08.2026")</f>
        <v>#REF!</v>
      </c>
      <c r="QS23" s="4" t="e">
        <f>COUNTIFS(#REF!,B23,#REF!,"Бекдурдиев",#REF!,"08.08.2026")</f>
        <v>#REF!</v>
      </c>
      <c r="QT23" s="4" t="e">
        <f>COUNTIFS(#REF!,B23,#REF!,"алиев",#REF!,"09.08.2026")</f>
        <v>#REF!</v>
      </c>
      <c r="QU23" s="4" t="e">
        <f>COUNTIFS(#REF!,B23,#REF!,"Бекдурдиев",#REF!,"09.08.2026")</f>
        <v>#REF!</v>
      </c>
      <c r="QV23" s="4" t="e">
        <f>COUNTIFS(#REF!,B23,#REF!,"алиев",#REF!,"10.08.2026")</f>
        <v>#REF!</v>
      </c>
      <c r="QW23" s="4" t="e">
        <f>COUNTIFS(#REF!,B23,#REF!,"Бекдурдиев",#REF!,"10.08.2026")</f>
        <v>#REF!</v>
      </c>
      <c r="QX23" s="4" t="e">
        <f>COUNTIFS(#REF!,B23,#REF!,"алиев",#REF!,"11.08.2026")</f>
        <v>#REF!</v>
      </c>
      <c r="QY23" s="4" t="e">
        <f>COUNTIFS(#REF!,B23,#REF!,"Бекдурдиев",#REF!,"11.08.2026")</f>
        <v>#REF!</v>
      </c>
      <c r="QZ23" s="4" t="e">
        <f>COUNTIFS(#REF!,B23,#REF!,"алиев",#REF!,"12.08.2026")</f>
        <v>#REF!</v>
      </c>
      <c r="RA23" s="4" t="e">
        <f>COUNTIFS(#REF!,B23,#REF!,"Бекдурдиев",#REF!,"12.08.2026")</f>
        <v>#REF!</v>
      </c>
      <c r="RB23" s="4" t="e">
        <f>COUNTIFS(#REF!,B23,#REF!,"алиев",#REF!,"13.08.2026")</f>
        <v>#REF!</v>
      </c>
      <c r="RC23" s="4" t="e">
        <f>COUNTIFS(#REF!,B23,#REF!,"Бекдурдиев",#REF!,"13.08.2026")</f>
        <v>#REF!</v>
      </c>
      <c r="RD23" s="4" t="e">
        <f>COUNTIFS(#REF!,B23,#REF!,"алиев",#REF!,"14.08.2026")</f>
        <v>#REF!</v>
      </c>
      <c r="RE23" s="4" t="e">
        <f>COUNTIFS(#REF!,B23,#REF!,"Бекдурдиев",#REF!,"14.08.2026")</f>
        <v>#REF!</v>
      </c>
      <c r="RF23" s="4" t="e">
        <f>COUNTIFS(#REF!,B23,#REF!,"алиев",#REF!,"15.08.2026")</f>
        <v>#REF!</v>
      </c>
      <c r="RG23" s="4" t="e">
        <f>COUNTIFS(#REF!,B23,#REF!,"Бекдурдиев",#REF!,"15.08.2026")</f>
        <v>#REF!</v>
      </c>
      <c r="RH23" s="4" t="e">
        <f>COUNTIFS(#REF!,B23,#REF!,"алиев",#REF!,"16.08.2026")</f>
        <v>#REF!</v>
      </c>
      <c r="RI23" s="4" t="e">
        <f>COUNTIFS(#REF!,B23,#REF!,"Бекдурдиев",#REF!,"16.08.2026")</f>
        <v>#REF!</v>
      </c>
      <c r="RJ23" s="4" t="e">
        <f>COUNTIFS(#REF!,B23,#REF!,"алиев",#REF!,"17.08.2026")</f>
        <v>#REF!</v>
      </c>
      <c r="RK23" s="4" t="e">
        <f>COUNTIFS(#REF!,B23,#REF!,"Бекдурдиев",#REF!,"17.08.2026")</f>
        <v>#REF!</v>
      </c>
      <c r="RL23" s="4" t="e">
        <f>COUNTIFS(#REF!,B23,#REF!,"алиев",#REF!,"18.08.2026")</f>
        <v>#REF!</v>
      </c>
      <c r="RM23" s="4" t="e">
        <f>COUNTIFS(#REF!,B23,#REF!,"Бекдурдиев",#REF!,"18.08.2026")</f>
        <v>#REF!</v>
      </c>
      <c r="RN23" s="4" t="e">
        <f>COUNTIFS(#REF!,B23,#REF!,"алиев",#REF!,"19.08.2026")</f>
        <v>#REF!</v>
      </c>
      <c r="RO23" s="4" t="e">
        <f>COUNTIFS(#REF!,B23,#REF!,"Бекдурдиев",#REF!,"19.08.2026")</f>
        <v>#REF!</v>
      </c>
      <c r="RP23" s="4" t="e">
        <f>COUNTIFS(#REF!,B23,#REF!,"алиев",#REF!,"20.08.2026")</f>
        <v>#REF!</v>
      </c>
      <c r="RQ23" s="4" t="e">
        <f>COUNTIFS(#REF!,B23,#REF!,"Бекдурдиев",#REF!,"20.08.2026")</f>
        <v>#REF!</v>
      </c>
      <c r="RR23" s="4" t="e">
        <f>COUNTIFS(#REF!,B23,#REF!,"алиев",#REF!,"21.08.2026")</f>
        <v>#REF!</v>
      </c>
      <c r="RS23" s="4" t="e">
        <f>COUNTIFS(#REF!,B23,#REF!,"Бекдурдиев",#REF!,"21.08.2026")</f>
        <v>#REF!</v>
      </c>
      <c r="RT23" s="4" t="e">
        <f>COUNTIFS(#REF!,B23,#REF!,"алиев",#REF!,"22.08.2026")</f>
        <v>#REF!</v>
      </c>
      <c r="RU23" s="4" t="e">
        <f>COUNTIFS(#REF!,B23,#REF!,"Бекдурдиев",#REF!,"22.08.2026")</f>
        <v>#REF!</v>
      </c>
      <c r="RV23" s="4" t="e">
        <f>COUNTIFS(#REF!,B23,#REF!,"алиев",#REF!,"23.08.2026")</f>
        <v>#REF!</v>
      </c>
      <c r="RW23" s="4" t="e">
        <f>COUNTIFS(#REF!,B23,#REF!,"Бекдурдиев",#REF!,"23.08.2026")</f>
        <v>#REF!</v>
      </c>
      <c r="RX23" s="4" t="e">
        <f>COUNTIFS(#REF!,B23,#REF!,"алиев",#REF!,"24.08.2026")</f>
        <v>#REF!</v>
      </c>
      <c r="RY23" s="4" t="e">
        <f>COUNTIFS(#REF!,B23,#REF!,"Бекдурдиев",#REF!,"24.08.2026")</f>
        <v>#REF!</v>
      </c>
      <c r="RZ23" s="4" t="e">
        <f>COUNTIFS(#REF!,B23,#REF!,"алиев",#REF!,"25.08.2026")</f>
        <v>#REF!</v>
      </c>
      <c r="SA23" s="4" t="e">
        <f>COUNTIFS(#REF!,B23,#REF!,"Бекдурдиев",#REF!,"25.08.2026")</f>
        <v>#REF!</v>
      </c>
      <c r="SB23" s="4" t="e">
        <f>COUNTIFS(#REF!,B23,#REF!,"алиев",#REF!,"26.08.2026")</f>
        <v>#REF!</v>
      </c>
      <c r="SC23" s="4" t="e">
        <f>COUNTIFS(#REF!,B23,#REF!,"Бекдурдиев",#REF!,"26.08.2026")</f>
        <v>#REF!</v>
      </c>
      <c r="SD23" s="4" t="e">
        <f>COUNTIFS(#REF!,B23,#REF!,"алиев",#REF!,"27.08.2026")</f>
        <v>#REF!</v>
      </c>
      <c r="SE23" s="4" t="e">
        <f>COUNTIFS(#REF!,B23,#REF!,"Бекдурдиев",#REF!,"27.08.2026")</f>
        <v>#REF!</v>
      </c>
      <c r="SF23" s="4" t="e">
        <f>COUNTIFS(#REF!,B23,#REF!,"алиев",#REF!,"28.08.2026")</f>
        <v>#REF!</v>
      </c>
      <c r="SG23" s="4" t="e">
        <f>COUNTIFS(#REF!,B23,#REF!,"Бекдурдиев",#REF!,"28.08.2026")</f>
        <v>#REF!</v>
      </c>
      <c r="SH23" s="4" t="e">
        <f>COUNTIFS(#REF!,B23,#REF!,"алиев",#REF!,"29.08.2026")</f>
        <v>#REF!</v>
      </c>
      <c r="SI23" s="4" t="e">
        <f>COUNTIFS(#REF!,B23,#REF!,"Бекдурдиев",#REF!,"29.08.2026")</f>
        <v>#REF!</v>
      </c>
      <c r="SJ23" s="4" t="e">
        <f>COUNTIFS(#REF!,B23,#REF!,"алиев",#REF!,"30.08.2026")</f>
        <v>#REF!</v>
      </c>
      <c r="SK23" s="4" t="e">
        <f>COUNTIFS(#REF!,B23,#REF!,"Бекдурдиев",#REF!,"30.08.2026")</f>
        <v>#REF!</v>
      </c>
      <c r="SL23" s="4" t="e">
        <f>COUNTIFS(#REF!,B23,#REF!,"алиев",#REF!,"31.08.2026")</f>
        <v>#REF!</v>
      </c>
      <c r="SM23" s="4" t="e">
        <f>COUNTIFS(#REF!,B23,#REF!,"Бекдурдиев",#REF!,"31.08.2026")</f>
        <v>#REF!</v>
      </c>
      <c r="SN23" s="24" t="e">
        <f t="shared" si="34"/>
        <v>#REF!</v>
      </c>
      <c r="SO23" s="24" t="e">
        <f t="shared" si="35"/>
        <v>#REF!</v>
      </c>
      <c r="SP23" s="3" t="e">
        <f>COUNTIFS(#REF!,B23,#REF!,"алиев",#REF!,"01.09.2026")</f>
        <v>#REF!</v>
      </c>
      <c r="SQ23" s="3" t="e">
        <f>COUNTIFS(#REF!,B23,#REF!,"Бекдурдиев",#REF!,"01.09.2026")</f>
        <v>#REF!</v>
      </c>
      <c r="SR23" s="3" t="e">
        <f>COUNTIFS(#REF!,B23,#REF!,"алиев",#REF!,"02.09.2026")</f>
        <v>#REF!</v>
      </c>
      <c r="SS23" s="3" t="e">
        <f>COUNTIFS(#REF!,B23,#REF!,"Бекдурдиев",#REF!,"02.09.2026")</f>
        <v>#REF!</v>
      </c>
      <c r="ST23" s="3" t="e">
        <f>COUNTIFS(#REF!,B23,#REF!,"алиев",#REF!,"03.09.2026")</f>
        <v>#REF!</v>
      </c>
      <c r="SU23" s="3" t="e">
        <f>COUNTIFS(#REF!,B23,#REF!,"Бекдурдиев",#REF!,"03.09.2026")</f>
        <v>#REF!</v>
      </c>
      <c r="SV23" s="3" t="e">
        <f>COUNTIFS(#REF!,B23,#REF!,"алиев",#REF!,"04.09.2026")</f>
        <v>#REF!</v>
      </c>
      <c r="SW23" s="3" t="e">
        <f>COUNTIFS(#REF!,B23,#REF!,"Бекдурдиев",#REF!,"04.09.2026")</f>
        <v>#REF!</v>
      </c>
      <c r="SX23" s="3" t="e">
        <f>COUNTIFS(#REF!,B23,#REF!,"алиев",#REF!,"05.09.2026")</f>
        <v>#REF!</v>
      </c>
      <c r="SY23" s="3" t="e">
        <f>COUNTIFS(#REF!,B23,#REF!,"Бекдурдиев",#REF!,"05.09.2026")</f>
        <v>#REF!</v>
      </c>
      <c r="SZ23" s="3" t="e">
        <f>COUNTIFS(#REF!,B23,#REF!,"алиев",#REF!,"06.09.2026")</f>
        <v>#REF!</v>
      </c>
      <c r="TA23" s="3" t="e">
        <f>COUNTIFS(#REF!,B23,#REF!,"Бекдурдиев",#REF!,"06.09.2026")</f>
        <v>#REF!</v>
      </c>
      <c r="TB23" s="3" t="e">
        <f>COUNTIFS(#REF!,B23,#REF!,"алиев",#REF!,"07.09.2026")</f>
        <v>#REF!</v>
      </c>
      <c r="TC23" s="3" t="e">
        <f>COUNTIFS(#REF!,B23,#REF!,"Бекдурдиев",#REF!,"07.09.2026")</f>
        <v>#REF!</v>
      </c>
      <c r="TD23" s="3" t="e">
        <f>COUNTIFS(#REF!,B23,#REF!,"алиев",#REF!,"08.09.2026")</f>
        <v>#REF!</v>
      </c>
      <c r="TE23" s="3" t="e">
        <f>COUNTIFS(#REF!,B23,#REF!,"Бекдурдиев",#REF!,"08.09.2026")</f>
        <v>#REF!</v>
      </c>
      <c r="TF23" s="3" t="e">
        <f>COUNTIFS(#REF!,B23,#REF!,"алиев",#REF!,"09.09.2026")</f>
        <v>#REF!</v>
      </c>
      <c r="TG23" s="3" t="e">
        <f>COUNTIFS(#REF!,B23,#REF!,"Бекдурдиев",#REF!,"08.09.2026")</f>
        <v>#REF!</v>
      </c>
      <c r="TH23" s="3" t="e">
        <f>COUNTIFS(#REF!,B23,#REF!,"алиев",#REF!,"10.09.2026")</f>
        <v>#REF!</v>
      </c>
      <c r="TI23" s="3" t="e">
        <f>COUNTIFS(#REF!,B23,#REF!,"Бекдурдиев",#REF!,"10.09.2026")</f>
        <v>#REF!</v>
      </c>
      <c r="TJ23" s="3" t="e">
        <f>COUNTIFS(#REF!,B23,#REF!,"алиев",#REF!,"11.09.2026")</f>
        <v>#REF!</v>
      </c>
      <c r="TK23" s="3" t="e">
        <f>COUNTIFS(#REF!,B23,#REF!,"Бекдурдиев",#REF!,"11.09.2026")</f>
        <v>#REF!</v>
      </c>
      <c r="TL23" s="3" t="e">
        <f>COUNTIFS(#REF!,B23,#REF!,"алиев",#REF!,"11.09.2026")</f>
        <v>#REF!</v>
      </c>
      <c r="TM23" s="3" t="e">
        <f>COUNTIFS(#REF!,B23,#REF!,"Бекдурдиев",#REF!,"12.09.2026")</f>
        <v>#REF!</v>
      </c>
      <c r="TN23" s="3" t="e">
        <f>COUNTIFS(#REF!,B23,#REF!,"алиев",#REF!,"13.09.2026")</f>
        <v>#REF!</v>
      </c>
      <c r="TO23" s="3" t="e">
        <f>COUNTIFS(#REF!,B23,#REF!,"Бекдурдиев",#REF!,"13.09.2026")</f>
        <v>#REF!</v>
      </c>
      <c r="TP23" s="3" t="e">
        <f>COUNTIFS(#REF!,B23,#REF!,"алиев",#REF!,"14.09.2026")</f>
        <v>#REF!</v>
      </c>
      <c r="TQ23" s="3" t="e">
        <f>COUNTIFS(#REF!,B23,#REF!,"Бекдурдиев",#REF!,"14.09.2026")</f>
        <v>#REF!</v>
      </c>
      <c r="TR23" s="3" t="e">
        <f>COUNTIFS(#REF!,B23,#REF!,"алиев",#REF!,"15.09.2026")</f>
        <v>#REF!</v>
      </c>
      <c r="TS23" s="3" t="e">
        <f>COUNTIFS(#REF!,B23,#REF!,"Бекдурдиев",#REF!,"15.09.2026")</f>
        <v>#REF!</v>
      </c>
      <c r="TT23" s="3" t="e">
        <f>COUNTIFS(#REF!,B23,#REF!,"алиев",#REF!,"16.09.2026")</f>
        <v>#REF!</v>
      </c>
      <c r="TU23" s="3" t="e">
        <f>COUNTIFS(#REF!,B23,#REF!,"Бекдурдиев",#REF!,"16.09.2026")</f>
        <v>#REF!</v>
      </c>
      <c r="TV23" s="3" t="e">
        <f>COUNTIFS(#REF!,B23,#REF!,"алиев",#REF!,"17.09.2026")</f>
        <v>#REF!</v>
      </c>
      <c r="TW23" s="3" t="e">
        <f>COUNTIFS(#REF!,B23,#REF!,"Бекдурдиев",#REF!,"17.09.2026")</f>
        <v>#REF!</v>
      </c>
      <c r="TX23" s="3" t="e">
        <f>COUNTIFS(#REF!,B23,#REF!,"алиев",#REF!,"18.09.2026")</f>
        <v>#REF!</v>
      </c>
      <c r="TY23" s="3" t="e">
        <f>COUNTIFS(#REF!,B23,#REF!,"Бекдурдиев",#REF!,"18.09.2026")</f>
        <v>#REF!</v>
      </c>
      <c r="TZ23" s="3" t="e">
        <f>COUNTIFS(#REF!,B23,#REF!,"алиев",#REF!,"19.09.2026")</f>
        <v>#REF!</v>
      </c>
      <c r="UA23" s="3" t="e">
        <f>COUNTIFS(#REF!,B23,#REF!,"Бекдурдиев",#REF!,"19.09.2026")</f>
        <v>#REF!</v>
      </c>
      <c r="UB23" s="3" t="e">
        <f>COUNTIFS(#REF!,B23,#REF!,"алиев",#REF!,"20.09.2026")</f>
        <v>#REF!</v>
      </c>
      <c r="UC23" s="3" t="e">
        <f>COUNTIFS(#REF!,B23,#REF!,"Бекдурдиев",#REF!,"20.09.2026")</f>
        <v>#REF!</v>
      </c>
      <c r="UD23" s="3" t="e">
        <f>COUNTIFS(#REF!,B23,#REF!,"алиев",#REF!,"21.09.2026")</f>
        <v>#REF!</v>
      </c>
      <c r="UE23" s="3" t="e">
        <f>COUNTIFS(#REF!,B23,#REF!,"Бекдурдиев",#REF!,"21.09.2026")</f>
        <v>#REF!</v>
      </c>
      <c r="UF23" s="3" t="e">
        <f>COUNTIFS(#REF!,B23,#REF!,"алиев",#REF!,"22.09.2026")</f>
        <v>#REF!</v>
      </c>
      <c r="UG23" s="3" t="e">
        <f>COUNTIFS(#REF!,B23,#REF!,"Бекдурдиев",#REF!,"22.09.2026")</f>
        <v>#REF!</v>
      </c>
      <c r="UH23" s="3" t="e">
        <f>COUNTIFS(#REF!,B23,#REF!,"алиев",#REF!,"23.09.2026")</f>
        <v>#REF!</v>
      </c>
      <c r="UI23" s="3" t="e">
        <f>COUNTIFS(#REF!,B23,#REF!,"Бекдурдиев",#REF!,"23.09.2026")</f>
        <v>#REF!</v>
      </c>
      <c r="UJ23" s="3" t="e">
        <f>COUNTIFS(#REF!,B23,#REF!,"алиев",#REF!,"24.09.2026")</f>
        <v>#REF!</v>
      </c>
      <c r="UK23" s="3" t="e">
        <f>COUNTIFS(#REF!,B23,#REF!,"Бекдурдиев",#REF!,"24.09.2026")</f>
        <v>#REF!</v>
      </c>
      <c r="UL23" s="3" t="e">
        <f>COUNTIFS(#REF!,B23,#REF!,"алиев",#REF!,"25.09.2026")</f>
        <v>#REF!</v>
      </c>
      <c r="UM23" s="3" t="e">
        <f>COUNTIFS(#REF!,B23,#REF!,"Бекдурдиев",#REF!,"25.09.2026")</f>
        <v>#REF!</v>
      </c>
      <c r="UN23" s="3" t="e">
        <f>COUNTIFS(#REF!,B23,#REF!,"алиев",#REF!,"26.09.2026")</f>
        <v>#REF!</v>
      </c>
      <c r="UO23" s="3" t="e">
        <f>COUNTIFS(#REF!,B23,#REF!,"Бекдурдиев",#REF!,"26.09.2026")</f>
        <v>#REF!</v>
      </c>
      <c r="UP23" s="3" t="e">
        <f>COUNTIFS(#REF!,B23,#REF!,"алиев",#REF!,"27.09.2026")</f>
        <v>#REF!</v>
      </c>
      <c r="UQ23" s="3" t="e">
        <f>COUNTIFS(#REF!,B23,#REF!,"Бекдурдиев",#REF!,"27.09.2026")</f>
        <v>#REF!</v>
      </c>
      <c r="UR23" s="3" t="e">
        <f>COUNTIFS(#REF!,B23,#REF!,"алиев",#REF!,"28.09.2026")</f>
        <v>#REF!</v>
      </c>
      <c r="US23" s="3" t="e">
        <f>COUNTIFS(#REF!,B23,#REF!,"Бекдурдиев",#REF!,"28.09.2026")</f>
        <v>#REF!</v>
      </c>
      <c r="UT23" s="3" t="e">
        <f>COUNTIFS(#REF!,B23,#REF!,"алиев",#REF!,"29.09.2026")</f>
        <v>#REF!</v>
      </c>
      <c r="UU23" s="3" t="e">
        <f>COUNTIFS(#REF!,B23,#REF!,"Бекдурдиев",#REF!,"29.09.2026")</f>
        <v>#REF!</v>
      </c>
      <c r="UV23" s="3" t="e">
        <f>COUNTIFS(#REF!,B23,#REF!,"алиев",#REF!,"30.09.2026")</f>
        <v>#REF!</v>
      </c>
      <c r="UW23" s="4" t="e">
        <f>COUNTIFS(#REF!,B23,#REF!,"Бекдурдиев",#REF!,"30.09.2026")</f>
        <v>#REF!</v>
      </c>
      <c r="UX23" s="19" t="e">
        <f t="shared" si="36"/>
        <v>#REF!</v>
      </c>
      <c r="UY23" s="19" t="e">
        <f t="shared" si="37"/>
        <v>#REF!</v>
      </c>
      <c r="UZ23" s="28" t="e">
        <f>COUNTIFS(#REF!,B23,#REF!,"алиев",#REF!,"01.10.2026")</f>
        <v>#REF!</v>
      </c>
      <c r="VA23" s="28" t="e">
        <f>COUNTIFS(#REF!,B23,#REF!,"Бекдурдиев",#REF!,"01.10.2026")</f>
        <v>#REF!</v>
      </c>
      <c r="VB23" s="28" t="e">
        <f>COUNTIFS(#REF!,B23,#REF!,"алиев",#REF!,"02.10.2026")</f>
        <v>#REF!</v>
      </c>
      <c r="VC23" s="28" t="e">
        <f>COUNTIFS(#REF!,B23,#REF!,"Бекдурдиев",#REF!,"02.10.2026")</f>
        <v>#REF!</v>
      </c>
      <c r="VD23" s="28" t="e">
        <f>COUNTIFS(#REF!,B23,#REF!,"алиев",#REF!,"03.10.2026")</f>
        <v>#REF!</v>
      </c>
      <c r="VE23" s="28" t="e">
        <f>COUNTIFS(#REF!,B23,#REF!,"Бекдурдиев",#REF!,"03.10.2026")</f>
        <v>#REF!</v>
      </c>
      <c r="VF23" s="28" t="e">
        <f>COUNTIFS(#REF!,B23,#REF!,"алиев",#REF!,"04.10.2026")</f>
        <v>#REF!</v>
      </c>
      <c r="VG23" s="28" t="e">
        <f>COUNTIFS(#REF!,B23,#REF!,"Бекдурдиев",#REF!,"04.10.2026")</f>
        <v>#REF!</v>
      </c>
      <c r="VH23" s="28" t="e">
        <f>COUNTIFS(#REF!,B23,#REF!,"алиев",#REF!,"05.10.2026")</f>
        <v>#REF!</v>
      </c>
      <c r="VI23" s="28" t="e">
        <f>COUNTIFS(#REF!,B23,#REF!,"Бекдурдиев",#REF!,"05.10.2026")</f>
        <v>#REF!</v>
      </c>
      <c r="VJ23" s="28" t="e">
        <f>COUNTIFS(#REF!,B23,#REF!,"алиев",#REF!,"06.10.2026")</f>
        <v>#REF!</v>
      </c>
      <c r="VK23" s="28" t="e">
        <f>COUNTIFS(#REF!,B23,#REF!,"Бекдурдиев",#REF!,"06.10.2026")</f>
        <v>#REF!</v>
      </c>
      <c r="VL23" s="28" t="e">
        <f>COUNTIFS(#REF!,B23,#REF!,"алиев",#REF!,"07.10.2026")</f>
        <v>#REF!</v>
      </c>
      <c r="VM23" s="28" t="e">
        <f>COUNTIFS(#REF!,B23,#REF!,"Бекдурдиев",#REF!,"07.10.2026")</f>
        <v>#REF!</v>
      </c>
      <c r="VN23" s="28" t="e">
        <f>COUNTIFS(#REF!,B23,#REF!,"алиев",#REF!,"08.10.2026")</f>
        <v>#REF!</v>
      </c>
      <c r="VO23" s="28" t="e">
        <f>COUNTIFS(#REF!,B23,#REF!,"Бекдурдиев",#REF!,"08.10.2026")</f>
        <v>#REF!</v>
      </c>
      <c r="VP23" s="28" t="e">
        <f>COUNTIFS(#REF!,B23,#REF!,"алиев",#REF!,"09.10.2026")</f>
        <v>#REF!</v>
      </c>
      <c r="VQ23" s="28" t="e">
        <f>COUNTIFS(#REF!,B23,#REF!,"Бекдурдиев",#REF!,"09.10.2026")</f>
        <v>#REF!</v>
      </c>
      <c r="VR23" s="28" t="e">
        <f>COUNTIFS(#REF!,B23,#REF!,"алиев",#REF!,"10.10.2026")</f>
        <v>#REF!</v>
      </c>
      <c r="VS23" s="28" t="e">
        <f>COUNTIFS(#REF!,B23,#REF!,"Бекдурдиев",#REF!,"10.10.2026")</f>
        <v>#REF!</v>
      </c>
      <c r="VT23" s="28" t="e">
        <f>COUNTIFS(#REF!,B23,#REF!,"алиев",#REF!,"11.10.2026")</f>
        <v>#REF!</v>
      </c>
      <c r="VU23" s="28" t="e">
        <f>COUNTIFS(#REF!,B23,#REF!,"Бекдурдиев",#REF!,"11.10.2026")</f>
        <v>#REF!</v>
      </c>
      <c r="VV23" s="28" t="e">
        <f>COUNTIFS(#REF!,B23,#REF!,"алиев",#REF!,"12.10.2026")</f>
        <v>#REF!</v>
      </c>
      <c r="VW23" s="28" t="e">
        <f>COUNTIFS(#REF!,B23,#REF!,"Бекдурдиев",#REF!,"12.10.2026")</f>
        <v>#REF!</v>
      </c>
      <c r="VX23" s="28" t="e">
        <f>COUNTIFS(#REF!,B23,#REF!,"алиев",#REF!,"13.10.2026")</f>
        <v>#REF!</v>
      </c>
      <c r="VY23" s="28" t="e">
        <f>COUNTIFS(#REF!,B23,#REF!,"Бекдурдиев",#REF!,"13.10.2026")</f>
        <v>#REF!</v>
      </c>
      <c r="VZ23" s="28" t="e">
        <f>COUNTIFS(#REF!,B23,#REF!,"алиев",#REF!,"14.10.2026")</f>
        <v>#REF!</v>
      </c>
      <c r="WA23" s="28" t="e">
        <f>COUNTIFS(#REF!,B23,#REF!,"Бекдурдиев",#REF!,"14.10.2026")</f>
        <v>#REF!</v>
      </c>
      <c r="WB23" s="28" t="e">
        <f>COUNTIFS(#REF!,B23,#REF!,"алиев",#REF!,"15.10.2026")</f>
        <v>#REF!</v>
      </c>
      <c r="WC23" s="28" t="e">
        <f>COUNTIFS(#REF!,B23,#REF!,"Бекдурдиев",#REF!,"15.10.2026")</f>
        <v>#REF!</v>
      </c>
      <c r="WD23" s="28" t="e">
        <f>COUNTIFS(#REF!,B23,#REF!,"алиев",#REF!,"16.10.2026")</f>
        <v>#REF!</v>
      </c>
      <c r="WE23" s="28" t="e">
        <f>COUNTIFS(#REF!,B23,#REF!,"Бекдурдиев",#REF!,"16.10.2026")</f>
        <v>#REF!</v>
      </c>
      <c r="WF23" s="28" t="e">
        <f>COUNTIFS(#REF!,B23,#REF!,"алиев",#REF!,"17.10.2026")</f>
        <v>#REF!</v>
      </c>
      <c r="WG23" s="28" t="e">
        <f>COUNTIFS(#REF!,B23,#REF!,"Бекдурдиев",#REF!,"17.10.2026")</f>
        <v>#REF!</v>
      </c>
      <c r="WH23" s="28" t="e">
        <f>COUNTIFS(#REF!,B23,#REF!,"алиев",#REF!,"18.10.2026")</f>
        <v>#REF!</v>
      </c>
      <c r="WI23" s="28" t="e">
        <f>COUNTIFS(#REF!,B23,#REF!,"Бекдурдиев",#REF!,"18.10.2026")</f>
        <v>#REF!</v>
      </c>
      <c r="WJ23" s="28" t="e">
        <f>COUNTIFS(#REF!,B23,#REF!,"алиев",#REF!,"19.10.2026")</f>
        <v>#REF!</v>
      </c>
      <c r="WK23" s="28" t="e">
        <f>COUNTIFS(#REF!,B23,#REF!,"Бекдурдиев",#REF!,"19.10.2026")</f>
        <v>#REF!</v>
      </c>
      <c r="WL23" s="28" t="e">
        <f>COUNTIFS(#REF!,B23,#REF!,"алиев",#REF!,"20.10.2026")</f>
        <v>#REF!</v>
      </c>
      <c r="WM23" s="28" t="e">
        <f>COUNTIFS(#REF!,B23,#REF!,"Бекдурдиев",#REF!,"20.10.2026")</f>
        <v>#REF!</v>
      </c>
      <c r="WN23" s="28" t="e">
        <f>COUNTIFS(#REF!,B23,#REF!,"алиев",#REF!,"21.10.2026")</f>
        <v>#REF!</v>
      </c>
      <c r="WO23" s="28" t="e">
        <f>COUNTIFS(#REF!,B23,#REF!,"Бекдурдиев",#REF!,"21.10.2026")</f>
        <v>#REF!</v>
      </c>
      <c r="WP23" s="28" t="e">
        <f>COUNTIFS(#REF!,B23,#REF!,"алиев",#REF!,"22.10.2026")</f>
        <v>#REF!</v>
      </c>
      <c r="WQ23" s="28" t="e">
        <f>COUNTIFS(#REF!,B23,#REF!,"Бекдурдиев",#REF!,"22.10.2026")</f>
        <v>#REF!</v>
      </c>
      <c r="WR23" s="28" t="e">
        <f>COUNTIFS(#REF!,B23,#REF!,"алиев",#REF!,"23.10.2026")</f>
        <v>#REF!</v>
      </c>
      <c r="WS23" s="28" t="e">
        <f>COUNTIFS(#REF!,B23,#REF!,"Бекдурдиев",#REF!,"23.10.2026")</f>
        <v>#REF!</v>
      </c>
      <c r="WT23" s="28" t="e">
        <f>COUNTIFS(#REF!,B23,#REF!,"алиев",#REF!,"24.10.2026")</f>
        <v>#REF!</v>
      </c>
      <c r="WU23" s="28" t="e">
        <f>COUNTIFS(#REF!,B23,#REF!,"Бекдурдиев",#REF!,"24.10.2026")</f>
        <v>#REF!</v>
      </c>
      <c r="WV23" s="28" t="e">
        <f>COUNTIFS(#REF!,B23,#REF!,"алиев",#REF!,"25.10.2026")</f>
        <v>#REF!</v>
      </c>
      <c r="WW23" s="28" t="e">
        <f>COUNTIFS(#REF!,B23,#REF!,"Бекдурдиев",#REF!,"25.10.2026")</f>
        <v>#REF!</v>
      </c>
      <c r="WX23" s="28" t="e">
        <f>COUNTIFS(#REF!,B23,#REF!,"алиев",#REF!,"26.10.2026")</f>
        <v>#REF!</v>
      </c>
      <c r="WY23" s="28" t="e">
        <f>COUNTIFS(#REF!,B23,#REF!,"Бекдурдиев",#REF!,"26.10.2026")</f>
        <v>#REF!</v>
      </c>
      <c r="WZ23" s="28" t="e">
        <f>COUNTIFS(#REF!,B23,#REF!,"алиев",#REF!,"27.10.2026")</f>
        <v>#REF!</v>
      </c>
      <c r="XA23" s="28" t="e">
        <f>COUNTIFS(#REF!,B23,#REF!,"Бекдурдиев",#REF!,"27.10.2026")</f>
        <v>#REF!</v>
      </c>
      <c r="XB23" s="28" t="e">
        <f>COUNTIFS(#REF!,B23,#REF!,"алиев",#REF!,"28.10.2026")</f>
        <v>#REF!</v>
      </c>
      <c r="XC23" s="28" t="e">
        <f>COUNTIFS(#REF!,B23,#REF!,"Бекдурдиев",#REF!,"28.10.2026")</f>
        <v>#REF!</v>
      </c>
      <c r="XD23" s="28" t="e">
        <f>COUNTIFS(#REF!,B23,#REF!,"алиев",#REF!,"29.10.2026")</f>
        <v>#REF!</v>
      </c>
      <c r="XE23" s="28" t="e">
        <f>COUNTIFS(#REF!,B23,#REF!,"Бекдурдиев",#REF!,"29.10.2026")</f>
        <v>#REF!</v>
      </c>
      <c r="XF23" s="28" t="e">
        <f>COUNTIFS(#REF!,B23,#REF!,"алиев",#REF!,"30.10.2026")</f>
        <v>#REF!</v>
      </c>
      <c r="XG23" s="28" t="e">
        <f>COUNTIFS(#REF!,B23,#REF!,"Бекдурдиев",#REF!,"30.10.2026")</f>
        <v>#REF!</v>
      </c>
      <c r="XH23" s="28" t="e">
        <f>COUNTIFS(#REF!,B23,#REF!,"алиев",#REF!,"31.10.2026")</f>
        <v>#REF!</v>
      </c>
      <c r="XI23" s="28" t="e">
        <f>COUNTIFS(#REF!,B23,#REF!,"Бекдурдиев",#REF!,"31.10.2026")</f>
        <v>#REF!</v>
      </c>
      <c r="XJ23" s="41" t="e">
        <f t="shared" si="38"/>
        <v>#REF!</v>
      </c>
      <c r="XK23" s="41" t="e">
        <f t="shared" si="39"/>
        <v>#REF!</v>
      </c>
      <c r="XL23" s="28" t="e">
        <f>COUNTIFS(#REF!,B23,#REF!,"алиев",#REF!,"01.11.2026")</f>
        <v>#REF!</v>
      </c>
      <c r="XM23" s="28" t="e">
        <f>COUNTIFS(#REF!,B23,#REF!,"Бекдурдиев",#REF!,"01.11.2026")</f>
        <v>#REF!</v>
      </c>
      <c r="XN23" s="28" t="e">
        <f>COUNTIFS(#REF!,B23,#REF!,"алиев",#REF!,"02.11.2026")</f>
        <v>#REF!</v>
      </c>
      <c r="XO23" s="28" t="e">
        <f>COUNTIFS(#REF!,B23,#REF!,"Бекдурдиев",#REF!,"02.11.2026")</f>
        <v>#REF!</v>
      </c>
      <c r="XP23" s="28" t="e">
        <f>COUNTIFS(#REF!,B23,#REF!,"алиев",#REF!,"03.11.2026")</f>
        <v>#REF!</v>
      </c>
      <c r="XQ23" s="28" t="e">
        <f>COUNTIFS(#REF!,B23,#REF!,"Бекдурдиев",#REF!,"03.11.2026")</f>
        <v>#REF!</v>
      </c>
      <c r="XR23" s="28" t="e">
        <f>COUNTIFS(#REF!,B23,#REF!,"алиев",#REF!,"04.11.2026")</f>
        <v>#REF!</v>
      </c>
      <c r="XS23" s="28" t="e">
        <f>COUNTIFS(#REF!,B23,#REF!,"Бекдурдиев",#REF!,"04.11.2026")</f>
        <v>#REF!</v>
      </c>
      <c r="XT23" s="28" t="e">
        <f>COUNTIFS(#REF!,B23,#REF!,"алиев",#REF!,"05.11.2026")</f>
        <v>#REF!</v>
      </c>
      <c r="XU23" s="28" t="e">
        <f>COUNTIFS(#REF!,B23,#REF!,"Бекдурдиев",#REF!,"05.11.2026")</f>
        <v>#REF!</v>
      </c>
      <c r="XV23" s="28" t="e">
        <f>COUNTIFS(#REF!,B23,#REF!,"алиев",#REF!,"06.11.2026")</f>
        <v>#REF!</v>
      </c>
      <c r="XW23" s="28" t="e">
        <f>COUNTIFS(#REF!,B23,#REF!,"Бекдурдиев",#REF!,"06.11.2026")</f>
        <v>#REF!</v>
      </c>
      <c r="XX23" s="28" t="e">
        <f>COUNTIFS(#REF!,B23,#REF!,"алиев",#REF!,"07.11.2026")</f>
        <v>#REF!</v>
      </c>
      <c r="XY23" s="28" t="e">
        <f>COUNTIFS(#REF!,B23,#REF!,"Бекдурдиев",#REF!,"07.11.2026")</f>
        <v>#REF!</v>
      </c>
      <c r="XZ23" s="42" t="e">
        <f>COUNTIFS(#REF!,B23,#REF!,"алиев",#REF!,"08.11.2026")</f>
        <v>#REF!</v>
      </c>
      <c r="YA23" s="42" t="e">
        <f>COUNTIFS(#REF!,B23,#REF!,"Бекдурдиев",#REF!,"08.11.2026")</f>
        <v>#REF!</v>
      </c>
      <c r="YB23" s="42" t="e">
        <f>COUNTIFS(#REF!,B23,#REF!,"алиев",#REF!,"09.11.2026")</f>
        <v>#REF!</v>
      </c>
      <c r="YC23" s="42" t="e">
        <f>COUNTIFS(#REF!,B23,#REF!,"Бекдурдиев",#REF!,"09.11.2026")</f>
        <v>#REF!</v>
      </c>
      <c r="YD23" s="42" t="e">
        <f>COUNTIFS(#REF!,B23,#REF!,"алиев",#REF!,"10.11.2026")</f>
        <v>#REF!</v>
      </c>
      <c r="YE23" s="42" t="e">
        <f>COUNTIFS(#REF!,B23,#REF!,"Бекдурдиев",#REF!,"10.11.2026")</f>
        <v>#REF!</v>
      </c>
      <c r="YF23" s="42" t="e">
        <f>COUNTIFS(#REF!,B23,#REF!,"алиев",#REF!,"11.11.2026")</f>
        <v>#REF!</v>
      </c>
      <c r="YG23" s="42" t="e">
        <f>COUNTIFS(#REF!,B23,#REF!,"Бекдурдиев",#REF!,"11.11.2026")</f>
        <v>#REF!</v>
      </c>
      <c r="YH23" s="42" t="e">
        <f>COUNTIFS(#REF!,B23,#REF!,"алиев",#REF!,"12.11.2026")</f>
        <v>#REF!</v>
      </c>
      <c r="YI23" s="42" t="e">
        <f>COUNTIFS(#REF!,B23,#REF!,"Бекдурдиев",#REF!,"12.11.2026")</f>
        <v>#REF!</v>
      </c>
      <c r="YJ23" s="42" t="e">
        <f>COUNTIFS(#REF!,B23,#REF!,"алиев",#REF!,"13.11.2026")</f>
        <v>#REF!</v>
      </c>
      <c r="YK23" s="42" t="e">
        <f>COUNTIFS(#REF!,B23,#REF!,"Бекдурдиев",#REF!,"13.11.2026")</f>
        <v>#REF!</v>
      </c>
      <c r="YL23" s="42" t="e">
        <f>COUNTIFS(#REF!,B23,#REF!,"алиев",#REF!,"14.11.2026")</f>
        <v>#REF!</v>
      </c>
      <c r="YM23" s="42" t="e">
        <f>COUNTIFS(#REF!,B23,#REF!,"Бекдурдиев",#REF!,"14.11.2026")</f>
        <v>#REF!</v>
      </c>
      <c r="YN23" s="42" t="e">
        <f>COUNTIFS(#REF!,B23,#REF!,"алиев",#REF!,"15.11.2026")</f>
        <v>#REF!</v>
      </c>
      <c r="YO23" s="42" t="e">
        <f>COUNTIFS(#REF!,B23,#REF!,"Бекдурдиев",#REF!,"15.11.2026")</f>
        <v>#REF!</v>
      </c>
      <c r="YP23" s="42" t="e">
        <f>COUNTIFS(#REF!,B23,#REF!,"алиев",#REF!,"16.11.2026")</f>
        <v>#REF!</v>
      </c>
      <c r="YQ23" s="42" t="e">
        <f>COUNTIFS(#REF!,B23,#REF!,"Бекдурдиев",#REF!,"16.11.2026")</f>
        <v>#REF!</v>
      </c>
      <c r="YR23" s="42" t="e">
        <f>COUNTIFS(#REF!,B23,#REF!,"алиев",#REF!,"17.11.2026")</f>
        <v>#REF!</v>
      </c>
      <c r="YS23" s="42" t="e">
        <f>COUNTIFS(#REF!,B23,#REF!,"Бекдурдиев",#REF!,"17.11.2026")</f>
        <v>#REF!</v>
      </c>
      <c r="YT23" s="42" t="e">
        <f>COUNTIFS(#REF!,B23,#REF!,"алиев",#REF!,"18.11.2026")</f>
        <v>#REF!</v>
      </c>
      <c r="YU23" s="42" t="e">
        <f>COUNTIFS(#REF!,B23,#REF!,"Бекдурдиев",#REF!,"18.11.2026")</f>
        <v>#REF!</v>
      </c>
      <c r="YV23" s="42" t="e">
        <f>COUNTIFS(#REF!,B23,#REF!,"алиев",#REF!,"19.11.2026")</f>
        <v>#REF!</v>
      </c>
      <c r="YW23" s="42" t="e">
        <f>COUNTIFS(#REF!,B23,#REF!,"Бекдурдиев",#REF!,"19.11.2026")</f>
        <v>#REF!</v>
      </c>
      <c r="YX23" s="42" t="e">
        <f>COUNTIFS(#REF!,B23,#REF!,"алиев",#REF!,"20.11.2026")</f>
        <v>#REF!</v>
      </c>
      <c r="YY23" s="42" t="e">
        <f>COUNTIFS(#REF!,B23,#REF!,"Бекдурдиев",#REF!,"20.11.2026")</f>
        <v>#REF!</v>
      </c>
      <c r="YZ23" s="42" t="e">
        <f>COUNTIFS(#REF!,B23,#REF!,"алиев",#REF!,"21.11.2026")</f>
        <v>#REF!</v>
      </c>
      <c r="ZA23" s="42" t="e">
        <f>COUNTIFS(#REF!,B23,#REF!,"Бекдурдиев",#REF!,"21.11.2026")</f>
        <v>#REF!</v>
      </c>
      <c r="ZB23" s="42" t="e">
        <f>COUNTIFS(#REF!,B23,#REF!,"алиев",#REF!,"22.11.2026")</f>
        <v>#REF!</v>
      </c>
      <c r="ZC23" s="42" t="e">
        <f>COUNTIFS(#REF!,B23,#REF!,"Бекдурдиев",#REF!,"22.11.2026")</f>
        <v>#REF!</v>
      </c>
      <c r="ZD23" s="42" t="e">
        <f>COUNTIFS(#REF!,B23,#REF!,"алиев",#REF!,"23.11.2026")</f>
        <v>#REF!</v>
      </c>
      <c r="ZE23" s="42" t="e">
        <f>COUNTIFS(#REF!,B23,#REF!,"Бекдурдиев",#REF!,"23.11.2026")</f>
        <v>#REF!</v>
      </c>
      <c r="ZF23" s="42" t="e">
        <f>COUNTIFS(#REF!,B23,#REF!,"алиев",#REF!,"24.11.2026")</f>
        <v>#REF!</v>
      </c>
      <c r="ZG23" s="42" t="e">
        <f>COUNTIFS(#REF!,B23,#REF!,"Бекдурдиев",#REF!,"24.11.2026")</f>
        <v>#REF!</v>
      </c>
      <c r="ZH23" s="42" t="e">
        <f>COUNTIFS(#REF!,B23,#REF!,"алиев",#REF!,"25.11.202")</f>
        <v>#REF!</v>
      </c>
      <c r="ZI23" s="42" t="e">
        <f>COUNTIFS(#REF!,B23,#REF!,"Бекдурдиев",#REF!,"25.11.2026")</f>
        <v>#REF!</v>
      </c>
      <c r="ZJ23" s="42" t="e">
        <f>COUNTIFS(#REF!,B23,#REF!,"алиев",#REF!,"26.11.2026")</f>
        <v>#REF!</v>
      </c>
      <c r="ZK23" s="42" t="e">
        <f>COUNTIFS(#REF!,B23,#REF!,"Бекдурдиев",#REF!,"26.11.2026")</f>
        <v>#REF!</v>
      </c>
      <c r="ZL23" s="42" t="e">
        <f>COUNTIFS(#REF!,B23,#REF!,"алиев",#REF!,"27.11.2026")</f>
        <v>#REF!</v>
      </c>
      <c r="ZM23" s="42" t="e">
        <f>COUNTIFS(#REF!,B23,#REF!,"Бекдурдиев",#REF!,"27.11.2026")</f>
        <v>#REF!</v>
      </c>
      <c r="ZN23" s="42" t="e">
        <f>COUNTIFS(#REF!,B23,#REF!,"алиев",#REF!,"28.11.2026")</f>
        <v>#REF!</v>
      </c>
      <c r="ZO23" s="42" t="e">
        <f>COUNTIFS(#REF!,B23,#REF!,"Бекдурдиев",#REF!,"28.11.2026")</f>
        <v>#REF!</v>
      </c>
      <c r="ZP23" s="42" t="e">
        <f>COUNTIFS(#REF!,B23,#REF!,"алиев",#REF!,"29.11.2026")</f>
        <v>#REF!</v>
      </c>
      <c r="ZQ23" s="42" t="e">
        <f>COUNTIFS(#REF!,B23,#REF!,"Бекдурдиев",#REF!,"29.11.2026")</f>
        <v>#REF!</v>
      </c>
      <c r="ZR23" s="42" t="e">
        <f>COUNTIFS(#REF!,B23,#REF!,"алиев",#REF!,"30.11.2026")</f>
        <v>#REF!</v>
      </c>
      <c r="ZS23" s="42" t="e">
        <f>COUNTIFS(#REF!,B23,#REF!,"Бекдурдиев",#REF!,"30.11.2026")</f>
        <v>#REF!</v>
      </c>
      <c r="ZT23" s="43" t="e">
        <f t="shared" si="40"/>
        <v>#REF!</v>
      </c>
      <c r="ZU23" s="43" t="e">
        <f t="shared" si="41"/>
        <v>#REF!</v>
      </c>
      <c r="ZV23" s="4" t="e">
        <f>COUNTIFS(#REF!,B23,#REF!,"алиев",#REF!,"01.12.2026")</f>
        <v>#REF!</v>
      </c>
      <c r="ZW23" s="4" t="e">
        <f>COUNTIFS(#REF!,B23,#REF!,"Бекдурдиев",#REF!,"01.12.2026")</f>
        <v>#REF!</v>
      </c>
      <c r="ZX23" s="4" t="e">
        <f>COUNTIFS(#REF!,B23,#REF!,"алиев",#REF!,"02.12.2026")</f>
        <v>#REF!</v>
      </c>
      <c r="ZY23" s="4" t="e">
        <f>COUNTIFS(#REF!,B23,#REF!,"Бекдурдиев",#REF!,"02.12.2026")</f>
        <v>#REF!</v>
      </c>
      <c r="ZZ23" s="4" t="e">
        <f>COUNTIFS(#REF!,B23,#REF!,"алиев",#REF!,"03.12.2026")</f>
        <v>#REF!</v>
      </c>
      <c r="AAA23" s="4" t="e">
        <f>COUNTIFS(#REF!,B23,#REF!,"Бекдурдиев",#REF!,"03.12.2026")</f>
        <v>#REF!</v>
      </c>
      <c r="AAB23" s="4" t="e">
        <f>COUNTIFS(#REF!,B23,#REF!,"алиев",#REF!,"04.12.2026")</f>
        <v>#REF!</v>
      </c>
      <c r="AAC23" s="4" t="e">
        <f>COUNTIFS(#REF!,B23,#REF!,"Бекдурдиев",#REF!,"04.12.2026")</f>
        <v>#REF!</v>
      </c>
      <c r="AAD23" s="4" t="e">
        <f>COUNTIFS(#REF!,B23,#REF!,"алиев",#REF!,"05.12.2026")</f>
        <v>#REF!</v>
      </c>
      <c r="AAE23" s="4" t="e">
        <f>COUNTIFS(#REF!,B23,#REF!,"Бекдурдиев",#REF!,"05.12.2026")</f>
        <v>#REF!</v>
      </c>
      <c r="AAF23" s="4" t="e">
        <f>COUNTIFS(#REF!,B23,#REF!,"алиев",#REF!,"06.12.2026")</f>
        <v>#REF!</v>
      </c>
      <c r="AAG23" s="4" t="e">
        <f>COUNTIFS(#REF!,B23,#REF!,"Бекдурдиев",#REF!,"06.12.2026")</f>
        <v>#REF!</v>
      </c>
      <c r="AAH23" s="4" t="e">
        <f>COUNTIFS(#REF!,B23,#REF!,"алиев",#REF!,"07.12.2026")</f>
        <v>#REF!</v>
      </c>
      <c r="AAI23" s="4" t="e">
        <f>COUNTIFS(#REF!,B23,#REF!,"Бекдурдиев",#REF!,"07.12.2026")</f>
        <v>#REF!</v>
      </c>
      <c r="AAJ23" s="1" t="e">
        <f>COUNTIFS(#REF!,B23,#REF!,"алиев",#REF!,"08.12.2026")</f>
        <v>#REF!</v>
      </c>
      <c r="AAK23" s="1" t="e">
        <f>COUNTIFS(#REF!,B23,#REF!,"Бекдурдиев",#REF!,"08.12.2026")</f>
        <v>#REF!</v>
      </c>
      <c r="AAL23" s="1" t="e">
        <f>COUNTIFS(#REF!,B23,#REF!,"алиев",#REF!,"09.12.2026")</f>
        <v>#REF!</v>
      </c>
      <c r="AAM23" s="1" t="e">
        <f>COUNTIFS(#REF!,B23,#REF!,"Бекдурдиев",#REF!,"09.12.2026")</f>
        <v>#REF!</v>
      </c>
      <c r="AAN23" s="1" t="e">
        <f>COUNTIFS(#REF!,B23,#REF!,"алиев",#REF!,"10.12.2026")</f>
        <v>#REF!</v>
      </c>
      <c r="AAO23" s="1" t="e">
        <f>COUNTIFS(#REF!,B23,#REF!,"Бекдурдиев",#REF!,"10.12.2026")</f>
        <v>#REF!</v>
      </c>
      <c r="AAP23" s="1" t="e">
        <f>COUNTIFS(#REF!,B23,#REF!,"алиев",#REF!,"11.12.2026")</f>
        <v>#REF!</v>
      </c>
      <c r="AAQ23" s="1" t="e">
        <f>COUNTIFS(#REF!,B23,#REF!,"Бекдурдиев",#REF!,"11.12.2026")</f>
        <v>#REF!</v>
      </c>
      <c r="AAR23" s="1" t="e">
        <f>COUNTIFS(#REF!,B23,#REF!,"алиев",#REF!,"12.12.2026")</f>
        <v>#REF!</v>
      </c>
      <c r="AAS23" s="1" t="e">
        <f>COUNTIFS(#REF!,B23,#REF!,"Бекдурдиев",#REF!,"12.12.2026")</f>
        <v>#REF!</v>
      </c>
      <c r="AAT23" s="1" t="e">
        <f>COUNTIFS(#REF!,B23,#REF!,"алиев",#REF!,"13.12.2026")</f>
        <v>#REF!</v>
      </c>
      <c r="AAU23" s="1" t="e">
        <f>COUNTIFS(#REF!,B23,#REF!,"Бекдурдиев",#REF!,"13.12.2026")</f>
        <v>#REF!</v>
      </c>
      <c r="AAV23" s="1" t="e">
        <f>COUNTIFS(#REF!,B23,#REF!,"алиев",#REF!,"14.12.2026")</f>
        <v>#REF!</v>
      </c>
      <c r="AAW23" s="1" t="e">
        <f>COUNTIFS(#REF!,B23,#REF!,"Бекдурдиев",#REF!,"14.12.2026")</f>
        <v>#REF!</v>
      </c>
      <c r="AAX23" s="1" t="e">
        <f>COUNTIFS(#REF!,B23,#REF!,"алиев",#REF!,"15.12.2026")</f>
        <v>#REF!</v>
      </c>
      <c r="AAY23" s="1" t="e">
        <f>COUNTIFS(#REF!,B23,#REF!,"Бекдурдиев",#REF!,"15.12.2026")</f>
        <v>#REF!</v>
      </c>
      <c r="AAZ23" s="1" t="e">
        <f>COUNTIFS(#REF!,B23,#REF!,"алиев",#REF!,"16.12.2026")</f>
        <v>#REF!</v>
      </c>
      <c r="ABA23" s="1" t="e">
        <f>COUNTIFS(#REF!,B23,#REF!,"Бекдурдиев",#REF!,"16.12.2026")</f>
        <v>#REF!</v>
      </c>
      <c r="ABB23" s="1" t="e">
        <f>COUNTIFS(#REF!,B23,#REF!,"алиев",#REF!,"17.12.2026")</f>
        <v>#REF!</v>
      </c>
      <c r="ABC23" s="1" t="e">
        <f>COUNTIFS(#REF!,B23,#REF!,"Бекдурдиев",#REF!,"17.12.2026")</f>
        <v>#REF!</v>
      </c>
      <c r="ABD23" s="1" t="e">
        <f>COUNTIFS(#REF!,B23,#REF!,"алиев",#REF!,"18.12.2026")</f>
        <v>#REF!</v>
      </c>
      <c r="ABE23" s="1" t="e">
        <f>COUNTIFS(#REF!,B23,#REF!,"Бекдурдиев",#REF!,"18.12.2026")</f>
        <v>#REF!</v>
      </c>
      <c r="ABF23" s="1" t="e">
        <f>COUNTIFS(#REF!,B23,#REF!,"алиев",#REF!,"19.12.2026")</f>
        <v>#REF!</v>
      </c>
      <c r="ABG23" s="1" t="e">
        <f>COUNTIFS(#REF!,B23,#REF!,"Бекдурдиев",#REF!,"19.12.2026")</f>
        <v>#REF!</v>
      </c>
      <c r="ABH23" s="1" t="e">
        <f>COUNTIFS(#REF!,B23,#REF!,"алиев",#REF!,"20.12.2026")</f>
        <v>#REF!</v>
      </c>
      <c r="ABI23" s="1" t="e">
        <f>COUNTIFS(#REF!,B23,#REF!,"Бекдурдиев",#REF!,"20.12.2026")</f>
        <v>#REF!</v>
      </c>
      <c r="ABJ23" s="1" t="e">
        <f>COUNTIFS(#REF!,B23,#REF!,"алиев",#REF!,"21.12.2026")</f>
        <v>#REF!</v>
      </c>
      <c r="ABK23" s="1" t="e">
        <f>COUNTIFS(#REF!,B23,#REF!,"Бекдурдиев",#REF!,"21.12.2026")</f>
        <v>#REF!</v>
      </c>
      <c r="ABL23" s="1" t="e">
        <f>COUNTIFS(#REF!,B23,#REF!,"алиев",#REF!,"22.12.2026")</f>
        <v>#REF!</v>
      </c>
      <c r="ABM23" s="1" t="e">
        <f>COUNTIFS(#REF!,B23,#REF!,"Бекдурдиев",#REF!,"22.12.2026")</f>
        <v>#REF!</v>
      </c>
      <c r="ABN23" s="1" t="e">
        <f>COUNTIFS(#REF!,B23,#REF!,"алиев",#REF!,"23.12.2026")</f>
        <v>#REF!</v>
      </c>
      <c r="ABO23" s="1" t="e">
        <f>COUNTIFS(#REF!,B23,#REF!,"Бекдурдиев",#REF!,"23.12.2026")</f>
        <v>#REF!</v>
      </c>
      <c r="ABP23" s="1" t="e">
        <f>COUNTIFS(#REF!,B23,#REF!,"алиев",#REF!,"24.12.2026")</f>
        <v>#REF!</v>
      </c>
      <c r="ABQ23" s="1" t="e">
        <f>COUNTIFS(#REF!,B23,#REF!,"Бекдурдиев",#REF!,"24.12.2026")</f>
        <v>#REF!</v>
      </c>
      <c r="ABR23" s="1" t="e">
        <f>COUNTIFS(#REF!,B23,#REF!,"алиев",#REF!,"25.12.2026")</f>
        <v>#REF!</v>
      </c>
      <c r="ABS23" s="1" t="e">
        <f>COUNTIFS(#REF!,B23,#REF!,"Бекдурдиев",#REF!,"25.12.2026")</f>
        <v>#REF!</v>
      </c>
      <c r="ABT23" s="1" t="e">
        <f>COUNTIFS(#REF!,B23,#REF!,"алиев",#REF!,"26.12.2026")</f>
        <v>#REF!</v>
      </c>
      <c r="ABU23" s="1" t="e">
        <f>COUNTIFS(#REF!,B23,#REF!,"Бекдурдиев",#REF!,"26.12.2026")</f>
        <v>#REF!</v>
      </c>
      <c r="ABV23" s="1" t="e">
        <f>COUNTIFS(#REF!,B23,#REF!,"алиев",#REF!,"27.12.2026")</f>
        <v>#REF!</v>
      </c>
      <c r="ABW23" s="1" t="e">
        <f>COUNTIFS(#REF!,B23,#REF!,"Бекдурдиев",#REF!,"27.12.2026")</f>
        <v>#REF!</v>
      </c>
      <c r="ABX23" s="1" t="e">
        <f>COUNTIFS(#REF!,B23,#REF!,"алиев",#REF!,"28.12.2026")</f>
        <v>#REF!</v>
      </c>
      <c r="ABY23" s="1" t="e">
        <f>COUNTIFS(#REF!,B23,#REF!,"Бекдурдиев",#REF!,"28.12.2026")</f>
        <v>#REF!</v>
      </c>
      <c r="ABZ23" s="1" t="e">
        <f>COUNTIFS(#REF!,B23,#REF!,"алиев",#REF!,"29.12.2026")</f>
        <v>#REF!</v>
      </c>
      <c r="ACA23" s="1" t="e">
        <f>COUNTIFS(#REF!,B23,#REF!,"Бекдурдиев",#REF!,"29.12.2026")</f>
        <v>#REF!</v>
      </c>
      <c r="ACB23" s="1" t="e">
        <f>COUNTIFS(#REF!,B23,#REF!,"алиев",#REF!,"30.12.2026")</f>
        <v>#REF!</v>
      </c>
      <c r="ACC23" s="1" t="e">
        <f>COUNTIFS(#REF!,B23,#REF!,"Бекдурдиев",#REF!,"30.12.2026")</f>
        <v>#REF!</v>
      </c>
      <c r="ACD23" s="1" t="e">
        <f>COUNTIFS(#REF!,B23,#REF!,"алиев",#REF!,"31.12.2026")</f>
        <v>#REF!</v>
      </c>
      <c r="ACE23" s="1" t="e">
        <f>COUNTIFS(#REF!,B23,#REF!,"Бекдурдиев",#REF!,"31.12.2026")</f>
        <v>#REF!</v>
      </c>
    </row>
    <row r="24" spans="1:759" ht="18" x14ac:dyDescent="0.25">
      <c r="A24" s="4">
        <v>17</v>
      </c>
      <c r="B24" s="7" t="s">
        <v>8</v>
      </c>
      <c r="C24" s="32" t="e">
        <f t="shared" si="15"/>
        <v>#REF!</v>
      </c>
      <c r="D24" s="31" t="e">
        <f t="shared" si="16"/>
        <v>#REF!</v>
      </c>
      <c r="E24" s="31" t="e">
        <f t="shared" si="17"/>
        <v>#REF!</v>
      </c>
      <c r="F24" s="10" t="e">
        <f t="shared" si="18"/>
        <v>#REF!</v>
      </c>
      <c r="G24" s="10" t="e">
        <f t="shared" si="19"/>
        <v>#REF!</v>
      </c>
      <c r="H24" s="2" t="e">
        <f>COUNTIFS(#REF!,B24,#REF!,"алиев",#REF!,"01.01.2026")</f>
        <v>#REF!</v>
      </c>
      <c r="I24" s="2" t="e">
        <f>COUNTIFS(#REF!,B24,#REF!,"Бекдурдиев",#REF!,"01.01.2026")</f>
        <v>#REF!</v>
      </c>
      <c r="J24" s="2" t="e">
        <f>COUNTIFS(#REF!,B24,#REF!,"алиев",#REF!,"02.01.2026")</f>
        <v>#REF!</v>
      </c>
      <c r="K24" s="2" t="e">
        <f>COUNTIFS(#REF!,B24,#REF!,"Бекдурдиев",#REF!,"02.01.2026")</f>
        <v>#REF!</v>
      </c>
      <c r="L24" s="2" t="e">
        <f>COUNTIFS(#REF!,B24,#REF!,"алиев",#REF!,"03.01.2026")</f>
        <v>#REF!</v>
      </c>
      <c r="M24" s="2" t="e">
        <f>COUNTIFS(#REF!,#REF!,#REF!,"Бекдурдиев",#REF!,"03.01.2026")</f>
        <v>#REF!</v>
      </c>
      <c r="N24" s="2" t="e">
        <f>COUNTIFS(#REF!,B24,#REF!,"алиев",#REF!,"04.01.2026")</f>
        <v>#REF!</v>
      </c>
      <c r="O24" s="2" t="e">
        <f>COUNTIFS(#REF!,B24,#REF!,"Бекдурдиев",#REF!,"04.01.2026")</f>
        <v>#REF!</v>
      </c>
      <c r="P24" s="2" t="e">
        <f>COUNTIFS(#REF!,B24,#REF!,"алиев",#REF!,"05.01.2026")</f>
        <v>#REF!</v>
      </c>
      <c r="Q24" s="2" t="e">
        <f>COUNTIFS(#REF!,B24,#REF!,"Бекдурдиев",#REF!,"05.01.2026")</f>
        <v>#REF!</v>
      </c>
      <c r="R24" s="2" t="e">
        <f>COUNTIFS(#REF!,B24,#REF!,"алиев",#REF!,"06.01.2026")</f>
        <v>#REF!</v>
      </c>
      <c r="S24" s="2" t="e">
        <f>COUNTIFS(#REF!,B24,#REF!,"Бекдурдиев",#REF!,"06.01.2026")</f>
        <v>#REF!</v>
      </c>
      <c r="T24" s="2" t="e">
        <f>COUNTIFS(#REF!,B24,#REF!,"алиев",#REF!,"07.01.2026")</f>
        <v>#REF!</v>
      </c>
      <c r="U24" s="2" t="e">
        <f>COUNTIFS(#REF!,B24,#REF!,"Бекдурдиев",#REF!,"07.01.2026")</f>
        <v>#REF!</v>
      </c>
      <c r="V24" s="2" t="e">
        <f>COUNTIFS(#REF!,B24,#REF!,"алиев",#REF!,"08.01.2026")</f>
        <v>#REF!</v>
      </c>
      <c r="W24" s="2" t="e">
        <f>COUNTIFS(#REF!,B24,#REF!,"Бекдурдиев",#REF!,"08.01.2026")</f>
        <v>#REF!</v>
      </c>
      <c r="X24" s="2" t="e">
        <f>COUNTIFS(#REF!,B24,#REF!,"алиев",#REF!,"09.01.2026")</f>
        <v>#REF!</v>
      </c>
      <c r="Y24" s="2" t="e">
        <f>COUNTIFS(#REF!,B24,#REF!,"Бекдурдиев",#REF!,"09.01.2026")</f>
        <v>#REF!</v>
      </c>
      <c r="Z24" s="2" t="e">
        <f>COUNTIFS(#REF!,B24,#REF!,"алиев",#REF!,"10.01.2026")</f>
        <v>#REF!</v>
      </c>
      <c r="AA24" s="2" t="e">
        <f>COUNTIFS(#REF!,B24,#REF!,"Бекдурдиев",#REF!,"10.01.2026")</f>
        <v>#REF!</v>
      </c>
      <c r="AB24" s="2" t="e">
        <f>COUNTIFS(#REF!,B24,#REF!,"алиев",#REF!,"11.01.2026")</f>
        <v>#REF!</v>
      </c>
      <c r="AC24" s="2" t="e">
        <f>COUNTIFS(#REF!,B24,#REF!,"Бекдурдиев",#REF!,"10.01.2026")</f>
        <v>#REF!</v>
      </c>
      <c r="AD24" s="2" t="e">
        <f>COUNTIFS(#REF!,B24,#REF!,"алиев",#REF!,"12.01.2026")</f>
        <v>#REF!</v>
      </c>
      <c r="AE24" s="2" t="e">
        <f>COUNTIFS(#REF!,B24,#REF!,"Бекдурдиев",#REF!,"12.01.2026")</f>
        <v>#REF!</v>
      </c>
      <c r="AF24" s="2" t="e">
        <f>COUNTIFS(#REF!,B24,#REF!,"алиев",#REF!,"13.01.2026")</f>
        <v>#REF!</v>
      </c>
      <c r="AG24" s="2" t="e">
        <f>COUNTIFS(#REF!,B24,#REF!,"Бекдурдиев",#REF!,"13.01.2026")</f>
        <v>#REF!</v>
      </c>
      <c r="AH24" s="2" t="e">
        <f>COUNTIFS(#REF!,B24,#REF!,"алиев",#REF!,"14.01.2026")</f>
        <v>#REF!</v>
      </c>
      <c r="AI24" s="2" t="e">
        <f>COUNTIFS(#REF!,B24,#REF!,"Бекдурдиев",#REF!,"14.01.2026")</f>
        <v>#REF!</v>
      </c>
      <c r="AJ24" s="2" t="e">
        <f>COUNTIFS(#REF!,B24,#REF!,"алиев",#REF!,"15.01.2026")</f>
        <v>#REF!</v>
      </c>
      <c r="AK24" s="2" t="e">
        <f>COUNTIFS(#REF!,B24,#REF!,"Бекдурдиев",#REF!,"15.01.2026")</f>
        <v>#REF!</v>
      </c>
      <c r="AL24" s="2" t="e">
        <f>COUNTIFS(#REF!,B24,#REF!,"алиев",#REF!,"16.01.2026")</f>
        <v>#REF!</v>
      </c>
      <c r="AM24" s="2" t="e">
        <f>COUNTIFS(#REF!,B24,#REF!,"Бекдурдиев",#REF!,"16.01.2026")</f>
        <v>#REF!</v>
      </c>
      <c r="AN24" s="2" t="e">
        <f>COUNTIFS(#REF!,B24,#REF!,"алиев",#REF!,"17.01.2026")</f>
        <v>#REF!</v>
      </c>
      <c r="AO24" s="2" t="e">
        <f>COUNTIFS(#REF!,B24,#REF!,"Бекдурдиев",#REF!,"17.01.2026")</f>
        <v>#REF!</v>
      </c>
      <c r="AP24" s="2" t="e">
        <f>COUNTIFS(#REF!,B24,#REF!,"алиев",#REF!,"18.01.2026")</f>
        <v>#REF!</v>
      </c>
      <c r="AQ24" s="2" t="e">
        <f>COUNTIFS(#REF!,B24,#REF!,"Бекдурдиев",#REF!,"18.01.2026")</f>
        <v>#REF!</v>
      </c>
      <c r="AR24" s="2" t="e">
        <f>COUNTIFS(#REF!,B24,#REF!,"алиев",#REF!,"19.01.2026")</f>
        <v>#REF!</v>
      </c>
      <c r="AS24" s="2" t="e">
        <f>COUNTIFS(#REF!,B24,#REF!,"Бекдурдиев",#REF!,"19.01.2026")</f>
        <v>#REF!</v>
      </c>
      <c r="AT24" s="2" t="e">
        <f>COUNTIFS(#REF!,B24,#REF!,"алиев",#REF!,"20.01.2026")</f>
        <v>#REF!</v>
      </c>
      <c r="AU24" s="2" t="e">
        <f>COUNTIFS(#REF!,B24,#REF!,"Бекдурдиев",#REF!,"20.01.2026")</f>
        <v>#REF!</v>
      </c>
      <c r="AV24" s="2" t="e">
        <f>COUNTIFS(#REF!,B24,#REF!,"алиев",#REF!,"21.01.2026")</f>
        <v>#REF!</v>
      </c>
      <c r="AW24" s="2" t="e">
        <f>COUNTIFS(#REF!,B24,#REF!,"Бекдурдиев",#REF!,"21.01.2026")</f>
        <v>#REF!</v>
      </c>
      <c r="AX24" s="2" t="e">
        <f>COUNTIFS(#REF!,B24,#REF!,"алиев",#REF!,"22.01.2026")</f>
        <v>#REF!</v>
      </c>
      <c r="AY24" s="2" t="e">
        <f>COUNTIFS(#REF!,B24,#REF!,"Бекдурдиев",#REF!,"22.01.2026")</f>
        <v>#REF!</v>
      </c>
      <c r="AZ24" s="2" t="e">
        <f>COUNTIFS(#REF!,B24,#REF!,"алиев",#REF!,"23.01.2026")</f>
        <v>#REF!</v>
      </c>
      <c r="BA24" s="2" t="e">
        <f>COUNTIFS(#REF!,B24,#REF!,"Бекдурдиев",#REF!,"23.01.2026")</f>
        <v>#REF!</v>
      </c>
      <c r="BB24" s="2" t="e">
        <f>COUNTIFS(#REF!,B24,#REF!,"алиев",#REF!,"24.01.2026")</f>
        <v>#REF!</v>
      </c>
      <c r="BC24" s="2" t="e">
        <f>COUNTIFS(#REF!,B24,#REF!,"Бекдурдиев",#REF!,"24.01.2026")</f>
        <v>#REF!</v>
      </c>
      <c r="BD24" s="2" t="e">
        <f>COUNTIFS(#REF!,B24,#REF!,"алиев",#REF!,"25.01.2026")</f>
        <v>#REF!</v>
      </c>
      <c r="BE24" s="2" t="e">
        <f>COUNTIFS(#REF!,B24,#REF!,"Бекдурдиев",#REF!,"25.01.2026")</f>
        <v>#REF!</v>
      </c>
      <c r="BF24" s="2" t="e">
        <f>COUNTIFS(#REF!,B24,#REF!,"алиев",#REF!,"26.01.2026")</f>
        <v>#REF!</v>
      </c>
      <c r="BG24" s="2" t="e">
        <f>COUNTIFS(#REF!,B24,#REF!,"Бекдурдиев",#REF!,"26.01.2026")</f>
        <v>#REF!</v>
      </c>
      <c r="BH24" s="2" t="e">
        <f>COUNTIFS(#REF!,B24,#REF!,"алиев",#REF!,"27.01.2026")</f>
        <v>#REF!</v>
      </c>
      <c r="BI24" s="2" t="e">
        <f>COUNTIFS(#REF!,B24,#REF!,"Бекдурдиев",#REF!,"27.01.2026")</f>
        <v>#REF!</v>
      </c>
      <c r="BJ24" s="2" t="e">
        <f>COUNTIFS(#REF!,B24,#REF!,"алиев",#REF!,"28.01.2026")</f>
        <v>#REF!</v>
      </c>
      <c r="BK24" s="2" t="e">
        <f>COUNTIFS(#REF!,B24,#REF!,"Бекдурдиев",#REF!,"28.01.2026")</f>
        <v>#REF!</v>
      </c>
      <c r="BL24" s="2" t="e">
        <f>COUNTIFS(#REF!,B24,#REF!,"алиев",#REF!,"29.01.2026")</f>
        <v>#REF!</v>
      </c>
      <c r="BM24" s="2" t="e">
        <f>COUNTIFS(#REF!,B24,#REF!,"Бекдурдиев",#REF!,"29.01.2026")</f>
        <v>#REF!</v>
      </c>
      <c r="BN24" s="2" t="e">
        <f>COUNTIFS(#REF!,B24,#REF!,"алиев",#REF!,"30.01.2026")</f>
        <v>#REF!</v>
      </c>
      <c r="BO24" s="2" t="e">
        <f>COUNTIFS(#REF!,B24,#REF!,"Бекдурдиев",#REF!,"30.01.2026")</f>
        <v>#REF!</v>
      </c>
      <c r="BP24" s="2" t="e">
        <f>COUNTIFS(#REF!,B24,#REF!,"алиев",#REF!,"31.01.2026")</f>
        <v>#REF!</v>
      </c>
      <c r="BQ24" s="2" t="e">
        <f>COUNTIFS(#REF!,B24,#REF!,"Бекдурдиев",#REF!,"31.01.2026")</f>
        <v>#REF!</v>
      </c>
      <c r="BR24" s="12" t="e">
        <f t="shared" si="20"/>
        <v>#REF!</v>
      </c>
      <c r="BS24" s="12" t="e">
        <f t="shared" si="21"/>
        <v>#REF!</v>
      </c>
      <c r="BT24" s="2" t="e">
        <f>COUNTIFS(#REF!,B24,#REF!,"алиев",#REF!,"01.02.2026")</f>
        <v>#REF!</v>
      </c>
      <c r="BU24" s="2" t="e">
        <f>COUNTIFS(#REF!,B24,#REF!,"Бекдурдиев",#REF!,"01.02.2026")</f>
        <v>#REF!</v>
      </c>
      <c r="BV24" s="2" t="e">
        <f>COUNTIFS(#REF!,B24,#REF!,"алиев",#REF!,"02.02.2026")</f>
        <v>#REF!</v>
      </c>
      <c r="BW24" s="2" t="e">
        <f>COUNTIFS(#REF!,B24,#REF!,"Бекдурдиев",#REF!,"02.02.2026")</f>
        <v>#REF!</v>
      </c>
      <c r="BX24" s="2" t="e">
        <f>COUNTIFS(#REF!,B24,#REF!,"алиев",#REF!,"03.02.2026")</f>
        <v>#REF!</v>
      </c>
      <c r="BY24" s="2" t="e">
        <f>COUNTIFS(#REF!,B24,#REF!,"Бекдурдиев",#REF!,"03.02.2026")</f>
        <v>#REF!</v>
      </c>
      <c r="BZ24" s="2" t="e">
        <f>COUNTIFS(#REF!,B24,#REF!,"алиев",#REF!,"04.02.2026")</f>
        <v>#REF!</v>
      </c>
      <c r="CA24" s="2" t="e">
        <f>COUNTIFS(#REF!,B24,#REF!,"Бекдурдиев",#REF!,"04.02.2026")</f>
        <v>#REF!</v>
      </c>
      <c r="CB24" s="2" t="e">
        <f>COUNTIFS(#REF!,B24,#REF!,"алиев",#REF!,"05.02.2026")</f>
        <v>#REF!</v>
      </c>
      <c r="CC24" s="2" t="e">
        <f>COUNTIFS(#REF!,B24,#REF!,"Бекдурдиев",#REF!,"05.02.2026")</f>
        <v>#REF!</v>
      </c>
      <c r="CD24" s="2" t="e">
        <f>COUNTIFS(#REF!,B24,#REF!,"алиев",#REF!,"06.02.2026")</f>
        <v>#REF!</v>
      </c>
      <c r="CE24" s="2" t="e">
        <f>COUNTIFS(#REF!,B24,#REF!,"Бекдурдиев",#REF!,"06.02.2026")</f>
        <v>#REF!</v>
      </c>
      <c r="CF24" s="2" t="e">
        <f>COUNTIFS(#REF!,B24,#REF!,"алиев",#REF!,"07.02.2026")</f>
        <v>#REF!</v>
      </c>
      <c r="CG24" s="2" t="e">
        <f>COUNTIFS(#REF!,B24,#REF!,"Бекдурдиев",#REF!,"07.02.2026")</f>
        <v>#REF!</v>
      </c>
      <c r="CH24" s="2" t="e">
        <f>COUNTIFS(#REF!,B24,#REF!,"Алиев",#REF!,"08.02.2026")</f>
        <v>#REF!</v>
      </c>
      <c r="CI24" s="2" t="e">
        <f>COUNTIFS(#REF!,B24,#REF!,"Бекдурдиев",#REF!,"08.02.2026")</f>
        <v>#REF!</v>
      </c>
      <c r="CJ24" s="2" t="e">
        <f>COUNTIFS(#REF!,B24,#REF!,"Алиев",#REF!,"09.02.2026")</f>
        <v>#REF!</v>
      </c>
      <c r="CK24" s="2" t="e">
        <f>COUNTIFS(#REF!,B24,#REF!,"Бекдурдиев",#REF!,"09.02.2026")</f>
        <v>#REF!</v>
      </c>
      <c r="CL24" s="2" t="e">
        <f>COUNTIFS(#REF!,B24,#REF!,"Алиев",#REF!,"10.02.2026")</f>
        <v>#REF!</v>
      </c>
      <c r="CM24" s="2" t="e">
        <f>COUNTIFS(#REF!,B24,#REF!,"Бекдурдиев",#REF!,"10.02.2026")</f>
        <v>#REF!</v>
      </c>
      <c r="CN24" s="2" t="e">
        <f>COUNTIFS(#REF!,B24,#REF!,"Алиев",#REF!,"11.02.2026")</f>
        <v>#REF!</v>
      </c>
      <c r="CO24" s="2" t="e">
        <f>COUNTIFS(#REF!,B24,#REF!,"Бекдурдиев",#REF!,"11.02.2026")</f>
        <v>#REF!</v>
      </c>
      <c r="CP24" s="2" t="e">
        <f>COUNTIFS(#REF!,B24,#REF!,"Алиев",#REF!,"12.02.2026")</f>
        <v>#REF!</v>
      </c>
      <c r="CQ24" s="2" t="e">
        <f>COUNTIFS(#REF!,B24,#REF!,"Бекдурдиев",#REF!,"12.02.2026")</f>
        <v>#REF!</v>
      </c>
      <c r="CR24" s="2" t="e">
        <f>COUNTIFS(#REF!,B24,#REF!,"Алиев",#REF!,"13.02.2026")</f>
        <v>#REF!</v>
      </c>
      <c r="CS24" s="2" t="e">
        <f>COUNTIFS(#REF!,B24,#REF!,"Бекдурдиев",#REF!,"13.02.2026")</f>
        <v>#REF!</v>
      </c>
      <c r="CT24" s="2" t="e">
        <f>COUNTIFS(#REF!,B24,#REF!,"Алиев",#REF!,"14.02.2026")</f>
        <v>#REF!</v>
      </c>
      <c r="CU24" s="2" t="e">
        <f>COUNTIFS(#REF!,B24,#REF!,"Бекдурдиев",#REF!,"14.02.2026")</f>
        <v>#REF!</v>
      </c>
      <c r="CV24" s="2" t="e">
        <f>COUNTIFS(#REF!,B24,#REF!,"Алиев",#REF!,"15.02.2026")</f>
        <v>#REF!</v>
      </c>
      <c r="CW24" s="2" t="e">
        <f>COUNTIFS(#REF!,B24,#REF!,"Бекдурдиев",#REF!,"15.02.2026")</f>
        <v>#REF!</v>
      </c>
      <c r="CX24" s="2" t="e">
        <f>COUNTIFS(#REF!,B24,#REF!,"Алиев",#REF!,"16.02.2026")</f>
        <v>#REF!</v>
      </c>
      <c r="CY24" s="2" t="e">
        <f>COUNTIFS(#REF!,B24,#REF!,"Бекдурдиев",#REF!,"16.02.2026")</f>
        <v>#REF!</v>
      </c>
      <c r="CZ24" s="2" t="e">
        <f>COUNTIFS(#REF!,B24,#REF!,"Алиев",#REF!,"17.02.2026")</f>
        <v>#REF!</v>
      </c>
      <c r="DA24" s="2" t="e">
        <f>COUNTIFS(#REF!,B24,#REF!,"Бекдурдиев",#REF!,"17.02.2026")</f>
        <v>#REF!</v>
      </c>
      <c r="DB24" s="2" t="e">
        <f>COUNTIFS(#REF!,B24,#REF!,"Алиев",#REF!,"18.02.2026")</f>
        <v>#REF!</v>
      </c>
      <c r="DC24" s="2" t="e">
        <f>COUNTIFS(#REF!,B24,#REF!,"Бекдурдиев",#REF!,"18.02.2026")</f>
        <v>#REF!</v>
      </c>
      <c r="DD24" s="2" t="e">
        <f>COUNTIFS(#REF!,B24,#REF!,"Алиев",#REF!,"19.02.2026")</f>
        <v>#REF!</v>
      </c>
      <c r="DE24" s="2" t="e">
        <f>COUNTIFS(#REF!,B24,#REF!,"Бекдурдиев",#REF!,"19.02.2026")</f>
        <v>#REF!</v>
      </c>
      <c r="DF24" s="2" t="e">
        <f>COUNTIFS(#REF!,B24,#REF!,"Алиев",#REF!,"20.02.2026")</f>
        <v>#REF!</v>
      </c>
      <c r="DG24" s="2" t="e">
        <f>COUNTIFS(#REF!,B24,#REF!,"Бекдурдиев",#REF!,"20.02.2026")</f>
        <v>#REF!</v>
      </c>
      <c r="DH24" s="2" t="e">
        <f>COUNTIFS(#REF!,B24,#REF!,"Алиев",#REF!,"21.02.2026")</f>
        <v>#REF!</v>
      </c>
      <c r="DI24" s="2" t="e">
        <f>COUNTIFS(#REF!,B24,#REF!,"Бекдурдиев",#REF!,"21.02.2026")</f>
        <v>#REF!</v>
      </c>
      <c r="DJ24" s="2" t="e">
        <f>COUNTIFS(#REF!,B24,#REF!,"Алиев",#REF!,"22.02.2026")</f>
        <v>#REF!</v>
      </c>
      <c r="DK24" s="2" t="e">
        <f>COUNTIFS(#REF!,B24,#REF!,"Бекдурдиев",#REF!,"22.02.2026")</f>
        <v>#REF!</v>
      </c>
      <c r="DL24" s="2" t="e">
        <f>COUNTIFS(#REF!,B24,#REF!,"Алиев",#REF!,"23.02.2026")</f>
        <v>#REF!</v>
      </c>
      <c r="DM24" s="2" t="e">
        <f>COUNTIFS(#REF!,B24,#REF!,"Бекдурдиев",#REF!,"23.02.2026")</f>
        <v>#REF!</v>
      </c>
      <c r="DN24" s="2" t="e">
        <f>COUNTIFS(#REF!,B24,#REF!,"Алиев",#REF!,"24.02.2026")</f>
        <v>#REF!</v>
      </c>
      <c r="DO24" s="2" t="e">
        <f>COUNTIFS(#REF!,B24,#REF!,"Бекдурдиев",#REF!,"24.02.2026")</f>
        <v>#REF!</v>
      </c>
      <c r="DP24" s="2" t="e">
        <f>COUNTIFS(#REF!,B24,#REF!,"Алиев",#REF!,"25.02.2026")</f>
        <v>#REF!</v>
      </c>
      <c r="DQ24" s="2" t="e">
        <f>COUNTIFS(#REF!,B24,#REF!,"Бекдурдиев",#REF!,"25.02.2026")</f>
        <v>#REF!</v>
      </c>
      <c r="DR24" s="2" t="e">
        <f>COUNTIFS(#REF!,B24,#REF!,"Алиев",#REF!,"26.02.2026")</f>
        <v>#REF!</v>
      </c>
      <c r="DS24" s="2" t="e">
        <f>COUNTIFS(#REF!,B24,#REF!,"Бекдурдиев",#REF!,"26.02.2026")</f>
        <v>#REF!</v>
      </c>
      <c r="DT24" s="2" t="e">
        <f>COUNTIFS(#REF!,B24,#REF!,"Алиев",#REF!,"27.02.2026")</f>
        <v>#REF!</v>
      </c>
      <c r="DU24" s="2" t="e">
        <f>COUNTIFS(#REF!,B24,#REF!,"Бекдурдиев",#REF!,"27.02.2026")</f>
        <v>#REF!</v>
      </c>
      <c r="DV24" s="2" t="e">
        <f>COUNTIFS(#REF!,B24,#REF!,"Алиев",#REF!,"28.02.2026")</f>
        <v>#REF!</v>
      </c>
      <c r="DW24" s="2" t="e">
        <f>COUNTIFS(#REF!,B24,#REF!,"Бекдурдиев",#REF!,"28.02.2026")</f>
        <v>#REF!</v>
      </c>
      <c r="DX24" s="14" t="e">
        <f t="shared" si="22"/>
        <v>#REF!</v>
      </c>
      <c r="DY24" s="14" t="e">
        <f t="shared" si="23"/>
        <v>#REF!</v>
      </c>
      <c r="DZ24" s="2" t="e">
        <f>COUNTIFS(#REF!,B24,#REF!,"алиев",#REF!,"01.03.2026")</f>
        <v>#REF!</v>
      </c>
      <c r="EA24" s="2" t="e">
        <f>COUNTIFS(#REF!,B24,#REF!,"Бекдурдиев",#REF!,"01.03.2026")</f>
        <v>#REF!</v>
      </c>
      <c r="EB24" s="2" t="e">
        <f>COUNTIFS(#REF!,B24,#REF!,"алиев",#REF!,"02.03.2026")</f>
        <v>#REF!</v>
      </c>
      <c r="EC24" s="2" t="e">
        <f>COUNTIFS(#REF!,B24,#REF!,"Бекдурдиев",#REF!,"02.03.2026")</f>
        <v>#REF!</v>
      </c>
      <c r="ED24" s="2" t="e">
        <f>COUNTIFS(#REF!,B24,#REF!,"алиев",#REF!,"03.03.2026")</f>
        <v>#REF!</v>
      </c>
      <c r="EE24" s="2" t="e">
        <f>COUNTIFS(#REF!,B24,#REF!,"Бекдурдиев",#REF!,"03.03.2026")</f>
        <v>#REF!</v>
      </c>
      <c r="EF24" s="2" t="e">
        <f>COUNTIFS(#REF!,B24,#REF!,"алиев",#REF!,"04.03.2026")</f>
        <v>#REF!</v>
      </c>
      <c r="EG24" s="2" t="e">
        <f>COUNTIFS(#REF!,B24,#REF!,"Бекдурдиев",#REF!,"04.03.2026")</f>
        <v>#REF!</v>
      </c>
      <c r="EH24" s="2" t="e">
        <f>COUNTIFS(#REF!,B24,#REF!,"алиев",#REF!,"05.03.2026")</f>
        <v>#REF!</v>
      </c>
      <c r="EI24" s="2" t="e">
        <f>COUNTIFS(#REF!,B24,#REF!,"Бекдурдиев",#REF!,"05.03.2026")</f>
        <v>#REF!</v>
      </c>
      <c r="EJ24" s="2" t="e">
        <f>COUNTIFS(#REF!,B24,#REF!,"алиев",#REF!,"06.03.2026")</f>
        <v>#REF!</v>
      </c>
      <c r="EK24" s="2" t="e">
        <f>COUNTIFS(#REF!,B24,#REF!,"Бекдурдиев",#REF!,"06.03.2026")</f>
        <v>#REF!</v>
      </c>
      <c r="EL24" s="2" t="e">
        <f>COUNTIFS(#REF!,B24,#REF!,"алиев",#REF!,"07.03.2026")</f>
        <v>#REF!</v>
      </c>
      <c r="EM24" s="2" t="e">
        <f>COUNTIFS(#REF!,B24,#REF!,"Бекдурдиев",#REF!,"07.03.2026")</f>
        <v>#REF!</v>
      </c>
      <c r="EN24" s="2" t="e">
        <f>COUNTIFS(#REF!,B24,#REF!,"алиев",#REF!,"08.03.2026")</f>
        <v>#REF!</v>
      </c>
      <c r="EO24" s="2" t="e">
        <f>COUNTIFS(#REF!,B24,#REF!,"Бекдурдиев",#REF!,"08.03.2026")</f>
        <v>#REF!</v>
      </c>
      <c r="EP24" s="2" t="e">
        <f>COUNTIFS(#REF!,B24,#REF!,"алиев",#REF!,"09.03.2026")</f>
        <v>#REF!</v>
      </c>
      <c r="EQ24" s="2" t="e">
        <f>COUNTIFS(#REF!,B24,#REF!,"Бекдурдиев",#REF!,"09.03.2026")</f>
        <v>#REF!</v>
      </c>
      <c r="ER24" s="2" t="e">
        <f>COUNTIFS(#REF!,B24,#REF!,"алиев",#REF!,"10.03.2026")</f>
        <v>#REF!</v>
      </c>
      <c r="ES24" s="2" t="e">
        <f>COUNTIFS(#REF!,B24,#REF!,"Бекдурдиев",#REF!,"10.03.2026")</f>
        <v>#REF!</v>
      </c>
      <c r="ET24" s="2" t="e">
        <f>COUNTIFS(#REF!,B24,#REF!,"алиев",#REF!,"11.03.2026")</f>
        <v>#REF!</v>
      </c>
      <c r="EU24" s="2" t="e">
        <f>COUNTIFS(#REF!,B24,#REF!,"Бекдурдиев",#REF!,"11.03.2026")</f>
        <v>#REF!</v>
      </c>
      <c r="EV24" s="2" t="e">
        <f>COUNTIFS(#REF!,B24,#REF!,"алиев",#REF!,"12.03.2026")</f>
        <v>#REF!</v>
      </c>
      <c r="EW24" s="2" t="e">
        <f>COUNTIFS(#REF!,B24,#REF!,"Бекдурдиев",#REF!,"12.03.2026")</f>
        <v>#REF!</v>
      </c>
      <c r="EX24" s="2" t="e">
        <f>COUNTIFS(#REF!,B24,#REF!,"алиев",#REF!,"13.03.2026")</f>
        <v>#REF!</v>
      </c>
      <c r="EY24" s="2" t="e">
        <f>COUNTIFS(#REF!,B24,#REF!,"Бекдурдиев",#REF!,"13.03.2026")</f>
        <v>#REF!</v>
      </c>
      <c r="EZ24" s="2" t="e">
        <f>COUNTIFS(#REF!,B24,#REF!,"алиев",#REF!,"14.03.2026")</f>
        <v>#REF!</v>
      </c>
      <c r="FA24" s="2" t="e">
        <f>COUNTIFS(#REF!,B24,#REF!,"Бекдурдиев",#REF!,"14.03.2026")</f>
        <v>#REF!</v>
      </c>
      <c r="FB24" s="2" t="e">
        <f>COUNTIFS(#REF!,B24,#REF!,"алиев",#REF!,"15.03.2026")</f>
        <v>#REF!</v>
      </c>
      <c r="FC24" s="2" t="e">
        <f>COUNTIFS(#REF!,B24,#REF!,"Бекдурдиев",#REF!,"15.03.2026")</f>
        <v>#REF!</v>
      </c>
      <c r="FD24" s="2" t="e">
        <f>COUNTIFS(#REF!,B24,#REF!,"алиев",#REF!,"16.03.2026")</f>
        <v>#REF!</v>
      </c>
      <c r="FE24" s="2" t="e">
        <f>COUNTIFS(#REF!,B24,#REF!,"Бекдурдиев",#REF!,"16.03.2026")</f>
        <v>#REF!</v>
      </c>
      <c r="FF24" s="2" t="e">
        <f>COUNTIFS(#REF!,B24,#REF!,"алиев",#REF!,"17.03.2026")</f>
        <v>#REF!</v>
      </c>
      <c r="FG24" s="2" t="e">
        <f>COUNTIFS(#REF!,B24,#REF!,"Бекдурдиев",#REF!,"17.03.2026")</f>
        <v>#REF!</v>
      </c>
      <c r="FH24" s="2" t="e">
        <f>COUNTIFS(#REF!,B24,#REF!,"алиев",#REF!,"18.03.2026")</f>
        <v>#REF!</v>
      </c>
      <c r="FI24" s="2" t="e">
        <f>COUNTIFS(#REF!,B24,#REF!,"Бекдурдиев",#REF!,"18.03.2026")</f>
        <v>#REF!</v>
      </c>
      <c r="FJ24" s="2" t="e">
        <f>COUNTIFS(#REF!,B24,#REF!,"алиев",#REF!,"19.03.2026")</f>
        <v>#REF!</v>
      </c>
      <c r="FK24" s="2" t="e">
        <f>COUNTIFS(#REF!,B24,#REF!,"Бекдурдиев",#REF!,"19.03.2026")</f>
        <v>#REF!</v>
      </c>
      <c r="FL24" s="2" t="e">
        <f>COUNTIFS(#REF!,B24,#REF!,"алиев",#REF!,"20.03.2026")</f>
        <v>#REF!</v>
      </c>
      <c r="FM24" s="2" t="e">
        <f>COUNTIFS(#REF!,B24,#REF!,"Бекдурдиев",#REF!,"20.03.2026")</f>
        <v>#REF!</v>
      </c>
      <c r="FN24" s="2" t="e">
        <f>COUNTIFS(#REF!,B24,#REF!,"алиев",#REF!,"21.03.2026")</f>
        <v>#REF!</v>
      </c>
      <c r="FO24" s="2" t="e">
        <f>COUNTIFS(#REF!,B24,#REF!,"Бекдурдиев",#REF!,"21.03.2026")</f>
        <v>#REF!</v>
      </c>
      <c r="FP24" s="2" t="e">
        <f>COUNTIFS(#REF!,B24,#REF!,"алиев",#REF!,"22.03.2026")</f>
        <v>#REF!</v>
      </c>
      <c r="FQ24" s="2" t="e">
        <f>COUNTIFS(#REF!,B24,#REF!,"Бекдурдиев",#REF!,"22.03.2026")</f>
        <v>#REF!</v>
      </c>
      <c r="FR24" s="2" t="e">
        <f>COUNTIFS(#REF!,B24,#REF!,"алиев",#REF!,"23.03.2026")</f>
        <v>#REF!</v>
      </c>
      <c r="FS24" s="2" t="e">
        <f>COUNTIFS(#REF!,B24,#REF!,"Бекдурдиев",#REF!,"23.03.2026")</f>
        <v>#REF!</v>
      </c>
      <c r="FT24" s="2" t="e">
        <f>COUNTIFS(#REF!,B24,#REF!,"алиев",#REF!,"24.03.2026")</f>
        <v>#REF!</v>
      </c>
      <c r="FU24" s="2" t="e">
        <f>COUNTIFS(#REF!,B24,#REF!,"Бекдурдиев",#REF!,"24.03.2026")</f>
        <v>#REF!</v>
      </c>
      <c r="FV24" s="2" t="e">
        <f>COUNTIFS(#REF!,B24,#REF!,"алиев",#REF!,"25.03.2026")</f>
        <v>#REF!</v>
      </c>
      <c r="FW24" s="2" t="e">
        <f>COUNTIFS(#REF!,B24,#REF!,"Бекдурдиев",#REF!,"25.03.2026")</f>
        <v>#REF!</v>
      </c>
      <c r="FX24" s="2" t="e">
        <f>COUNTIFS(#REF!,B24,#REF!,"алиев",#REF!,"26.03.2026")</f>
        <v>#REF!</v>
      </c>
      <c r="FY24" s="2" t="e">
        <f>COUNTIFS(#REF!,B24,#REF!,"Бекдурдиев",#REF!,"26.03.2026")</f>
        <v>#REF!</v>
      </c>
      <c r="FZ24" s="2" t="e">
        <f>COUNTIFS(#REF!,B24,#REF!,"алиев",#REF!,"27.03.2026")</f>
        <v>#REF!</v>
      </c>
      <c r="GA24" s="2" t="e">
        <f>COUNTIFS(#REF!,B24,#REF!,"Бекдурдиев",#REF!,"27.03.2026")</f>
        <v>#REF!</v>
      </c>
      <c r="GB24" s="2" t="e">
        <f>COUNTIFS(#REF!,B24,#REF!,"алиев",#REF!,"28.03.2026")</f>
        <v>#REF!</v>
      </c>
      <c r="GC24" s="2" t="e">
        <f>COUNTIFS(#REF!,B24,#REF!,"Бекдурдиев",#REF!,"28.03.2026")</f>
        <v>#REF!</v>
      </c>
      <c r="GD24" s="2" t="e">
        <f>COUNTIFS(#REF!,B24,#REF!,"алиев",#REF!,"29.03.2026")</f>
        <v>#REF!</v>
      </c>
      <c r="GE24" s="2" t="e">
        <f>COUNTIFS(#REF!,B24,#REF!,"Бекдурдиев",#REF!,"29.03.2026")</f>
        <v>#REF!</v>
      </c>
      <c r="GF24" s="2" t="e">
        <f>COUNTIFS(#REF!,B24,#REF!,"алиев",#REF!,"30.03.2026")</f>
        <v>#REF!</v>
      </c>
      <c r="GG24" s="2" t="e">
        <f>COUNTIFS(#REF!,B24,#REF!,"Бекдурдиев",#REF!,"30.03.2026")</f>
        <v>#REF!</v>
      </c>
      <c r="GH24" s="2" t="e">
        <f>COUNTIFS(#REF!,B24,#REF!,"алиев",#REF!,"31.03.2026")</f>
        <v>#REF!</v>
      </c>
      <c r="GI24" s="2" t="e">
        <f>COUNTIFS(#REF!,B24,#REF!,"Бекдурдиев",#REF!,"31.03.2026")</f>
        <v>#REF!</v>
      </c>
      <c r="GJ24" s="16" t="e">
        <f t="shared" si="24"/>
        <v>#REF!</v>
      </c>
      <c r="GK24" s="16" t="e">
        <f t="shared" si="25"/>
        <v>#REF!</v>
      </c>
      <c r="GL24" s="4" t="e">
        <f>COUNTIFS(#REF!,B24,#REF!,"алиев",#REF!,"01.04.2026")</f>
        <v>#REF!</v>
      </c>
      <c r="GM24" s="4" t="e">
        <f>COUNTIFS(#REF!,B24,#REF!,"Бекдурдиев",#REF!,"01.04.2026")</f>
        <v>#REF!</v>
      </c>
      <c r="GN24" s="4" t="e">
        <f>COUNTIFS(#REF!,B24,#REF!,"алиев",#REF!,"02.04.2026")</f>
        <v>#REF!</v>
      </c>
      <c r="GO24" s="4" t="e">
        <f>COUNTIFS(#REF!,B24,#REF!,"Бекдурдиев",#REF!,"02.04.2026")</f>
        <v>#REF!</v>
      </c>
      <c r="GP24" s="4" t="e">
        <f>COUNTIFS(#REF!,B24,#REF!,"алиев",#REF!,"03.04.2026")</f>
        <v>#REF!</v>
      </c>
      <c r="GQ24" s="4" t="e">
        <f>COUNTIFS(#REF!,B24,#REF!,"Бекдурдиев",#REF!,"03.04.2026")</f>
        <v>#REF!</v>
      </c>
      <c r="GR24" s="4" t="e">
        <f>COUNTIFS(#REF!,B24,#REF!,"алиев",#REF!,"04.04.2026")</f>
        <v>#REF!</v>
      </c>
      <c r="GS24" s="4" t="e">
        <f>COUNTIFS(#REF!,B24,#REF!,"Бекдурдиев",#REF!,"04.04.2026")</f>
        <v>#REF!</v>
      </c>
      <c r="GT24" s="4" t="e">
        <f>COUNTIFS(#REF!,B24,#REF!,"алиев",#REF!,"05.04.2026")</f>
        <v>#REF!</v>
      </c>
      <c r="GU24" s="4" t="e">
        <f>COUNTIFS(#REF!,B24,#REF!,"Бекдурдиев",#REF!,"05.04.2026")</f>
        <v>#REF!</v>
      </c>
      <c r="GV24" s="4" t="e">
        <f>COUNTIFS(#REF!,B24,#REF!,"алиев",#REF!,"06.04.2026")</f>
        <v>#REF!</v>
      </c>
      <c r="GW24" s="4" t="e">
        <f>COUNTIFS(#REF!,B24,#REF!,"Бекдурдиев",#REF!,"06.04.2026")</f>
        <v>#REF!</v>
      </c>
      <c r="GX24" s="4" t="e">
        <f>COUNTIFS(#REF!,B24,#REF!,"алиев",#REF!,"07.04.2026")</f>
        <v>#REF!</v>
      </c>
      <c r="GY24" s="4" t="e">
        <f>COUNTIFS(#REF!,B24,#REF!,"Бекдурдиев",#REF!,"07.04.2026")</f>
        <v>#REF!</v>
      </c>
      <c r="GZ24" s="4" t="e">
        <f>COUNTIFS(#REF!,B24,#REF!,"алиев",#REF!,"08.04.2026")</f>
        <v>#REF!</v>
      </c>
      <c r="HA24" s="4" t="e">
        <f>COUNTIFS(#REF!,B24,#REF!,"Бекдурдиев",#REF!,"08.04.2026")</f>
        <v>#REF!</v>
      </c>
      <c r="HB24" s="4" t="e">
        <f>COUNTIFS(#REF!,B24,#REF!,"алиев",#REF!,"09.04.2026")</f>
        <v>#REF!</v>
      </c>
      <c r="HC24" s="4" t="e">
        <f>COUNTIFS(#REF!,B24,#REF!,"Бекдурдиев",#REF!,"09.04.2026")</f>
        <v>#REF!</v>
      </c>
      <c r="HD24" s="4" t="e">
        <f>COUNTIFS(#REF!,B24,#REF!,"алиев",#REF!,"10.04.2026")</f>
        <v>#REF!</v>
      </c>
      <c r="HE24" s="4" t="e">
        <f>COUNTIFS(#REF!,B24,#REF!,"Бекдурдиев",#REF!,"10.04.2026")</f>
        <v>#REF!</v>
      </c>
      <c r="HF24" s="4" t="e">
        <f>COUNTIFS(#REF!,B24,#REF!,"алиев",#REF!,"11.04.2026")</f>
        <v>#REF!</v>
      </c>
      <c r="HG24" s="4" t="e">
        <f>COUNTIFS(#REF!,B24,#REF!,"Бекдурдиев",#REF!,"11.04.2026")</f>
        <v>#REF!</v>
      </c>
      <c r="HH24" s="4" t="e">
        <f>COUNTIFS(#REF!,B24,#REF!,"алиев",#REF!,"12.04.2026")</f>
        <v>#REF!</v>
      </c>
      <c r="HI24" s="4" t="e">
        <f>COUNTIFS(#REF!,B24,#REF!,"Бекдурдиев",#REF!,"12.04.2026")</f>
        <v>#REF!</v>
      </c>
      <c r="HJ24" s="4" t="e">
        <f>COUNTIFS(#REF!,B24,#REF!,"алиев",#REF!,"13.04.2026")</f>
        <v>#REF!</v>
      </c>
      <c r="HK24" s="4" t="e">
        <f>COUNTIFS(#REF!,B24,#REF!,"Бекдурдиев",#REF!,"13.04.2026")</f>
        <v>#REF!</v>
      </c>
      <c r="HL24" s="4" t="e">
        <f>COUNTIFS(#REF!,B24,#REF!,"алиев",#REF!,"14.04.2026")</f>
        <v>#REF!</v>
      </c>
      <c r="HM24" s="4" t="e">
        <f>COUNTIFS(#REF!,B24,#REF!,"Бекдурдиев",#REF!,"14.04.2026")</f>
        <v>#REF!</v>
      </c>
      <c r="HN24" s="4" t="e">
        <f>COUNTIFS(#REF!,B24,#REF!,"алиев",#REF!,"15.04.2026")</f>
        <v>#REF!</v>
      </c>
      <c r="HO24" s="4" t="e">
        <f>COUNTIFS(#REF!,B24,#REF!,"Бекдурдиев",#REF!,"15.04.2026")</f>
        <v>#REF!</v>
      </c>
      <c r="HP24" s="4" t="e">
        <f>COUNTIFS(#REF!,B24,#REF!,"алиев",#REF!,"16.04.2026")</f>
        <v>#REF!</v>
      </c>
      <c r="HQ24" s="4" t="e">
        <f>COUNTIFS(#REF!,B24,#REF!,"Бекдурдиев",#REF!,"16.04.2026")</f>
        <v>#REF!</v>
      </c>
      <c r="HR24" s="4" t="e">
        <f>COUNTIFS(#REF!,B24,#REF!,"алиев",#REF!,"17.04.2026")</f>
        <v>#REF!</v>
      </c>
      <c r="HS24" s="4" t="e">
        <f>COUNTIFS(#REF!,B24,#REF!,"Бекдурдиев",#REF!,"17.04.2026")</f>
        <v>#REF!</v>
      </c>
      <c r="HT24" s="4" t="e">
        <f>COUNTIFS(#REF!,B24,#REF!,"алиев",#REF!,"18.04.2026")</f>
        <v>#REF!</v>
      </c>
      <c r="HU24" s="4" t="e">
        <f>COUNTIFS(#REF!,B24,#REF!,"Бекдурдиев",#REF!,"18.04.2026")</f>
        <v>#REF!</v>
      </c>
      <c r="HV24" s="4" t="e">
        <f>COUNTIFS(#REF!,B24,#REF!,"алиев",#REF!,"19.04.2026")</f>
        <v>#REF!</v>
      </c>
      <c r="HW24" s="4" t="e">
        <f>COUNTIFS(#REF!,B24,#REF!,"Бекдурдиев",#REF!,"19.04.2026")</f>
        <v>#REF!</v>
      </c>
      <c r="HX24" s="4" t="e">
        <f>COUNTIFS(#REF!,B24,#REF!,"алиев",#REF!,"20.04.2026")</f>
        <v>#REF!</v>
      </c>
      <c r="HY24" s="4" t="e">
        <f>COUNTIFS(#REF!,B24,#REF!,"Бекдурдиев",#REF!,"20.04.2026")</f>
        <v>#REF!</v>
      </c>
      <c r="HZ24" s="4" t="e">
        <f>COUNTIFS(#REF!,B24,#REF!,"алиев",#REF!,"21.04.2026")</f>
        <v>#REF!</v>
      </c>
      <c r="IA24" s="4" t="e">
        <f>COUNTIFS(#REF!,B24,#REF!,"Бекдурдиев",#REF!,"21.04.2026")</f>
        <v>#REF!</v>
      </c>
      <c r="IB24" s="4" t="e">
        <f>COUNTIFS(#REF!,B24,#REF!,"алиев",#REF!,"22.04.2026")</f>
        <v>#REF!</v>
      </c>
      <c r="IC24" s="4" t="e">
        <f>COUNTIFS(#REF!,B24,#REF!,"Бекдурдиев",#REF!,"22.04.2026")</f>
        <v>#REF!</v>
      </c>
      <c r="ID24" s="4" t="e">
        <f>COUNTIFS(#REF!,B24,#REF!,"алиев",#REF!,"23.04.2026")</f>
        <v>#REF!</v>
      </c>
      <c r="IE24" s="4" t="e">
        <f>COUNTIFS(#REF!,B24,#REF!,"Бекдурдиев",#REF!,"23.04.2026")</f>
        <v>#REF!</v>
      </c>
      <c r="IF24" s="4" t="e">
        <f>COUNTIFS(#REF!,B24,#REF!,"алиев",#REF!,"24.04.2026")</f>
        <v>#REF!</v>
      </c>
      <c r="IG24" s="4" t="e">
        <f>COUNTIFS(#REF!,B24,#REF!,"Бекдурдиев",#REF!,"24.04.2026")</f>
        <v>#REF!</v>
      </c>
      <c r="IH24" s="4" t="e">
        <f>COUNTIFS(#REF!,B24,#REF!,"алиев",#REF!,"25.04.2026")</f>
        <v>#REF!</v>
      </c>
      <c r="II24" s="4" t="e">
        <f>COUNTIFS(#REF!,B24,#REF!,"Бекдурдиев",#REF!,"25.04.2026")</f>
        <v>#REF!</v>
      </c>
      <c r="IJ24" s="4" t="e">
        <f>COUNTIFS(#REF!,B24,#REF!,"алиев",#REF!,"26.04.2026")</f>
        <v>#REF!</v>
      </c>
      <c r="IK24" s="4" t="e">
        <f>COUNTIFS(#REF!,B24,#REF!,"Бекдурдиев",#REF!,"26.04.2026")</f>
        <v>#REF!</v>
      </c>
      <c r="IL24" s="4" t="e">
        <f>COUNTIFS(#REF!,B24,#REF!,"алиев",#REF!,"27.04.2026")</f>
        <v>#REF!</v>
      </c>
      <c r="IM24" s="4" t="e">
        <f>COUNTIFS(#REF!,B24,#REF!,"Бекдурдиев",#REF!,"27.04.2026")</f>
        <v>#REF!</v>
      </c>
      <c r="IN24" s="4" t="e">
        <f>COUNTIFS(#REF!,B24,#REF!,"алиев",#REF!,"28.04.2026")</f>
        <v>#REF!</v>
      </c>
      <c r="IO24" s="4" t="e">
        <f>COUNTIFS(#REF!,B24,#REF!,"Бекдурдиев",#REF!,"28.04.2026")</f>
        <v>#REF!</v>
      </c>
      <c r="IP24" s="4" t="e">
        <f>COUNTIFS(#REF!,B24,#REF!,"алиев",#REF!,"29.04.2026")</f>
        <v>#REF!</v>
      </c>
      <c r="IQ24" s="4" t="e">
        <f>COUNTIFS(#REF!,B24,#REF!,"Бекдурдиев",#REF!,"29.04.2026")</f>
        <v>#REF!</v>
      </c>
      <c r="IR24" s="4" t="e">
        <f>COUNTIFS(#REF!,B24,#REF!,"алиев",#REF!,"30.04.2026")</f>
        <v>#REF!</v>
      </c>
      <c r="IS24" s="4" t="e">
        <f>COUNTIFS(#REF!,B24,#REF!,"Бекдурдиев",#REF!,"30.04.2026")</f>
        <v>#REF!</v>
      </c>
      <c r="IT24" s="18" t="e">
        <f t="shared" si="26"/>
        <v>#REF!</v>
      </c>
      <c r="IU24" s="18" t="e">
        <f t="shared" si="27"/>
        <v>#REF!</v>
      </c>
      <c r="IV24" s="4" t="e">
        <f>COUNTIFS(#REF!,B24,#REF!,"алиев",#REF!,"01.05.2026")</f>
        <v>#REF!</v>
      </c>
      <c r="IW24" s="4" t="e">
        <f>COUNTIFS(#REF!,B24,#REF!,"Бекдурдиев",#REF!,"01.05.2026")</f>
        <v>#REF!</v>
      </c>
      <c r="IX24" s="4" t="e">
        <f>COUNTIFS(#REF!,B24,#REF!,"алиев",#REF!,"02.05.2026")</f>
        <v>#REF!</v>
      </c>
      <c r="IY24" s="4" t="e">
        <f>COUNTIFS(#REF!,B24,#REF!,"Бекдурдиев",#REF!,"02.05.2026")</f>
        <v>#REF!</v>
      </c>
      <c r="IZ24" s="4" t="e">
        <f>COUNTIFS(#REF!,B24,#REF!,"алиев",#REF!,"03.05.2026")</f>
        <v>#REF!</v>
      </c>
      <c r="JA24" s="4" t="e">
        <f>COUNTIFS(#REF!,B24,#REF!,"Бекдурдиев",#REF!,"03.05.2026")</f>
        <v>#REF!</v>
      </c>
      <c r="JB24" s="4" t="e">
        <f>COUNTIFS(#REF!,B24,#REF!,"алиев",#REF!,"04.05.2026")</f>
        <v>#REF!</v>
      </c>
      <c r="JC24" s="4" t="e">
        <f>COUNTIFS(#REF!,B24,#REF!,"Бекдурдиев",#REF!,"04.05.2026")</f>
        <v>#REF!</v>
      </c>
      <c r="JD24" s="4" t="e">
        <f>COUNTIFS(#REF!,B24,#REF!,"алиев",#REF!,"05.05.2026")</f>
        <v>#REF!</v>
      </c>
      <c r="JE24" s="4" t="e">
        <f>COUNTIFS(#REF!,B24,#REF!,"Бекдурдиев",#REF!,"05.05.2026")</f>
        <v>#REF!</v>
      </c>
      <c r="JF24" s="4" t="e">
        <f>COUNTIFS(#REF!,B24,#REF!,"алиев",#REF!,"06.05.2026")</f>
        <v>#REF!</v>
      </c>
      <c r="JG24" s="4" t="e">
        <f>COUNTIFS(#REF!,B24,#REF!,"Бекдурдиев",#REF!,"06.05.2026")</f>
        <v>#REF!</v>
      </c>
      <c r="JH24" s="4" t="e">
        <f>COUNTIFS(#REF!,B24,#REF!,"алиев",#REF!,"07.05.2026")</f>
        <v>#REF!</v>
      </c>
      <c r="JI24" s="4" t="e">
        <f>COUNTIFS(#REF!,B24,#REF!,"Бекдурдиев",#REF!,"07.05.2026")</f>
        <v>#REF!</v>
      </c>
      <c r="JJ24" s="4" t="e">
        <f>COUNTIFS(#REF!,B24,#REF!,"алиев",#REF!,"08.05.2026")</f>
        <v>#REF!</v>
      </c>
      <c r="JK24" s="4" t="e">
        <f>COUNTIFS(#REF!,B24,#REF!,"Бекдурдиев",#REF!,"08.05.2026")</f>
        <v>#REF!</v>
      </c>
      <c r="JL24" s="4" t="e">
        <f>COUNTIFS(#REF!,B24,#REF!,"алиев",#REF!,"09.05.2026")</f>
        <v>#REF!</v>
      </c>
      <c r="JM24" s="4" t="e">
        <f>COUNTIFS(#REF!,B24,#REF!,"Бекдурдиев",#REF!,"09.05.2026")</f>
        <v>#REF!</v>
      </c>
      <c r="JN24" s="4" t="e">
        <f>COUNTIFS(#REF!,B24,#REF!,"алиев",#REF!,"10.05.2026")</f>
        <v>#REF!</v>
      </c>
      <c r="JO24" s="4" t="e">
        <f>COUNTIFS(#REF!,B24,#REF!,"Бекдурдиев",#REF!,"10.05.2026")</f>
        <v>#REF!</v>
      </c>
      <c r="JP24" s="4" t="e">
        <f>COUNTIFS(#REF!,B24,#REF!,"алиев",#REF!,"11.05.2026")</f>
        <v>#REF!</v>
      </c>
      <c r="JQ24" s="4" t="e">
        <f>COUNTIFS(#REF!,B24,#REF!,"Бекдурдиев",#REF!,"11.05.2026")</f>
        <v>#REF!</v>
      </c>
      <c r="JR24" s="4" t="e">
        <f>COUNTIFS(#REF!,B24,#REF!,"алиев",#REF!,"12.05.2026")</f>
        <v>#REF!</v>
      </c>
      <c r="JS24" s="4" t="e">
        <f>COUNTIFS(#REF!,B24,#REF!,"Бекдурдиев",#REF!,"12.05.2026")</f>
        <v>#REF!</v>
      </c>
      <c r="JT24" s="4" t="e">
        <f>COUNTIFS(#REF!,B24,#REF!,"алиев",#REF!,"13.05.2026")</f>
        <v>#REF!</v>
      </c>
      <c r="JU24" s="4" t="e">
        <f>COUNTIFS(#REF!,B24,#REF!,"Бекдурдиев",#REF!,"13.05.2026")</f>
        <v>#REF!</v>
      </c>
      <c r="JV24" s="4" t="e">
        <f>COUNTIFS(#REF!,B24,#REF!,"алиев",#REF!,"14.05.2026")</f>
        <v>#REF!</v>
      </c>
      <c r="JW24" s="4" t="e">
        <f>COUNTIFS(#REF!,B24,#REF!,"Бекдурдиев",#REF!,"14.05.2026")</f>
        <v>#REF!</v>
      </c>
      <c r="JX24" s="4" t="e">
        <f>COUNTIFS(#REF!,B24,#REF!,"алиев",#REF!,"15.05.2026")</f>
        <v>#REF!</v>
      </c>
      <c r="JY24" s="4" t="e">
        <f>COUNTIFS(#REF!,B24,#REF!,"Бекдурдиев",#REF!,"15.05.2026")</f>
        <v>#REF!</v>
      </c>
      <c r="JZ24" s="4" t="e">
        <f>COUNTIFS(#REF!,B24,#REF!,"алиев",#REF!,"16.05.2026")</f>
        <v>#REF!</v>
      </c>
      <c r="KA24" s="4" t="e">
        <f>COUNTIFS(#REF!,B24,#REF!,"Бекдурдиев",#REF!,"16.05.2026")</f>
        <v>#REF!</v>
      </c>
      <c r="KB24" s="4" t="e">
        <f>COUNTIFS(#REF!,B24,#REF!,"алиев",#REF!,"17.05.2026")</f>
        <v>#REF!</v>
      </c>
      <c r="KC24" s="4" t="e">
        <f>COUNTIFS(#REF!,B24,#REF!,"Бекдурдиев",#REF!,"17.05.2026")</f>
        <v>#REF!</v>
      </c>
      <c r="KD24" s="4" t="e">
        <f>COUNTIFS(#REF!,B24,#REF!,"алиев",#REF!,"18.05.2026")</f>
        <v>#REF!</v>
      </c>
      <c r="KE24" s="4" t="e">
        <f>COUNTIFS(#REF!,B24,#REF!,"Бекдурдиев",#REF!,"18.05.2026")</f>
        <v>#REF!</v>
      </c>
      <c r="KF24" s="4" t="e">
        <f>COUNTIFS(#REF!,B24,#REF!,"алиев",#REF!,"19.05.2026")</f>
        <v>#REF!</v>
      </c>
      <c r="KG24" s="4" t="e">
        <f>COUNTIFS(#REF!,B24,#REF!,"Бекдурдиев",#REF!,"19.05.2026")</f>
        <v>#REF!</v>
      </c>
      <c r="KH24" s="4" t="e">
        <f>COUNTIFS(#REF!,B24,#REF!,"алиев",#REF!,"20.05.2026")</f>
        <v>#REF!</v>
      </c>
      <c r="KI24" s="4" t="e">
        <f>COUNTIFS(#REF!,B24,#REF!,"Бекдурдиев",#REF!,"20.05.2026")</f>
        <v>#REF!</v>
      </c>
      <c r="KJ24" s="4" t="e">
        <f>COUNTIFS(#REF!,B24,#REF!,"алиев",#REF!,"21.05.2026")</f>
        <v>#REF!</v>
      </c>
      <c r="KK24" s="4" t="e">
        <f>COUNTIFS(#REF!,B24,#REF!,"Бекдурдиев",#REF!,"21.05.2026")</f>
        <v>#REF!</v>
      </c>
      <c r="KL24" s="4" t="e">
        <f>COUNTIFS(#REF!,B24,#REF!,"алиев",#REF!,"22.05.2026")</f>
        <v>#REF!</v>
      </c>
      <c r="KM24" s="4" t="e">
        <f>COUNTIFS(#REF!,B24,#REF!,"Бекдурдиев",#REF!,"22.05.2026")</f>
        <v>#REF!</v>
      </c>
      <c r="KN24" s="4" t="e">
        <f>COUNTIFS(#REF!,B24,#REF!,"алиев",#REF!,"23.05.2026")</f>
        <v>#REF!</v>
      </c>
      <c r="KO24" s="4" t="e">
        <f>COUNTIFS(#REF!,B24,#REF!,"Бекдурдиев",#REF!,"23.05.2026")</f>
        <v>#REF!</v>
      </c>
      <c r="KP24" s="4" t="e">
        <f>COUNTIFS(#REF!,B24,#REF!,"алиев",#REF!,"24.05.2026")</f>
        <v>#REF!</v>
      </c>
      <c r="KQ24" s="4" t="e">
        <f>COUNTIFS(#REF!,B24,#REF!,"Бекдурдиев",#REF!,"24.05.2026")</f>
        <v>#REF!</v>
      </c>
      <c r="KR24" s="4" t="e">
        <f>COUNTIFS(#REF!,B24,#REF!,"алиев",#REF!,"25.05.2026")</f>
        <v>#REF!</v>
      </c>
      <c r="KS24" s="4" t="e">
        <f>COUNTIFS(#REF!,B24,#REF!,"Бекдурдиев",#REF!,"25.05.2026")</f>
        <v>#REF!</v>
      </c>
      <c r="KT24" s="4" t="e">
        <f>COUNTIFS(#REF!,B24,#REF!,"алиев",#REF!,"26.05.2026")</f>
        <v>#REF!</v>
      </c>
      <c r="KU24" s="4" t="e">
        <f>COUNTIFS(#REF!,B24,#REF!,"Бекдурдиев",#REF!,"26.05.2026")</f>
        <v>#REF!</v>
      </c>
      <c r="KV24" s="4" t="e">
        <f>COUNTIFS(#REF!,B24,#REF!,"алиев",#REF!,"27.05.2026")</f>
        <v>#REF!</v>
      </c>
      <c r="KW24" s="4" t="e">
        <f>COUNTIFS(#REF!,B24,#REF!,"Бекдурдиев",#REF!,"27.05.2026")</f>
        <v>#REF!</v>
      </c>
      <c r="KX24" s="4" t="e">
        <f>COUNTIFS(#REF!,B24,#REF!,"алиев",#REF!,"28.05.2026")</f>
        <v>#REF!</v>
      </c>
      <c r="KY24" s="4" t="e">
        <f>COUNTIFS(#REF!,B24,#REF!,"Бекдурдиев",#REF!,"28.05.2026")</f>
        <v>#REF!</v>
      </c>
      <c r="KZ24" s="4" t="e">
        <f>COUNTIFS(#REF!,B24,#REF!,"алиев",#REF!,"29.05.2026")</f>
        <v>#REF!</v>
      </c>
      <c r="LA24" s="4" t="e">
        <f>COUNTIFS(#REF!,B24,#REF!,"Бекдурдиев",#REF!,"29.05.2026")</f>
        <v>#REF!</v>
      </c>
      <c r="LB24" s="4" t="e">
        <f>COUNTIFS(#REF!,B24,#REF!,"алиев",#REF!,"30.05.2026")</f>
        <v>#REF!</v>
      </c>
      <c r="LC24" s="4" t="e">
        <f>COUNTIFS(#REF!,B24,#REF!,"Бекдурдиев",#REF!,"30.05.2026")</f>
        <v>#REF!</v>
      </c>
      <c r="LD24" s="4" t="e">
        <f>COUNTIFS(#REF!,B24,#REF!,"алиев",#REF!,"31.05.2026")</f>
        <v>#REF!</v>
      </c>
      <c r="LE24" s="4" t="e">
        <f>COUNTIFS(#REF!,B24,#REF!,"Бекдурдиев",#REF!,"31.05.2026")</f>
        <v>#REF!</v>
      </c>
      <c r="LF24" s="22" t="e">
        <f t="shared" si="28"/>
        <v>#REF!</v>
      </c>
      <c r="LG24" s="22" t="e">
        <f t="shared" si="29"/>
        <v>#REF!</v>
      </c>
      <c r="LH24" s="4" t="e">
        <f>COUNTIFS(#REF!,B24,#REF!,"алиев",#REF!,"01.06.2026")</f>
        <v>#REF!</v>
      </c>
      <c r="LI24" s="4" t="e">
        <f>COUNTIFS(#REF!,B24,#REF!,"Бекдурдиев",#REF!,"01.06.2026")</f>
        <v>#REF!</v>
      </c>
      <c r="LJ24" s="4" t="e">
        <f>COUNTIFS(#REF!,B24,#REF!,"алиев",#REF!,"02.06.2026")</f>
        <v>#REF!</v>
      </c>
      <c r="LK24" s="4" t="e">
        <f>COUNTIFS(#REF!,B24,#REF!,"Бекдурдиев",#REF!,"02.06.2026")</f>
        <v>#REF!</v>
      </c>
      <c r="LL24" s="4" t="e">
        <f>COUNTIFS(#REF!,B24,#REF!,"алиев",#REF!,"03.06.2026")</f>
        <v>#REF!</v>
      </c>
      <c r="LM24" s="4" t="e">
        <f>COUNTIFS(#REF!,B24,#REF!,"Бекдурдиев",#REF!,"03.06.2026")</f>
        <v>#REF!</v>
      </c>
      <c r="LN24" s="4" t="e">
        <f>COUNTIFS(#REF!,B24,#REF!,"алиев",#REF!,"04.06.2026")</f>
        <v>#REF!</v>
      </c>
      <c r="LO24" s="4" t="e">
        <f>COUNTIFS(#REF!,B24,#REF!,"Бекдурдиев",#REF!,"04.06.2026")</f>
        <v>#REF!</v>
      </c>
      <c r="LP24" s="4" t="e">
        <f>COUNTIFS(#REF!,B24,#REF!,"алиев",#REF!,"05.06.2026")</f>
        <v>#REF!</v>
      </c>
      <c r="LQ24" s="4" t="e">
        <f>COUNTIFS(#REF!,B24,#REF!,"Бекдурдиев",#REF!,"05.06.2026")</f>
        <v>#REF!</v>
      </c>
      <c r="LR24" s="4" t="e">
        <f>COUNTIFS(#REF!,B24,#REF!,"алиев",#REF!,"06.06.2026")</f>
        <v>#REF!</v>
      </c>
      <c r="LS24" s="4" t="e">
        <f>COUNTIFS(#REF!,B24,#REF!,"Бекдурдиев",#REF!,"06.06.2026")</f>
        <v>#REF!</v>
      </c>
      <c r="LT24" s="4" t="e">
        <f>COUNTIFS(#REF!,B24,#REF!,"алиев",#REF!,"07.06.2026")</f>
        <v>#REF!</v>
      </c>
      <c r="LU24" s="4" t="e">
        <f>COUNTIFS(#REF!,B24,#REF!,"Бекдурдиев",#REF!,"07.06.2026")</f>
        <v>#REF!</v>
      </c>
      <c r="LV24" s="4" t="e">
        <f>COUNTIFS(#REF!,B24,#REF!,"алиев",#REF!,"08.06.2026")</f>
        <v>#REF!</v>
      </c>
      <c r="LW24" s="4" t="e">
        <f>COUNTIFS(#REF!,B24,#REF!,"Бекдурдиев",#REF!,"08.06.2026")</f>
        <v>#REF!</v>
      </c>
      <c r="LX24" s="4" t="e">
        <f>COUNTIFS(#REF!,B24,#REF!,"алиев",#REF!,"09.06.2026")</f>
        <v>#REF!</v>
      </c>
      <c r="LY24" s="4" t="e">
        <f>COUNTIFS(#REF!,B24,#REF!,"Бекдурдиев",#REF!,"09.06.2026")</f>
        <v>#REF!</v>
      </c>
      <c r="LZ24" s="4" t="e">
        <f>COUNTIFS(#REF!,B24,#REF!,"алиев",#REF!,"10.06.2026")</f>
        <v>#REF!</v>
      </c>
      <c r="MA24" s="4" t="e">
        <f>COUNTIFS(#REF!,B24,#REF!,"Бекдурдиев",#REF!,"10.06.2026")</f>
        <v>#REF!</v>
      </c>
      <c r="MB24" s="4" t="e">
        <f>COUNTIFS(#REF!,B24,#REF!,"алиев",#REF!,"11.06.2026")</f>
        <v>#REF!</v>
      </c>
      <c r="MC24" s="4" t="e">
        <f>COUNTIFS(#REF!,B24,#REF!,"Бекдурдиев",#REF!,"11.06.2026")</f>
        <v>#REF!</v>
      </c>
      <c r="MD24" s="4" t="e">
        <f>COUNTIFS(#REF!,B24,#REF!,"алиев",#REF!,"12.06.2026")</f>
        <v>#REF!</v>
      </c>
      <c r="ME24" s="4" t="e">
        <f>COUNTIFS(#REF!,B24,#REF!,"Бекдурдиев",#REF!,"12.06.2026")</f>
        <v>#REF!</v>
      </c>
      <c r="MF24" s="4" t="e">
        <f>COUNTIFS(#REF!,B24,#REF!,"алиев",#REF!,"13.06.2026")</f>
        <v>#REF!</v>
      </c>
      <c r="MG24" s="4" t="e">
        <f>COUNTIFS(#REF!,B24,#REF!,"Бекдурдиев",#REF!,"13.06.2026")</f>
        <v>#REF!</v>
      </c>
      <c r="MH24" s="4" t="e">
        <f>COUNTIFS(#REF!,B24,#REF!,"алиев",#REF!,"14.06.2026")</f>
        <v>#REF!</v>
      </c>
      <c r="MI24" s="4" t="e">
        <f>COUNTIFS(#REF!,B24,#REF!,"Бекдурдиев",#REF!,"14.06.2026")</f>
        <v>#REF!</v>
      </c>
      <c r="MJ24" s="4" t="e">
        <f>COUNTIFS(#REF!,B24,#REF!,"алиев",#REF!,"15.06.2026")</f>
        <v>#REF!</v>
      </c>
      <c r="MK24" s="4" t="e">
        <f>COUNTIFS(#REF!,B24,#REF!,"Бекдурдиев",#REF!,"15.06.2026")</f>
        <v>#REF!</v>
      </c>
      <c r="ML24" s="4" t="e">
        <f>COUNTIFS(#REF!,B24,#REF!,"алиев",#REF!,"16.06.2026")</f>
        <v>#REF!</v>
      </c>
      <c r="MM24" s="4" t="e">
        <f>COUNTIFS(#REF!,B24,#REF!,"Бекдурдиев",#REF!,"16.06.2026")</f>
        <v>#REF!</v>
      </c>
      <c r="MN24" s="4" t="e">
        <f>COUNTIFS(#REF!,B24,#REF!,"алиев",#REF!,"17.06.2026")</f>
        <v>#REF!</v>
      </c>
      <c r="MO24" s="4" t="e">
        <f>COUNTIFS(#REF!,B24,#REF!,"Бекдурдиев",#REF!,"17.06.2026")</f>
        <v>#REF!</v>
      </c>
      <c r="MP24" s="4" t="e">
        <f>COUNTIFS(#REF!,B24,#REF!,"алиев",#REF!,"18.06.2026")</f>
        <v>#REF!</v>
      </c>
      <c r="MQ24" s="4" t="e">
        <f>COUNTIFS(#REF!,B24,#REF!,"Бекдурдиев",#REF!,"18.06.2026")</f>
        <v>#REF!</v>
      </c>
      <c r="MR24" s="4" t="e">
        <f>COUNTIFS(#REF!,B24,#REF!,"алиев",#REF!,"19.06.2026")</f>
        <v>#REF!</v>
      </c>
      <c r="MS24" s="4" t="e">
        <f>COUNTIFS(#REF!,B24,#REF!,"Бекдурдиев",#REF!,"19.06.2026")</f>
        <v>#REF!</v>
      </c>
      <c r="MT24" s="4" t="e">
        <f>COUNTIFS(#REF!,B24,#REF!,"алиев",#REF!,"20.06.2026")</f>
        <v>#REF!</v>
      </c>
      <c r="MU24" s="4" t="e">
        <f>COUNTIFS(#REF!,B24,#REF!,"Бекдурдиев",#REF!,"20.06.2026")</f>
        <v>#REF!</v>
      </c>
      <c r="MV24" s="4" t="e">
        <f>COUNTIFS(#REF!,B24,#REF!,"алиев",#REF!,"21.06.2026")</f>
        <v>#REF!</v>
      </c>
      <c r="MW24" s="4" t="e">
        <f>COUNTIFS(#REF!,B24,#REF!,"Бекдурдиев",#REF!,"21.06.2026")</f>
        <v>#REF!</v>
      </c>
      <c r="MX24" s="4" t="e">
        <f>COUNTIFS(#REF!,B24,#REF!,"алиев",#REF!,"22.06.2026")</f>
        <v>#REF!</v>
      </c>
      <c r="MY24" s="4" t="e">
        <f>COUNTIFS(#REF!,B24,#REF!,"Бекдурдиев",#REF!,"22.06.2026")</f>
        <v>#REF!</v>
      </c>
      <c r="MZ24" s="4" t="e">
        <f>COUNTIFS(#REF!,B24,#REF!,"алиев",#REF!,"23.06.2026")</f>
        <v>#REF!</v>
      </c>
      <c r="NA24" s="4" t="e">
        <f>COUNTIFS(#REF!,B24,#REF!,"Бекдурдиев",#REF!,"23.06.2026")</f>
        <v>#REF!</v>
      </c>
      <c r="NB24" s="4" t="e">
        <f>COUNTIFS(#REF!,B24,#REF!,"алиев",#REF!,"24.06.2026")</f>
        <v>#REF!</v>
      </c>
      <c r="NC24" s="4" t="e">
        <f>COUNTIFS(#REF!,B24,#REF!,"Бекдурдиев",#REF!,"24.06.2026")</f>
        <v>#REF!</v>
      </c>
      <c r="ND24" s="4" t="e">
        <f>COUNTIFS(#REF!,B24,#REF!,"алиев",#REF!,"25.06.2026")</f>
        <v>#REF!</v>
      </c>
      <c r="NE24" s="4" t="e">
        <f>COUNTIFS(#REF!,B24,#REF!,"Бекдурдиев",#REF!,"25.06.2026")</f>
        <v>#REF!</v>
      </c>
      <c r="NF24" s="4" t="e">
        <f>COUNTIFS(#REF!,B24,#REF!,"алиев",#REF!,"26.06.2026")</f>
        <v>#REF!</v>
      </c>
      <c r="NG24" s="4" t="e">
        <f>COUNTIFS(#REF!,B24,#REF!,"Бекдурдиев",#REF!,"26.06.2026")</f>
        <v>#REF!</v>
      </c>
      <c r="NH24" s="4" t="e">
        <f>COUNTIFS(#REF!,B24,#REF!,"алиев",#REF!,"27.06.2026")</f>
        <v>#REF!</v>
      </c>
      <c r="NI24" s="4" t="e">
        <f>COUNTIFS(#REF!,B24,#REF!,"Бекдурдиев",#REF!,"27.06.2026")</f>
        <v>#REF!</v>
      </c>
      <c r="NJ24" s="4" t="e">
        <f>COUNTIFS(#REF!,B24,#REF!,"алиев",#REF!,"28.06.2026")</f>
        <v>#REF!</v>
      </c>
      <c r="NK24" s="4" t="e">
        <f>COUNTIFS(#REF!,B24,#REF!,"Бекдурдиев",#REF!,"28.06.2026")</f>
        <v>#REF!</v>
      </c>
      <c r="NL24" s="4" t="e">
        <f>COUNTIFS(#REF!,B24,#REF!,"алиев",#REF!,"29.06.2026")</f>
        <v>#REF!</v>
      </c>
      <c r="NM24" s="4" t="e">
        <f>COUNTIFS(#REF!,B24,#REF!,"Бекдурдиев",#REF!,"29.06.2026")</f>
        <v>#REF!</v>
      </c>
      <c r="NN24" s="4" t="e">
        <f>COUNTIFS(#REF!,B24,#REF!,"алиев",#REF!,"30.06.2026")</f>
        <v>#REF!</v>
      </c>
      <c r="NO24" s="4" t="e">
        <f>COUNTIFS(#REF!,B24,#REF!,"Бекдурдиев",#REF!,"30.06.2026")</f>
        <v>#REF!</v>
      </c>
      <c r="NP24" s="26" t="e">
        <f t="shared" si="30"/>
        <v>#REF!</v>
      </c>
      <c r="NQ24" s="26" t="e">
        <f t="shared" si="31"/>
        <v>#REF!</v>
      </c>
      <c r="NR24" s="4" t="e">
        <f>COUNTIFS(#REF!,B24,#REF!,"алиев",#REF!,"01.07.2026")</f>
        <v>#REF!</v>
      </c>
      <c r="NS24" s="4" t="e">
        <f>COUNTIFS(#REF!,B24,#REF!,"Бекдурдиев",#REF!,"01.07.2026")</f>
        <v>#REF!</v>
      </c>
      <c r="NT24" s="4" t="e">
        <f>COUNTIFS(#REF!,B24,#REF!,"алиев",#REF!,"02.07.2026")</f>
        <v>#REF!</v>
      </c>
      <c r="NU24" s="4" t="e">
        <f>COUNTIFS(#REF!,B24,#REF!,"Бекдурдиев",#REF!,"02.07.2026")</f>
        <v>#REF!</v>
      </c>
      <c r="NV24" s="4" t="e">
        <f>COUNTIFS(#REF!,B24,#REF!,"алиев",#REF!,"03.07.2026")</f>
        <v>#REF!</v>
      </c>
      <c r="NW24" s="4" t="e">
        <f>COUNTIFS(#REF!,B24,#REF!,"Бекдурдиев",#REF!,"03.07.2026")</f>
        <v>#REF!</v>
      </c>
      <c r="NX24" s="4" t="e">
        <f>COUNTIFS(#REF!,B24,#REF!,"алиев",#REF!,"04.07.2026")</f>
        <v>#REF!</v>
      </c>
      <c r="NY24" s="4" t="e">
        <f>COUNTIFS(#REF!,B24,#REF!,"Бекдурдиев",#REF!,"04.07.2026")</f>
        <v>#REF!</v>
      </c>
      <c r="NZ24" s="4" t="e">
        <f>COUNTIFS(#REF!,B24,#REF!,"алиев",#REF!,"05.07.2026")</f>
        <v>#REF!</v>
      </c>
      <c r="OA24" s="4" t="e">
        <f>COUNTIFS(#REF!,B24,#REF!,"Бекдурдиев",#REF!,"05.07.2026")</f>
        <v>#REF!</v>
      </c>
      <c r="OB24" s="4" t="e">
        <f>COUNTIFS(#REF!,B24,#REF!,"алиев",#REF!,"06.07.2026")</f>
        <v>#REF!</v>
      </c>
      <c r="OC24" s="4" t="e">
        <f>COUNTIFS(#REF!,B24,#REF!,"Бекдурдиев",#REF!,"06.07.2026")</f>
        <v>#REF!</v>
      </c>
      <c r="OD24" s="4" t="e">
        <f>COUNTIFS(#REF!,B24,#REF!,"алиев",#REF!,"07.07.2026")</f>
        <v>#REF!</v>
      </c>
      <c r="OE24" s="4" t="e">
        <f>COUNTIFS(#REF!,B24,#REF!,"Бекдурдиев",#REF!,"07.07.2026")</f>
        <v>#REF!</v>
      </c>
      <c r="OF24" s="4" t="e">
        <f>COUNTIFS(#REF!,B24,#REF!,"алиев",#REF!,"08.07.2026")</f>
        <v>#REF!</v>
      </c>
      <c r="OG24" s="4" t="e">
        <f>COUNTIFS(#REF!,B24,#REF!,"Бекдурдиев",#REF!,"08.07.2026")</f>
        <v>#REF!</v>
      </c>
      <c r="OH24" s="4" t="e">
        <f>COUNTIFS(#REF!,B24,#REF!,"алиев",#REF!,"09.07.2026")</f>
        <v>#REF!</v>
      </c>
      <c r="OI24" s="4" t="e">
        <f>COUNTIFS(#REF!,B24,#REF!,"Бекдурдиев",#REF!,"09.07.2026")</f>
        <v>#REF!</v>
      </c>
      <c r="OJ24" s="4" t="e">
        <f>COUNTIFS(#REF!,B24,#REF!,"алиев",#REF!,"10.07.2026")</f>
        <v>#REF!</v>
      </c>
      <c r="OK24" s="4" t="e">
        <f>COUNTIFS(#REF!,B24,#REF!,"Бекдурдиев",#REF!,"10.07.2026")</f>
        <v>#REF!</v>
      </c>
      <c r="OL24" s="4" t="e">
        <f>COUNTIFS(#REF!,B24,#REF!,"алиев",#REF!,"11.07.2026")</f>
        <v>#REF!</v>
      </c>
      <c r="OM24" s="4" t="e">
        <f>COUNTIFS(#REF!,B24,#REF!,"Бекдурдиев",#REF!,"11.07.2026")</f>
        <v>#REF!</v>
      </c>
      <c r="ON24" s="4" t="e">
        <f>COUNTIFS(#REF!,B24,#REF!,"алиев",#REF!,"12.07.2026")</f>
        <v>#REF!</v>
      </c>
      <c r="OO24" s="4" t="e">
        <f>COUNTIFS(#REF!,B24,#REF!,"Бекдурдиев",#REF!,"12.07.2026")</f>
        <v>#REF!</v>
      </c>
      <c r="OP24" s="4" t="e">
        <f>COUNTIFS(#REF!,B24,#REF!,"алиев",#REF!,"13.07.2026")</f>
        <v>#REF!</v>
      </c>
      <c r="OQ24" s="4" t="e">
        <f>COUNTIFS(#REF!,B24,#REF!,"Бекдурдиев",#REF!,"13.07.2026")</f>
        <v>#REF!</v>
      </c>
      <c r="OR24" s="4" t="e">
        <f>COUNTIFS(#REF!,B24,#REF!,"алиев",#REF!,"14.07.2026")</f>
        <v>#REF!</v>
      </c>
      <c r="OS24" s="4" t="e">
        <f>COUNTIFS(#REF!,B24,#REF!,"Бекдурдиев",#REF!,"14.07.2026")</f>
        <v>#REF!</v>
      </c>
      <c r="OT24" s="4" t="e">
        <f>COUNTIFS(#REF!,B24,#REF!,"алиев",#REF!,"15.07.2026")</f>
        <v>#REF!</v>
      </c>
      <c r="OU24" s="4" t="e">
        <f>COUNTIFS(#REF!,B24,#REF!,"Бекдурдиев",#REF!,"15.07.2026")</f>
        <v>#REF!</v>
      </c>
      <c r="OV24" s="4" t="e">
        <f>COUNTIFS(#REF!,B24,#REF!,"алиев",#REF!,"16.07.2026")</f>
        <v>#REF!</v>
      </c>
      <c r="OW24" s="4" t="e">
        <f>COUNTIFS(#REF!,B24,#REF!,"Бекдурдиев",#REF!,"16.07.2026")</f>
        <v>#REF!</v>
      </c>
      <c r="OX24" s="4" t="e">
        <f>COUNTIFS(#REF!,B24,#REF!,"алиев",#REF!,"17.07.2026")</f>
        <v>#REF!</v>
      </c>
      <c r="OY24" s="4" t="e">
        <f>COUNTIFS(#REF!,B24,#REF!,"Бекдурдиев",#REF!,"17.07.2026")</f>
        <v>#REF!</v>
      </c>
      <c r="OZ24" s="4" t="e">
        <f>COUNTIFS(#REF!,B24,#REF!,"алиев",#REF!,"18.07.2026")</f>
        <v>#REF!</v>
      </c>
      <c r="PA24" s="4" t="e">
        <f>COUNTIFS(#REF!,B24,#REF!,"Бекдурдиев",#REF!,"18.07.2026")</f>
        <v>#REF!</v>
      </c>
      <c r="PB24" s="4" t="e">
        <f>COUNTIFS(#REF!,B24,#REF!,"алиев",#REF!,"19.07.2026")</f>
        <v>#REF!</v>
      </c>
      <c r="PC24" s="4" t="e">
        <f>COUNTIFS(#REF!,B24,#REF!,"Бекдурдиев",#REF!,"19.07.2026")</f>
        <v>#REF!</v>
      </c>
      <c r="PD24" s="4" t="e">
        <f>COUNTIFS(#REF!,B24,#REF!,"алиев",#REF!,"20.07.2026")</f>
        <v>#REF!</v>
      </c>
      <c r="PE24" s="4" t="e">
        <f>COUNTIFS(#REF!,B24,#REF!,"Бекдурдиев",#REF!,"20.07.2026")</f>
        <v>#REF!</v>
      </c>
      <c r="PF24" s="4" t="e">
        <f>COUNTIFS(#REF!,B24,#REF!,"алиев",#REF!,"21.07.2026")</f>
        <v>#REF!</v>
      </c>
      <c r="PG24" s="4" t="e">
        <f>COUNTIFS(#REF!,B24,#REF!,"Бекдурдиев",#REF!,"21.07.2026")</f>
        <v>#REF!</v>
      </c>
      <c r="PH24" s="4" t="e">
        <f>COUNTIFS(#REF!,B24,#REF!,"алиев",#REF!,"22.07.2026")</f>
        <v>#REF!</v>
      </c>
      <c r="PI24" s="4" t="e">
        <f>COUNTIFS(#REF!,B24,#REF!,"Бекдурдиев",#REF!,"22.07.2026")</f>
        <v>#REF!</v>
      </c>
      <c r="PJ24" s="4" t="e">
        <f>COUNTIFS(#REF!,B24,#REF!,"алиев",#REF!,"23.07.2026")</f>
        <v>#REF!</v>
      </c>
      <c r="PK24" s="4" t="e">
        <f>COUNTIFS(#REF!,B24,#REF!,"Бекдурдиев",#REF!,"23.07.2026")</f>
        <v>#REF!</v>
      </c>
      <c r="PL24" s="4" t="e">
        <f>COUNTIFS(#REF!,B24,#REF!,"алиев",#REF!,"24.07.2026")</f>
        <v>#REF!</v>
      </c>
      <c r="PM24" s="4" t="e">
        <f>COUNTIFS(#REF!,B24,#REF!,"Бекдурдиев",#REF!,"24.07.2026")</f>
        <v>#REF!</v>
      </c>
      <c r="PN24" s="4" t="e">
        <f>COUNTIFS(#REF!,B24,#REF!,"алиев",#REF!,"25.07.2026")</f>
        <v>#REF!</v>
      </c>
      <c r="PO24" s="4" t="e">
        <f>COUNTIFS(#REF!,B24,#REF!,"Бекдурдиев",#REF!,"25.07.2026")</f>
        <v>#REF!</v>
      </c>
      <c r="PP24" s="4" t="e">
        <f>COUNTIFS(#REF!,B24,#REF!,"алиев",#REF!,"26.07.2026")</f>
        <v>#REF!</v>
      </c>
      <c r="PQ24" s="4" t="e">
        <f>COUNTIFS(#REF!,B24,#REF!,"Бекдурдиев",#REF!,"26.07.2026")</f>
        <v>#REF!</v>
      </c>
      <c r="PR24" s="4" t="e">
        <f>COUNTIFS(#REF!,B24,#REF!,"алиев",#REF!,"27.07.2026")</f>
        <v>#REF!</v>
      </c>
      <c r="PS24" s="4" t="e">
        <f>COUNTIFS(#REF!,B24,#REF!,"Бекдурдиев",#REF!,"27.07.2026")</f>
        <v>#REF!</v>
      </c>
      <c r="PT24" s="4" t="e">
        <f>COUNTIFS(#REF!,B24,#REF!,"алиев",#REF!,"28.07.2026")</f>
        <v>#REF!</v>
      </c>
      <c r="PU24" s="4" t="e">
        <f>COUNTIFS(#REF!,B24,#REF!,"Бекдурдиев",#REF!,"28.07.2026")</f>
        <v>#REF!</v>
      </c>
      <c r="PV24" s="4" t="e">
        <f>COUNTIFS(#REF!,B24,#REF!,"алиев",#REF!,"29.07.2026")</f>
        <v>#REF!</v>
      </c>
      <c r="PW24" s="4" t="e">
        <f>COUNTIFS(#REF!,B24,#REF!,"Бекдурдиев",#REF!,"29.07.2026")</f>
        <v>#REF!</v>
      </c>
      <c r="PX24" s="4" t="e">
        <f>COUNTIFS(#REF!,B24,#REF!,"алиев",#REF!,"30.07.2026")</f>
        <v>#REF!</v>
      </c>
      <c r="PY24" s="4" t="e">
        <f>COUNTIFS(#REF!,B24,#REF!,"Бекдурдиев",#REF!,"30.07.2026")</f>
        <v>#REF!</v>
      </c>
      <c r="PZ24" s="4" t="e">
        <f>COUNTIFS(#REF!,B24,#REF!,"алиев",#REF!,"31.07.2026")</f>
        <v>#REF!</v>
      </c>
      <c r="QA24" s="4" t="e">
        <f>COUNTIFS(#REF!,B24,#REF!,"Бекдурдиев",#REF!,"31.07.2026")</f>
        <v>#REF!</v>
      </c>
      <c r="QB24" s="20" t="e">
        <f t="shared" si="32"/>
        <v>#REF!</v>
      </c>
      <c r="QC24" s="20" t="e">
        <f t="shared" si="33"/>
        <v>#REF!</v>
      </c>
      <c r="QD24" s="4" t="e">
        <f>COUNTIFS(#REF!,B24,#REF!,"алиев",#REF!,"01.08.2026")</f>
        <v>#REF!</v>
      </c>
      <c r="QE24" s="4" t="e">
        <f>COUNTIFS(#REF!,B24,#REF!,"Бекдурдиев",#REF!,"02.08.2026")</f>
        <v>#REF!</v>
      </c>
      <c r="QF24" s="4" t="e">
        <f>COUNTIFS(#REF!,B24,#REF!,"алиев",#REF!,"02.08.2026")</f>
        <v>#REF!</v>
      </c>
      <c r="QG24" s="4" t="e">
        <f>COUNTIFS(#REF!,B24,#REF!,"Бекдурдиев",#REF!,"03.08.2026")</f>
        <v>#REF!</v>
      </c>
      <c r="QH24" s="4" t="e">
        <f>COUNTIFS(#REF!,B24,#REF!,"алиев",#REF!,"03.08.2026")</f>
        <v>#REF!</v>
      </c>
      <c r="QI24" s="4" t="e">
        <f>COUNTIFS(#REF!,B24,#REF!,"Бекдурдиев",#REF!,"03.08.2026")</f>
        <v>#REF!</v>
      </c>
      <c r="QJ24" s="4" t="e">
        <f>COUNTIFS(#REF!,B24,#REF!,"алиев",#REF!,"04.08.2026")</f>
        <v>#REF!</v>
      </c>
      <c r="QK24" s="4" t="e">
        <f>COUNTIFS(#REF!,B24,#REF!,"Бекдурдиев",#REF!,"04.08.2026")</f>
        <v>#REF!</v>
      </c>
      <c r="QL24" s="4" t="e">
        <f>COUNTIFS(#REF!,B24,#REF!,"алиев",#REF!,"05.08.2026")</f>
        <v>#REF!</v>
      </c>
      <c r="QM24" s="4" t="e">
        <f>COUNTIFS(#REF!,B24,#REF!,"Бекдурдиев",#REF!,"05.08.2026")</f>
        <v>#REF!</v>
      </c>
      <c r="QN24" s="4" t="e">
        <f>COUNTIFS(#REF!,B24,#REF!,"алиев",#REF!,"06.08.2026")</f>
        <v>#REF!</v>
      </c>
      <c r="QO24" s="4" t="e">
        <f>COUNTIFS(#REF!,B24,#REF!,"Бекдурдиев",#REF!,"06.08.2026")</f>
        <v>#REF!</v>
      </c>
      <c r="QP24" s="4" t="e">
        <f>COUNTIFS(#REF!,B24,#REF!,"алиев",#REF!,"07.08.2026")</f>
        <v>#REF!</v>
      </c>
      <c r="QQ24" s="4" t="e">
        <f>COUNTIFS(#REF!,B24,#REF!,"Бекдурдиев",#REF!,"07.08.2026")</f>
        <v>#REF!</v>
      </c>
      <c r="QR24" s="4" t="e">
        <f>COUNTIFS(#REF!,B24,#REF!,"алиев",#REF!,"08.08.2026")</f>
        <v>#REF!</v>
      </c>
      <c r="QS24" s="4" t="e">
        <f>COUNTIFS(#REF!,B24,#REF!,"Бекдурдиев",#REF!,"08.08.2026")</f>
        <v>#REF!</v>
      </c>
      <c r="QT24" s="4" t="e">
        <f>COUNTIFS(#REF!,B24,#REF!,"алиев",#REF!,"09.08.2026")</f>
        <v>#REF!</v>
      </c>
      <c r="QU24" s="4" t="e">
        <f>COUNTIFS(#REF!,B24,#REF!,"Бекдурдиев",#REF!,"09.08.2026")</f>
        <v>#REF!</v>
      </c>
      <c r="QV24" s="4" t="e">
        <f>COUNTIFS(#REF!,B24,#REF!,"алиев",#REF!,"10.08.2026")</f>
        <v>#REF!</v>
      </c>
      <c r="QW24" s="4" t="e">
        <f>COUNTIFS(#REF!,B24,#REF!,"Бекдурдиев",#REF!,"10.08.2026")</f>
        <v>#REF!</v>
      </c>
      <c r="QX24" s="4" t="e">
        <f>COUNTIFS(#REF!,B24,#REF!,"алиев",#REF!,"11.08.2026")</f>
        <v>#REF!</v>
      </c>
      <c r="QY24" s="4" t="e">
        <f>COUNTIFS(#REF!,B24,#REF!,"Бекдурдиев",#REF!,"11.08.2026")</f>
        <v>#REF!</v>
      </c>
      <c r="QZ24" s="4" t="e">
        <f>COUNTIFS(#REF!,B24,#REF!,"алиев",#REF!,"12.08.2026")</f>
        <v>#REF!</v>
      </c>
      <c r="RA24" s="4" t="e">
        <f>COUNTIFS(#REF!,B24,#REF!,"Бекдурдиев",#REF!,"12.08.2026")</f>
        <v>#REF!</v>
      </c>
      <c r="RB24" s="4" t="e">
        <f>COUNTIFS(#REF!,B24,#REF!,"алиев",#REF!,"13.08.2026")</f>
        <v>#REF!</v>
      </c>
      <c r="RC24" s="4" t="e">
        <f>COUNTIFS(#REF!,B24,#REF!,"Бекдурдиев",#REF!,"13.08.2026")</f>
        <v>#REF!</v>
      </c>
      <c r="RD24" s="4" t="e">
        <f>COUNTIFS(#REF!,B24,#REF!,"алиев",#REF!,"14.08.2026")</f>
        <v>#REF!</v>
      </c>
      <c r="RE24" s="4" t="e">
        <f>COUNTIFS(#REF!,B24,#REF!,"Бекдурдиев",#REF!,"14.08.2026")</f>
        <v>#REF!</v>
      </c>
      <c r="RF24" s="4" t="e">
        <f>COUNTIFS(#REF!,B24,#REF!,"алиев",#REF!,"15.08.2026")</f>
        <v>#REF!</v>
      </c>
      <c r="RG24" s="4" t="e">
        <f>COUNTIFS(#REF!,B24,#REF!,"Бекдурдиев",#REF!,"15.08.2026")</f>
        <v>#REF!</v>
      </c>
      <c r="RH24" s="4" t="e">
        <f>COUNTIFS(#REF!,B24,#REF!,"алиев",#REF!,"16.08.2026")</f>
        <v>#REF!</v>
      </c>
      <c r="RI24" s="4" t="e">
        <f>COUNTIFS(#REF!,B24,#REF!,"Бекдурдиев",#REF!,"16.08.2026")</f>
        <v>#REF!</v>
      </c>
      <c r="RJ24" s="4" t="e">
        <f>COUNTIFS(#REF!,B24,#REF!,"алиев",#REF!,"17.08.2026")</f>
        <v>#REF!</v>
      </c>
      <c r="RK24" s="4" t="e">
        <f>COUNTIFS(#REF!,B24,#REF!,"Бекдурдиев",#REF!,"17.08.2026")</f>
        <v>#REF!</v>
      </c>
      <c r="RL24" s="4" t="e">
        <f>COUNTIFS(#REF!,B24,#REF!,"алиев",#REF!,"18.08.2026")</f>
        <v>#REF!</v>
      </c>
      <c r="RM24" s="4" t="e">
        <f>COUNTIFS(#REF!,B24,#REF!,"Бекдурдиев",#REF!,"18.08.2026")</f>
        <v>#REF!</v>
      </c>
      <c r="RN24" s="4" t="e">
        <f>COUNTIFS(#REF!,B24,#REF!,"алиев",#REF!,"19.08.2026")</f>
        <v>#REF!</v>
      </c>
      <c r="RO24" s="4" t="e">
        <f>COUNTIFS(#REF!,B24,#REF!,"Бекдурдиев",#REF!,"19.08.2026")</f>
        <v>#REF!</v>
      </c>
      <c r="RP24" s="4" t="e">
        <f>COUNTIFS(#REF!,B24,#REF!,"алиев",#REF!,"20.08.2026")</f>
        <v>#REF!</v>
      </c>
      <c r="RQ24" s="4" t="e">
        <f>COUNTIFS(#REF!,B24,#REF!,"Бекдурдиев",#REF!,"20.08.2026")</f>
        <v>#REF!</v>
      </c>
      <c r="RR24" s="4" t="e">
        <f>COUNTIFS(#REF!,B24,#REF!,"алиев",#REF!,"21.08.2026")</f>
        <v>#REF!</v>
      </c>
      <c r="RS24" s="4" t="e">
        <f>COUNTIFS(#REF!,B24,#REF!,"Бекдурдиев",#REF!,"21.08.2026")</f>
        <v>#REF!</v>
      </c>
      <c r="RT24" s="4" t="e">
        <f>COUNTIFS(#REF!,B24,#REF!,"алиев",#REF!,"22.08.2026")</f>
        <v>#REF!</v>
      </c>
      <c r="RU24" s="4" t="e">
        <f>COUNTIFS(#REF!,B24,#REF!,"Бекдурдиев",#REF!,"22.08.2026")</f>
        <v>#REF!</v>
      </c>
      <c r="RV24" s="4" t="e">
        <f>COUNTIFS(#REF!,B24,#REF!,"алиев",#REF!,"23.08.2026")</f>
        <v>#REF!</v>
      </c>
      <c r="RW24" s="4" t="e">
        <f>COUNTIFS(#REF!,B24,#REF!,"Бекдурдиев",#REF!,"23.08.2026")</f>
        <v>#REF!</v>
      </c>
      <c r="RX24" s="4" t="e">
        <f>COUNTIFS(#REF!,B24,#REF!,"алиев",#REF!,"24.08.2026")</f>
        <v>#REF!</v>
      </c>
      <c r="RY24" s="4" t="e">
        <f>COUNTIFS(#REF!,B24,#REF!,"Бекдурдиев",#REF!,"24.08.2026")</f>
        <v>#REF!</v>
      </c>
      <c r="RZ24" s="4" t="e">
        <f>COUNTIFS(#REF!,B24,#REF!,"алиев",#REF!,"25.08.2026")</f>
        <v>#REF!</v>
      </c>
      <c r="SA24" s="4" t="e">
        <f>COUNTIFS(#REF!,B24,#REF!,"Бекдурдиев",#REF!,"25.08.2026")</f>
        <v>#REF!</v>
      </c>
      <c r="SB24" s="4" t="e">
        <f>COUNTIFS(#REF!,B24,#REF!,"алиев",#REF!,"26.08.2026")</f>
        <v>#REF!</v>
      </c>
      <c r="SC24" s="4" t="e">
        <f>COUNTIFS(#REF!,B24,#REF!,"Бекдурдиев",#REF!,"26.08.2026")</f>
        <v>#REF!</v>
      </c>
      <c r="SD24" s="4" t="e">
        <f>COUNTIFS(#REF!,B24,#REF!,"алиев",#REF!,"27.08.2026")</f>
        <v>#REF!</v>
      </c>
      <c r="SE24" s="4" t="e">
        <f>COUNTIFS(#REF!,B24,#REF!,"Бекдурдиев",#REF!,"27.08.2026")</f>
        <v>#REF!</v>
      </c>
      <c r="SF24" s="4" t="e">
        <f>COUNTIFS(#REF!,B24,#REF!,"алиев",#REF!,"28.08.2026")</f>
        <v>#REF!</v>
      </c>
      <c r="SG24" s="4" t="e">
        <f>COUNTIFS(#REF!,B24,#REF!,"Бекдурдиев",#REF!,"28.08.2026")</f>
        <v>#REF!</v>
      </c>
      <c r="SH24" s="4" t="e">
        <f>COUNTIFS(#REF!,B24,#REF!,"алиев",#REF!,"29.08.2026")</f>
        <v>#REF!</v>
      </c>
      <c r="SI24" s="4" t="e">
        <f>COUNTIFS(#REF!,B24,#REF!,"Бекдурдиев",#REF!,"29.08.2026")</f>
        <v>#REF!</v>
      </c>
      <c r="SJ24" s="4" t="e">
        <f>COUNTIFS(#REF!,B24,#REF!,"алиев",#REF!,"30.08.2026")</f>
        <v>#REF!</v>
      </c>
      <c r="SK24" s="4" t="e">
        <f>COUNTIFS(#REF!,B24,#REF!,"Бекдурдиев",#REF!,"30.08.2026")</f>
        <v>#REF!</v>
      </c>
      <c r="SL24" s="4" t="e">
        <f>COUNTIFS(#REF!,B24,#REF!,"алиев",#REF!,"31.08.2026")</f>
        <v>#REF!</v>
      </c>
      <c r="SM24" s="4" t="e">
        <f>COUNTIFS(#REF!,B24,#REF!,"Бекдурдиев",#REF!,"31.08.2026")</f>
        <v>#REF!</v>
      </c>
      <c r="SN24" s="24" t="e">
        <f t="shared" si="34"/>
        <v>#REF!</v>
      </c>
      <c r="SO24" s="24" t="e">
        <f t="shared" si="35"/>
        <v>#REF!</v>
      </c>
      <c r="SP24" s="3" t="e">
        <f>COUNTIFS(#REF!,B24,#REF!,"алиев",#REF!,"01.09.2026")</f>
        <v>#REF!</v>
      </c>
      <c r="SQ24" s="3" t="e">
        <f>COUNTIFS(#REF!,B24,#REF!,"Бекдурдиев",#REF!,"01.09.2026")</f>
        <v>#REF!</v>
      </c>
      <c r="SR24" s="3" t="e">
        <f>COUNTIFS(#REF!,B24,#REF!,"алиев",#REF!,"02.09.2026")</f>
        <v>#REF!</v>
      </c>
      <c r="SS24" s="3" t="e">
        <f>COUNTIFS(#REF!,B24,#REF!,"Бекдурдиев",#REF!,"02.09.2026")</f>
        <v>#REF!</v>
      </c>
      <c r="ST24" s="3" t="e">
        <f>COUNTIFS(#REF!,B24,#REF!,"алиев",#REF!,"03.09.2026")</f>
        <v>#REF!</v>
      </c>
      <c r="SU24" s="3" t="e">
        <f>COUNTIFS(#REF!,B24,#REF!,"Бекдурдиев",#REF!,"03.09.2026")</f>
        <v>#REF!</v>
      </c>
      <c r="SV24" s="3" t="e">
        <f>COUNTIFS(#REF!,B24,#REF!,"алиев",#REF!,"04.09.2026")</f>
        <v>#REF!</v>
      </c>
      <c r="SW24" s="3" t="e">
        <f>COUNTIFS(#REF!,B24,#REF!,"Бекдурдиев",#REF!,"04.09.2026")</f>
        <v>#REF!</v>
      </c>
      <c r="SX24" s="3" t="e">
        <f>COUNTIFS(#REF!,B24,#REF!,"алиев",#REF!,"05.09.2026")</f>
        <v>#REF!</v>
      </c>
      <c r="SY24" s="3" t="e">
        <f>COUNTIFS(#REF!,B24,#REF!,"Бекдурдиев",#REF!,"05.09.2026")</f>
        <v>#REF!</v>
      </c>
      <c r="SZ24" s="3" t="e">
        <f>COUNTIFS(#REF!,B24,#REF!,"алиев",#REF!,"06.09.2026")</f>
        <v>#REF!</v>
      </c>
      <c r="TA24" s="3" t="e">
        <f>COUNTIFS(#REF!,B24,#REF!,"Бекдурдиев",#REF!,"06.09.2026")</f>
        <v>#REF!</v>
      </c>
      <c r="TB24" s="3" t="e">
        <f>COUNTIFS(#REF!,B24,#REF!,"алиев",#REF!,"07.09.2026")</f>
        <v>#REF!</v>
      </c>
      <c r="TC24" s="3" t="e">
        <f>COUNTIFS(#REF!,B24,#REF!,"Бекдурдиев",#REF!,"07.09.2026")</f>
        <v>#REF!</v>
      </c>
      <c r="TD24" s="3" t="e">
        <f>COUNTIFS(#REF!,B24,#REF!,"алиев",#REF!,"08.09.2026")</f>
        <v>#REF!</v>
      </c>
      <c r="TE24" s="3" t="e">
        <f>COUNTIFS(#REF!,B24,#REF!,"Бекдурдиев",#REF!,"08.09.2026")</f>
        <v>#REF!</v>
      </c>
      <c r="TF24" s="3" t="e">
        <f>COUNTIFS(#REF!,B24,#REF!,"алиев",#REF!,"09.09.2026")</f>
        <v>#REF!</v>
      </c>
      <c r="TG24" s="3" t="e">
        <f>COUNTIFS(#REF!,B24,#REF!,"Бекдурдиев",#REF!,"08.09.2026")</f>
        <v>#REF!</v>
      </c>
      <c r="TH24" s="3" t="e">
        <f>COUNTIFS(#REF!,B24,#REF!,"алиев",#REF!,"10.09.2026")</f>
        <v>#REF!</v>
      </c>
      <c r="TI24" s="3" t="e">
        <f>COUNTIFS(#REF!,B24,#REF!,"Бекдурдиев",#REF!,"10.09.2026")</f>
        <v>#REF!</v>
      </c>
      <c r="TJ24" s="3" t="e">
        <f>COUNTIFS(#REF!,B24,#REF!,"алиев",#REF!,"11.09.2026")</f>
        <v>#REF!</v>
      </c>
      <c r="TK24" s="3" t="e">
        <f>COUNTIFS(#REF!,B24,#REF!,"Бекдурдиев",#REF!,"11.09.2026")</f>
        <v>#REF!</v>
      </c>
      <c r="TL24" s="3" t="e">
        <f>COUNTIFS(#REF!,B24,#REF!,"алиев",#REF!,"11.09.2026")</f>
        <v>#REF!</v>
      </c>
      <c r="TM24" s="3" t="e">
        <f>COUNTIFS(#REF!,B24,#REF!,"Бекдурдиев",#REF!,"12.09.2026")</f>
        <v>#REF!</v>
      </c>
      <c r="TN24" s="3" t="e">
        <f>COUNTIFS(#REF!,B24,#REF!,"алиев",#REF!,"13.09.2026")</f>
        <v>#REF!</v>
      </c>
      <c r="TO24" s="3" t="e">
        <f>COUNTIFS(#REF!,B24,#REF!,"Бекдурдиев",#REF!,"13.09.2026")</f>
        <v>#REF!</v>
      </c>
      <c r="TP24" s="3" t="e">
        <f>COUNTIFS(#REF!,B24,#REF!,"алиев",#REF!,"14.09.2026")</f>
        <v>#REF!</v>
      </c>
      <c r="TQ24" s="3" t="e">
        <f>COUNTIFS(#REF!,B24,#REF!,"Бекдурдиев",#REF!,"14.09.2026")</f>
        <v>#REF!</v>
      </c>
      <c r="TR24" s="3" t="e">
        <f>COUNTIFS(#REF!,B24,#REF!,"алиев",#REF!,"15.09.2026")</f>
        <v>#REF!</v>
      </c>
      <c r="TS24" s="3" t="e">
        <f>COUNTIFS(#REF!,B24,#REF!,"Бекдурдиев",#REF!,"15.09.2026")</f>
        <v>#REF!</v>
      </c>
      <c r="TT24" s="3" t="e">
        <f>COUNTIFS(#REF!,B24,#REF!,"алиев",#REF!,"16.09.2026")</f>
        <v>#REF!</v>
      </c>
      <c r="TU24" s="3" t="e">
        <f>COUNTIFS(#REF!,B24,#REF!,"Бекдурдиев",#REF!,"16.09.2026")</f>
        <v>#REF!</v>
      </c>
      <c r="TV24" s="3" t="e">
        <f>COUNTIFS(#REF!,B24,#REF!,"алиев",#REF!,"17.09.2026")</f>
        <v>#REF!</v>
      </c>
      <c r="TW24" s="3" t="e">
        <f>COUNTIFS(#REF!,B24,#REF!,"Бекдурдиев",#REF!,"17.09.2026")</f>
        <v>#REF!</v>
      </c>
      <c r="TX24" s="3" t="e">
        <f>COUNTIFS(#REF!,B24,#REF!,"алиев",#REF!,"18.09.2026")</f>
        <v>#REF!</v>
      </c>
      <c r="TY24" s="3" t="e">
        <f>COUNTIFS(#REF!,B24,#REF!,"Бекдурдиев",#REF!,"18.09.2026")</f>
        <v>#REF!</v>
      </c>
      <c r="TZ24" s="3" t="e">
        <f>COUNTIFS(#REF!,B24,#REF!,"алиев",#REF!,"19.09.2026")</f>
        <v>#REF!</v>
      </c>
      <c r="UA24" s="3" t="e">
        <f>COUNTIFS(#REF!,B24,#REF!,"Бекдурдиев",#REF!,"19.09.2026")</f>
        <v>#REF!</v>
      </c>
      <c r="UB24" s="3" t="e">
        <f>COUNTIFS(#REF!,B24,#REF!,"алиев",#REF!,"20.09.2026")</f>
        <v>#REF!</v>
      </c>
      <c r="UC24" s="3" t="e">
        <f>COUNTIFS(#REF!,B24,#REF!,"Бекдурдиев",#REF!,"20.09.2026")</f>
        <v>#REF!</v>
      </c>
      <c r="UD24" s="3" t="e">
        <f>COUNTIFS(#REF!,B24,#REF!,"алиев",#REF!,"21.09.2026")</f>
        <v>#REF!</v>
      </c>
      <c r="UE24" s="3" t="e">
        <f>COUNTIFS(#REF!,B24,#REF!,"Бекдурдиев",#REF!,"21.09.2026")</f>
        <v>#REF!</v>
      </c>
      <c r="UF24" s="3" t="e">
        <f>COUNTIFS(#REF!,B24,#REF!,"алиев",#REF!,"22.09.2026")</f>
        <v>#REF!</v>
      </c>
      <c r="UG24" s="3" t="e">
        <f>COUNTIFS(#REF!,B24,#REF!,"Бекдурдиев",#REF!,"22.09.2026")</f>
        <v>#REF!</v>
      </c>
      <c r="UH24" s="3" t="e">
        <f>COUNTIFS(#REF!,B24,#REF!,"алиев",#REF!,"23.09.2026")</f>
        <v>#REF!</v>
      </c>
      <c r="UI24" s="3" t="e">
        <f>COUNTIFS(#REF!,B24,#REF!,"Бекдурдиев",#REF!,"23.09.2026")</f>
        <v>#REF!</v>
      </c>
      <c r="UJ24" s="3" t="e">
        <f>COUNTIFS(#REF!,B24,#REF!,"алиев",#REF!,"24.09.2026")</f>
        <v>#REF!</v>
      </c>
      <c r="UK24" s="3" t="e">
        <f>COUNTIFS(#REF!,B24,#REF!,"Бекдурдиев",#REF!,"24.09.2026")</f>
        <v>#REF!</v>
      </c>
      <c r="UL24" s="3" t="e">
        <f>COUNTIFS(#REF!,B24,#REF!,"алиев",#REF!,"25.09.2026")</f>
        <v>#REF!</v>
      </c>
      <c r="UM24" s="3" t="e">
        <f>COUNTIFS(#REF!,B24,#REF!,"Бекдурдиев",#REF!,"25.09.2026")</f>
        <v>#REF!</v>
      </c>
      <c r="UN24" s="3" t="e">
        <f>COUNTIFS(#REF!,B24,#REF!,"алиев",#REF!,"26.09.2026")</f>
        <v>#REF!</v>
      </c>
      <c r="UO24" s="3" t="e">
        <f>COUNTIFS(#REF!,B24,#REF!,"Бекдурдиев",#REF!,"26.09.2026")</f>
        <v>#REF!</v>
      </c>
      <c r="UP24" s="3" t="e">
        <f>COUNTIFS(#REF!,B24,#REF!,"алиев",#REF!,"27.09.2026")</f>
        <v>#REF!</v>
      </c>
      <c r="UQ24" s="3" t="e">
        <f>COUNTIFS(#REF!,B24,#REF!,"Бекдурдиев",#REF!,"27.09.2026")</f>
        <v>#REF!</v>
      </c>
      <c r="UR24" s="3" t="e">
        <f>COUNTIFS(#REF!,B24,#REF!,"алиев",#REF!,"28.09.2026")</f>
        <v>#REF!</v>
      </c>
      <c r="US24" s="3" t="e">
        <f>COUNTIFS(#REF!,B24,#REF!,"Бекдурдиев",#REF!,"28.09.2026")</f>
        <v>#REF!</v>
      </c>
      <c r="UT24" s="3" t="e">
        <f>COUNTIFS(#REF!,B24,#REF!,"алиев",#REF!,"29.09.2026")</f>
        <v>#REF!</v>
      </c>
      <c r="UU24" s="3" t="e">
        <f>COUNTIFS(#REF!,B24,#REF!,"Бекдурдиев",#REF!,"29.09.2026")</f>
        <v>#REF!</v>
      </c>
      <c r="UV24" s="3" t="e">
        <f>COUNTIFS(#REF!,B24,#REF!,"алиев",#REF!,"30.09.2026")</f>
        <v>#REF!</v>
      </c>
      <c r="UW24" s="4" t="e">
        <f>COUNTIFS(#REF!,B24,#REF!,"Бекдурдиев",#REF!,"30.09.2026")</f>
        <v>#REF!</v>
      </c>
      <c r="UX24" s="19" t="e">
        <f t="shared" si="36"/>
        <v>#REF!</v>
      </c>
      <c r="UY24" s="19" t="e">
        <f t="shared" si="37"/>
        <v>#REF!</v>
      </c>
      <c r="UZ24" s="28" t="e">
        <f>COUNTIFS(#REF!,B24,#REF!,"алиев",#REF!,"01.10.2026")</f>
        <v>#REF!</v>
      </c>
      <c r="VA24" s="28" t="e">
        <f>COUNTIFS(#REF!,B24,#REF!,"Бекдурдиев",#REF!,"01.10.2026")</f>
        <v>#REF!</v>
      </c>
      <c r="VB24" s="28" t="e">
        <f>COUNTIFS(#REF!,B24,#REF!,"алиев",#REF!,"02.10.2026")</f>
        <v>#REF!</v>
      </c>
      <c r="VC24" s="28" t="e">
        <f>COUNTIFS(#REF!,B24,#REF!,"Бекдурдиев",#REF!,"02.10.2026")</f>
        <v>#REF!</v>
      </c>
      <c r="VD24" s="28" t="e">
        <f>COUNTIFS(#REF!,B24,#REF!,"алиев",#REF!,"03.10.2026")</f>
        <v>#REF!</v>
      </c>
      <c r="VE24" s="28" t="e">
        <f>COUNTIFS(#REF!,B24,#REF!,"Бекдурдиев",#REF!,"03.10.2026")</f>
        <v>#REF!</v>
      </c>
      <c r="VF24" s="28" t="e">
        <f>COUNTIFS(#REF!,B24,#REF!,"алиев",#REF!,"04.10.2026")</f>
        <v>#REF!</v>
      </c>
      <c r="VG24" s="28" t="e">
        <f>COUNTIFS(#REF!,B24,#REF!,"Бекдурдиев",#REF!,"04.10.2026")</f>
        <v>#REF!</v>
      </c>
      <c r="VH24" s="28" t="e">
        <f>COUNTIFS(#REF!,B24,#REF!,"алиев",#REF!,"05.10.2026")</f>
        <v>#REF!</v>
      </c>
      <c r="VI24" s="28" t="e">
        <f>COUNTIFS(#REF!,B24,#REF!,"Бекдурдиев",#REF!,"05.10.2026")</f>
        <v>#REF!</v>
      </c>
      <c r="VJ24" s="28" t="e">
        <f>COUNTIFS(#REF!,B24,#REF!,"алиев",#REF!,"06.10.2026")</f>
        <v>#REF!</v>
      </c>
      <c r="VK24" s="28" t="e">
        <f>COUNTIFS(#REF!,B24,#REF!,"Бекдурдиев",#REF!,"06.10.2026")</f>
        <v>#REF!</v>
      </c>
      <c r="VL24" s="28" t="e">
        <f>COUNTIFS(#REF!,B24,#REF!,"алиев",#REF!,"07.10.2026")</f>
        <v>#REF!</v>
      </c>
      <c r="VM24" s="28" t="e">
        <f>COUNTIFS(#REF!,B24,#REF!,"Бекдурдиев",#REF!,"07.10.2026")</f>
        <v>#REF!</v>
      </c>
      <c r="VN24" s="28" t="e">
        <f>COUNTIFS(#REF!,B24,#REF!,"алиев",#REF!,"08.10.2026")</f>
        <v>#REF!</v>
      </c>
      <c r="VO24" s="28" t="e">
        <f>COUNTIFS(#REF!,B24,#REF!,"Бекдурдиев",#REF!,"08.10.2026")</f>
        <v>#REF!</v>
      </c>
      <c r="VP24" s="28" t="e">
        <f>COUNTIFS(#REF!,B24,#REF!,"алиев",#REF!,"09.10.2026")</f>
        <v>#REF!</v>
      </c>
      <c r="VQ24" s="28" t="e">
        <f>COUNTIFS(#REF!,B24,#REF!,"Бекдурдиев",#REF!,"09.10.2026")</f>
        <v>#REF!</v>
      </c>
      <c r="VR24" s="28" t="e">
        <f>COUNTIFS(#REF!,B24,#REF!,"алиев",#REF!,"10.10.2026")</f>
        <v>#REF!</v>
      </c>
      <c r="VS24" s="28" t="e">
        <f>COUNTIFS(#REF!,B24,#REF!,"Бекдурдиев",#REF!,"10.10.2026")</f>
        <v>#REF!</v>
      </c>
      <c r="VT24" s="28" t="e">
        <f>COUNTIFS(#REF!,B24,#REF!,"алиев",#REF!,"11.10.2026")</f>
        <v>#REF!</v>
      </c>
      <c r="VU24" s="28" t="e">
        <f>COUNTIFS(#REF!,B24,#REF!,"Бекдурдиев",#REF!,"11.10.2026")</f>
        <v>#REF!</v>
      </c>
      <c r="VV24" s="28" t="e">
        <f>COUNTIFS(#REF!,B24,#REF!,"алиев",#REF!,"12.10.2026")</f>
        <v>#REF!</v>
      </c>
      <c r="VW24" s="28" t="e">
        <f>COUNTIFS(#REF!,B24,#REF!,"Бекдурдиев",#REF!,"12.10.2026")</f>
        <v>#REF!</v>
      </c>
      <c r="VX24" s="28" t="e">
        <f>COUNTIFS(#REF!,B24,#REF!,"алиев",#REF!,"13.10.2026")</f>
        <v>#REF!</v>
      </c>
      <c r="VY24" s="28" t="e">
        <f>COUNTIFS(#REF!,B24,#REF!,"Бекдурдиев",#REF!,"13.10.2026")</f>
        <v>#REF!</v>
      </c>
      <c r="VZ24" s="28" t="e">
        <f>COUNTIFS(#REF!,B24,#REF!,"алиев",#REF!,"14.10.2026")</f>
        <v>#REF!</v>
      </c>
      <c r="WA24" s="28" t="e">
        <f>COUNTIFS(#REF!,B24,#REF!,"Бекдурдиев",#REF!,"14.10.2026")</f>
        <v>#REF!</v>
      </c>
      <c r="WB24" s="28" t="e">
        <f>COUNTIFS(#REF!,B24,#REF!,"алиев",#REF!,"15.10.2026")</f>
        <v>#REF!</v>
      </c>
      <c r="WC24" s="28" t="e">
        <f>COUNTIFS(#REF!,B24,#REF!,"Бекдурдиев",#REF!,"15.10.2026")</f>
        <v>#REF!</v>
      </c>
      <c r="WD24" s="28" t="e">
        <f>COUNTIFS(#REF!,B24,#REF!,"алиев",#REF!,"16.10.2026")</f>
        <v>#REF!</v>
      </c>
      <c r="WE24" s="28" t="e">
        <f>COUNTIFS(#REF!,B24,#REF!,"Бекдурдиев",#REF!,"16.10.2026")</f>
        <v>#REF!</v>
      </c>
      <c r="WF24" s="28" t="e">
        <f>COUNTIFS(#REF!,B24,#REF!,"алиев",#REF!,"17.10.2026")</f>
        <v>#REF!</v>
      </c>
      <c r="WG24" s="28" t="e">
        <f>COUNTIFS(#REF!,B24,#REF!,"Бекдурдиев",#REF!,"17.10.2026")</f>
        <v>#REF!</v>
      </c>
      <c r="WH24" s="28" t="e">
        <f>COUNTIFS(#REF!,B24,#REF!,"алиев",#REF!,"18.10.2026")</f>
        <v>#REF!</v>
      </c>
      <c r="WI24" s="28" t="e">
        <f>COUNTIFS(#REF!,B24,#REF!,"Бекдурдиев",#REF!,"18.10.2026")</f>
        <v>#REF!</v>
      </c>
      <c r="WJ24" s="28" t="e">
        <f>COUNTIFS(#REF!,B24,#REF!,"алиев",#REF!,"19.10.2026")</f>
        <v>#REF!</v>
      </c>
      <c r="WK24" s="28" t="e">
        <f>COUNTIFS(#REF!,B24,#REF!,"Бекдурдиев",#REF!,"19.10.2026")</f>
        <v>#REF!</v>
      </c>
      <c r="WL24" s="28" t="e">
        <f>COUNTIFS(#REF!,B24,#REF!,"алиев",#REF!,"20.10.2026")</f>
        <v>#REF!</v>
      </c>
      <c r="WM24" s="28" t="e">
        <f>COUNTIFS(#REF!,B24,#REF!,"Бекдурдиев",#REF!,"20.10.2026")</f>
        <v>#REF!</v>
      </c>
      <c r="WN24" s="28" t="e">
        <f>COUNTIFS(#REF!,B24,#REF!,"алиев",#REF!,"21.10.2026")</f>
        <v>#REF!</v>
      </c>
      <c r="WO24" s="28" t="e">
        <f>COUNTIFS(#REF!,B24,#REF!,"Бекдурдиев",#REF!,"21.10.2026")</f>
        <v>#REF!</v>
      </c>
      <c r="WP24" s="28" t="e">
        <f>COUNTIFS(#REF!,B24,#REF!,"алиев",#REF!,"22.10.2026")</f>
        <v>#REF!</v>
      </c>
      <c r="WQ24" s="28" t="e">
        <f>COUNTIFS(#REF!,B24,#REF!,"Бекдурдиев",#REF!,"22.10.2026")</f>
        <v>#REF!</v>
      </c>
      <c r="WR24" s="28" t="e">
        <f>COUNTIFS(#REF!,B24,#REF!,"алиев",#REF!,"23.10.2026")</f>
        <v>#REF!</v>
      </c>
      <c r="WS24" s="28" t="e">
        <f>COUNTIFS(#REF!,B24,#REF!,"Бекдурдиев",#REF!,"23.10.2026")</f>
        <v>#REF!</v>
      </c>
      <c r="WT24" s="28" t="e">
        <f>COUNTIFS(#REF!,B24,#REF!,"алиев",#REF!,"24.10.2026")</f>
        <v>#REF!</v>
      </c>
      <c r="WU24" s="28" t="e">
        <f>COUNTIFS(#REF!,B24,#REF!,"Бекдурдиев",#REF!,"24.10.2026")</f>
        <v>#REF!</v>
      </c>
      <c r="WV24" s="28" t="e">
        <f>COUNTIFS(#REF!,B24,#REF!,"алиев",#REF!,"25.10.2026")</f>
        <v>#REF!</v>
      </c>
      <c r="WW24" s="28" t="e">
        <f>COUNTIFS(#REF!,B24,#REF!,"Бекдурдиев",#REF!,"25.10.2026")</f>
        <v>#REF!</v>
      </c>
      <c r="WX24" s="28" t="e">
        <f>COUNTIFS(#REF!,B24,#REF!,"алиев",#REF!,"26.10.2026")</f>
        <v>#REF!</v>
      </c>
      <c r="WY24" s="28" t="e">
        <f>COUNTIFS(#REF!,B24,#REF!,"Бекдурдиев",#REF!,"26.10.2026")</f>
        <v>#REF!</v>
      </c>
      <c r="WZ24" s="28" t="e">
        <f>COUNTIFS(#REF!,B24,#REF!,"алиев",#REF!,"27.10.2026")</f>
        <v>#REF!</v>
      </c>
      <c r="XA24" s="28" t="e">
        <f>COUNTIFS(#REF!,B24,#REF!,"Бекдурдиев",#REF!,"27.10.2026")</f>
        <v>#REF!</v>
      </c>
      <c r="XB24" s="28" t="e">
        <f>COUNTIFS(#REF!,B24,#REF!,"алиев",#REF!,"28.10.2026")</f>
        <v>#REF!</v>
      </c>
      <c r="XC24" s="28" t="e">
        <f>COUNTIFS(#REF!,B24,#REF!,"Бекдурдиев",#REF!,"28.10.2026")</f>
        <v>#REF!</v>
      </c>
      <c r="XD24" s="28" t="e">
        <f>COUNTIFS(#REF!,B24,#REF!,"алиев",#REF!,"29.10.2026")</f>
        <v>#REF!</v>
      </c>
      <c r="XE24" s="28" t="e">
        <f>COUNTIFS(#REF!,B24,#REF!,"Бекдурдиев",#REF!,"29.10.2026")</f>
        <v>#REF!</v>
      </c>
      <c r="XF24" s="28" t="e">
        <f>COUNTIFS(#REF!,B24,#REF!,"алиев",#REF!,"30.10.2026")</f>
        <v>#REF!</v>
      </c>
      <c r="XG24" s="28" t="e">
        <f>COUNTIFS(#REF!,B24,#REF!,"Бекдурдиев",#REF!,"30.10.2026")</f>
        <v>#REF!</v>
      </c>
      <c r="XH24" s="28" t="e">
        <f>COUNTIFS(#REF!,B24,#REF!,"алиев",#REF!,"31.10.2026")</f>
        <v>#REF!</v>
      </c>
      <c r="XI24" s="28" t="e">
        <f>COUNTIFS(#REF!,B24,#REF!,"Бекдурдиев",#REF!,"31.10.2026")</f>
        <v>#REF!</v>
      </c>
      <c r="XJ24" s="41" t="e">
        <f t="shared" si="38"/>
        <v>#REF!</v>
      </c>
      <c r="XK24" s="41" t="e">
        <f t="shared" si="39"/>
        <v>#REF!</v>
      </c>
      <c r="XL24" s="28" t="e">
        <f>COUNTIFS(#REF!,B24,#REF!,"алиев",#REF!,"01.11.2026")</f>
        <v>#REF!</v>
      </c>
      <c r="XM24" s="28" t="e">
        <f>COUNTIFS(#REF!,B24,#REF!,"Бекдурдиев",#REF!,"01.11.2026")</f>
        <v>#REF!</v>
      </c>
      <c r="XN24" s="28" t="e">
        <f>COUNTIFS(#REF!,B24,#REF!,"алиев",#REF!,"02.11.2026")</f>
        <v>#REF!</v>
      </c>
      <c r="XO24" s="28" t="e">
        <f>COUNTIFS(#REF!,B24,#REF!,"Бекдурдиев",#REF!,"02.11.2026")</f>
        <v>#REF!</v>
      </c>
      <c r="XP24" s="28" t="e">
        <f>COUNTIFS(#REF!,B24,#REF!,"алиев",#REF!,"03.11.2026")</f>
        <v>#REF!</v>
      </c>
      <c r="XQ24" s="28" t="e">
        <f>COUNTIFS(#REF!,B24,#REF!,"Бекдурдиев",#REF!,"03.11.2026")</f>
        <v>#REF!</v>
      </c>
      <c r="XR24" s="28" t="e">
        <f>COUNTIFS(#REF!,B24,#REF!,"алиев",#REF!,"04.11.2026")</f>
        <v>#REF!</v>
      </c>
      <c r="XS24" s="28" t="e">
        <f>COUNTIFS(#REF!,B24,#REF!,"Бекдурдиев",#REF!,"04.11.2026")</f>
        <v>#REF!</v>
      </c>
      <c r="XT24" s="28" t="e">
        <f>COUNTIFS(#REF!,B24,#REF!,"алиев",#REF!,"05.11.2026")</f>
        <v>#REF!</v>
      </c>
      <c r="XU24" s="28" t="e">
        <f>COUNTIFS(#REF!,B24,#REF!,"Бекдурдиев",#REF!,"05.11.2026")</f>
        <v>#REF!</v>
      </c>
      <c r="XV24" s="28" t="e">
        <f>COUNTIFS(#REF!,B24,#REF!,"алиев",#REF!,"06.11.2026")</f>
        <v>#REF!</v>
      </c>
      <c r="XW24" s="28" t="e">
        <f>COUNTIFS(#REF!,B24,#REF!,"Бекдурдиев",#REF!,"06.11.2026")</f>
        <v>#REF!</v>
      </c>
      <c r="XX24" s="28" t="e">
        <f>COUNTIFS(#REF!,B24,#REF!,"алиев",#REF!,"07.11.2026")</f>
        <v>#REF!</v>
      </c>
      <c r="XY24" s="28" t="e">
        <f>COUNTIFS(#REF!,B24,#REF!,"Бекдурдиев",#REF!,"07.11.2026")</f>
        <v>#REF!</v>
      </c>
      <c r="XZ24" s="42" t="e">
        <f>COUNTIFS(#REF!,B24,#REF!,"алиев",#REF!,"08.11.2026")</f>
        <v>#REF!</v>
      </c>
      <c r="YA24" s="42" t="e">
        <f>COUNTIFS(#REF!,B24,#REF!,"Бекдурдиев",#REF!,"08.11.2026")</f>
        <v>#REF!</v>
      </c>
      <c r="YB24" s="42" t="e">
        <f>COUNTIFS(#REF!,B24,#REF!,"алиев",#REF!,"09.11.2026")</f>
        <v>#REF!</v>
      </c>
      <c r="YC24" s="42" t="e">
        <f>COUNTIFS(#REF!,B24,#REF!,"Бекдурдиев",#REF!,"09.11.2026")</f>
        <v>#REF!</v>
      </c>
      <c r="YD24" s="42" t="e">
        <f>COUNTIFS(#REF!,B24,#REF!,"алиев",#REF!,"10.11.2026")</f>
        <v>#REF!</v>
      </c>
      <c r="YE24" s="42" t="e">
        <f>COUNTIFS(#REF!,B24,#REF!,"Бекдурдиев",#REF!,"10.11.2026")</f>
        <v>#REF!</v>
      </c>
      <c r="YF24" s="42" t="e">
        <f>COUNTIFS(#REF!,B24,#REF!,"алиев",#REF!,"11.11.2026")</f>
        <v>#REF!</v>
      </c>
      <c r="YG24" s="42" t="e">
        <f>COUNTIFS(#REF!,B24,#REF!,"Бекдурдиев",#REF!,"11.11.2026")</f>
        <v>#REF!</v>
      </c>
      <c r="YH24" s="42" t="e">
        <f>COUNTIFS(#REF!,B24,#REF!,"алиев",#REF!,"12.11.2026")</f>
        <v>#REF!</v>
      </c>
      <c r="YI24" s="42" t="e">
        <f>COUNTIFS(#REF!,B24,#REF!,"Бекдурдиев",#REF!,"12.11.2026")</f>
        <v>#REF!</v>
      </c>
      <c r="YJ24" s="42" t="e">
        <f>COUNTIFS(#REF!,B24,#REF!,"алиев",#REF!,"13.11.2026")</f>
        <v>#REF!</v>
      </c>
      <c r="YK24" s="42" t="e">
        <f>COUNTIFS(#REF!,B24,#REF!,"Бекдурдиев",#REF!,"13.11.2026")</f>
        <v>#REF!</v>
      </c>
      <c r="YL24" s="42" t="e">
        <f>COUNTIFS(#REF!,B24,#REF!,"алиев",#REF!,"14.11.2026")</f>
        <v>#REF!</v>
      </c>
      <c r="YM24" s="42" t="e">
        <f>COUNTIFS(#REF!,B24,#REF!,"Бекдурдиев",#REF!,"14.11.2026")</f>
        <v>#REF!</v>
      </c>
      <c r="YN24" s="42" t="e">
        <f>COUNTIFS(#REF!,B24,#REF!,"алиев",#REF!,"15.11.2026")</f>
        <v>#REF!</v>
      </c>
      <c r="YO24" s="42" t="e">
        <f>COUNTIFS(#REF!,B24,#REF!,"Бекдурдиев",#REF!,"15.11.2026")</f>
        <v>#REF!</v>
      </c>
      <c r="YP24" s="42" t="e">
        <f>COUNTIFS(#REF!,B24,#REF!,"алиев",#REF!,"16.11.2026")</f>
        <v>#REF!</v>
      </c>
      <c r="YQ24" s="42" t="e">
        <f>COUNTIFS(#REF!,B24,#REF!,"Бекдурдиев",#REF!,"16.11.2026")</f>
        <v>#REF!</v>
      </c>
      <c r="YR24" s="42" t="e">
        <f>COUNTIFS(#REF!,B24,#REF!,"алиев",#REF!,"17.11.2026")</f>
        <v>#REF!</v>
      </c>
      <c r="YS24" s="42" t="e">
        <f>COUNTIFS(#REF!,B24,#REF!,"Бекдурдиев",#REF!,"17.11.2026")</f>
        <v>#REF!</v>
      </c>
      <c r="YT24" s="42" t="e">
        <f>COUNTIFS(#REF!,B24,#REF!,"алиев",#REF!,"18.11.2026")</f>
        <v>#REF!</v>
      </c>
      <c r="YU24" s="42" t="e">
        <f>COUNTIFS(#REF!,B24,#REF!,"Бекдурдиев",#REF!,"18.11.2026")</f>
        <v>#REF!</v>
      </c>
      <c r="YV24" s="42" t="e">
        <f>COUNTIFS(#REF!,B24,#REF!,"алиев",#REF!,"19.11.2026")</f>
        <v>#REF!</v>
      </c>
      <c r="YW24" s="42" t="e">
        <f>COUNTIFS(#REF!,B24,#REF!,"Бекдурдиев",#REF!,"19.11.2026")</f>
        <v>#REF!</v>
      </c>
      <c r="YX24" s="42" t="e">
        <f>COUNTIFS(#REF!,B24,#REF!,"алиев",#REF!,"20.11.2026")</f>
        <v>#REF!</v>
      </c>
      <c r="YY24" s="42" t="e">
        <f>COUNTIFS(#REF!,B24,#REF!,"Бекдурдиев",#REF!,"20.11.2026")</f>
        <v>#REF!</v>
      </c>
      <c r="YZ24" s="42" t="e">
        <f>COUNTIFS(#REF!,B24,#REF!,"алиев",#REF!,"21.11.2026")</f>
        <v>#REF!</v>
      </c>
      <c r="ZA24" s="42" t="e">
        <f>COUNTIFS(#REF!,B24,#REF!,"Бекдурдиев",#REF!,"21.11.2026")</f>
        <v>#REF!</v>
      </c>
      <c r="ZB24" s="42" t="e">
        <f>COUNTIFS(#REF!,B24,#REF!,"алиев",#REF!,"22.11.2026")</f>
        <v>#REF!</v>
      </c>
      <c r="ZC24" s="42" t="e">
        <f>COUNTIFS(#REF!,B24,#REF!,"Бекдурдиев",#REF!,"22.11.2026")</f>
        <v>#REF!</v>
      </c>
      <c r="ZD24" s="42" t="e">
        <f>COUNTIFS(#REF!,B24,#REF!,"алиев",#REF!,"23.11.2026")</f>
        <v>#REF!</v>
      </c>
      <c r="ZE24" s="42" t="e">
        <f>COUNTIFS(#REF!,B24,#REF!,"Бекдурдиев",#REF!,"23.11.2026")</f>
        <v>#REF!</v>
      </c>
      <c r="ZF24" s="42" t="e">
        <f>COUNTIFS(#REF!,B24,#REF!,"алиев",#REF!,"24.11.2026")</f>
        <v>#REF!</v>
      </c>
      <c r="ZG24" s="42" t="e">
        <f>COUNTIFS(#REF!,B24,#REF!,"Бекдурдиев",#REF!,"24.11.2026")</f>
        <v>#REF!</v>
      </c>
      <c r="ZH24" s="42" t="e">
        <f>COUNTIFS(#REF!,B24,#REF!,"алиев",#REF!,"25.11.202")</f>
        <v>#REF!</v>
      </c>
      <c r="ZI24" s="42" t="e">
        <f>COUNTIFS(#REF!,B24,#REF!,"Бекдурдиев",#REF!,"25.11.2026")</f>
        <v>#REF!</v>
      </c>
      <c r="ZJ24" s="42" t="e">
        <f>COUNTIFS(#REF!,B24,#REF!,"алиев",#REF!,"26.11.2026")</f>
        <v>#REF!</v>
      </c>
      <c r="ZK24" s="42" t="e">
        <f>COUNTIFS(#REF!,B24,#REF!,"Бекдурдиев",#REF!,"26.11.2026")</f>
        <v>#REF!</v>
      </c>
      <c r="ZL24" s="42" t="e">
        <f>COUNTIFS(#REF!,B24,#REF!,"алиев",#REF!,"27.11.2026")</f>
        <v>#REF!</v>
      </c>
      <c r="ZM24" s="42" t="e">
        <f>COUNTIFS(#REF!,B24,#REF!,"Бекдурдиев",#REF!,"27.11.2026")</f>
        <v>#REF!</v>
      </c>
      <c r="ZN24" s="42" t="e">
        <f>COUNTIFS(#REF!,B24,#REF!,"алиев",#REF!,"28.11.2026")</f>
        <v>#REF!</v>
      </c>
      <c r="ZO24" s="42" t="e">
        <f>COUNTIFS(#REF!,B24,#REF!,"Бекдурдиев",#REF!,"28.11.2026")</f>
        <v>#REF!</v>
      </c>
      <c r="ZP24" s="42" t="e">
        <f>COUNTIFS(#REF!,B24,#REF!,"алиев",#REF!,"29.11.2026")</f>
        <v>#REF!</v>
      </c>
      <c r="ZQ24" s="42" t="e">
        <f>COUNTIFS(#REF!,B24,#REF!,"Бекдурдиев",#REF!,"29.11.2026")</f>
        <v>#REF!</v>
      </c>
      <c r="ZR24" s="42" t="e">
        <f>COUNTIFS(#REF!,B24,#REF!,"алиев",#REF!,"30.11.2026")</f>
        <v>#REF!</v>
      </c>
      <c r="ZS24" s="42" t="e">
        <f>COUNTIFS(#REF!,B24,#REF!,"Бекдурдиев",#REF!,"30.11.2026")</f>
        <v>#REF!</v>
      </c>
      <c r="ZT24" s="43" t="e">
        <f t="shared" si="40"/>
        <v>#REF!</v>
      </c>
      <c r="ZU24" s="43" t="e">
        <f t="shared" si="41"/>
        <v>#REF!</v>
      </c>
      <c r="ZV24" s="4" t="e">
        <f>COUNTIFS(#REF!,B24,#REF!,"алиев",#REF!,"01.12.2026")</f>
        <v>#REF!</v>
      </c>
      <c r="ZW24" s="4" t="e">
        <f>COUNTIFS(#REF!,B24,#REF!,"Бекдурдиев",#REF!,"01.12.2026")</f>
        <v>#REF!</v>
      </c>
      <c r="ZX24" s="4" t="e">
        <f>COUNTIFS(#REF!,B24,#REF!,"алиев",#REF!,"02.12.2026")</f>
        <v>#REF!</v>
      </c>
      <c r="ZY24" s="4" t="e">
        <f>COUNTIFS(#REF!,B24,#REF!,"Бекдурдиев",#REF!,"02.12.2026")</f>
        <v>#REF!</v>
      </c>
      <c r="ZZ24" s="4" t="e">
        <f>COUNTIFS(#REF!,B24,#REF!,"алиев",#REF!,"03.12.2026")</f>
        <v>#REF!</v>
      </c>
      <c r="AAA24" s="4" t="e">
        <f>COUNTIFS(#REF!,B24,#REF!,"Бекдурдиев",#REF!,"03.12.2026")</f>
        <v>#REF!</v>
      </c>
      <c r="AAB24" s="4" t="e">
        <f>COUNTIFS(#REF!,B24,#REF!,"алиев",#REF!,"04.12.2026")</f>
        <v>#REF!</v>
      </c>
      <c r="AAC24" s="4" t="e">
        <f>COUNTIFS(#REF!,B24,#REF!,"Бекдурдиев",#REF!,"04.12.2026")</f>
        <v>#REF!</v>
      </c>
      <c r="AAD24" s="4" t="e">
        <f>COUNTIFS(#REF!,B24,#REF!,"алиев",#REF!,"05.12.2026")</f>
        <v>#REF!</v>
      </c>
      <c r="AAE24" s="4" t="e">
        <f>COUNTIFS(#REF!,B24,#REF!,"Бекдурдиев",#REF!,"05.12.2026")</f>
        <v>#REF!</v>
      </c>
      <c r="AAF24" s="4" t="e">
        <f>COUNTIFS(#REF!,B24,#REF!,"алиев",#REF!,"06.12.2026")</f>
        <v>#REF!</v>
      </c>
      <c r="AAG24" s="4" t="e">
        <f>COUNTIFS(#REF!,B24,#REF!,"Бекдурдиев",#REF!,"06.12.2026")</f>
        <v>#REF!</v>
      </c>
      <c r="AAH24" s="4" t="e">
        <f>COUNTIFS(#REF!,B24,#REF!,"алиев",#REF!,"07.12.2026")</f>
        <v>#REF!</v>
      </c>
      <c r="AAI24" s="4" t="e">
        <f>COUNTIFS(#REF!,B24,#REF!,"Бекдурдиев",#REF!,"07.12.2026")</f>
        <v>#REF!</v>
      </c>
      <c r="AAJ24" s="1" t="e">
        <f>COUNTIFS(#REF!,B24,#REF!,"алиев",#REF!,"08.12.2026")</f>
        <v>#REF!</v>
      </c>
      <c r="AAK24" s="1" t="e">
        <f>COUNTIFS(#REF!,B24,#REF!,"Бекдурдиев",#REF!,"08.12.2026")</f>
        <v>#REF!</v>
      </c>
      <c r="AAL24" s="1" t="e">
        <f>COUNTIFS(#REF!,B24,#REF!,"алиев",#REF!,"09.12.2026")</f>
        <v>#REF!</v>
      </c>
      <c r="AAM24" s="1" t="e">
        <f>COUNTIFS(#REF!,B24,#REF!,"Бекдурдиев",#REF!,"09.12.2026")</f>
        <v>#REF!</v>
      </c>
      <c r="AAN24" s="1" t="e">
        <f>COUNTIFS(#REF!,B24,#REF!,"алиев",#REF!,"10.12.2026")</f>
        <v>#REF!</v>
      </c>
      <c r="AAO24" s="1" t="e">
        <f>COUNTIFS(#REF!,B24,#REF!,"Бекдурдиев",#REF!,"10.12.2026")</f>
        <v>#REF!</v>
      </c>
      <c r="AAP24" s="1" t="e">
        <f>COUNTIFS(#REF!,B24,#REF!,"алиев",#REF!,"11.12.2026")</f>
        <v>#REF!</v>
      </c>
      <c r="AAQ24" s="1" t="e">
        <f>COUNTIFS(#REF!,B24,#REF!,"Бекдурдиев",#REF!,"11.12.2026")</f>
        <v>#REF!</v>
      </c>
      <c r="AAR24" s="1" t="e">
        <f>COUNTIFS(#REF!,B24,#REF!,"алиев",#REF!,"12.12.2026")</f>
        <v>#REF!</v>
      </c>
      <c r="AAS24" s="1" t="e">
        <f>COUNTIFS(#REF!,B24,#REF!,"Бекдурдиев",#REF!,"12.12.2026")</f>
        <v>#REF!</v>
      </c>
      <c r="AAT24" s="1" t="e">
        <f>COUNTIFS(#REF!,B24,#REF!,"алиев",#REF!,"13.12.2026")</f>
        <v>#REF!</v>
      </c>
      <c r="AAU24" s="1" t="e">
        <f>COUNTIFS(#REF!,B24,#REF!,"Бекдурдиев",#REF!,"13.12.2026")</f>
        <v>#REF!</v>
      </c>
      <c r="AAV24" s="1" t="e">
        <f>COUNTIFS(#REF!,B24,#REF!,"алиев",#REF!,"14.12.2026")</f>
        <v>#REF!</v>
      </c>
      <c r="AAW24" s="1" t="e">
        <f>COUNTIFS(#REF!,B24,#REF!,"Бекдурдиев",#REF!,"14.12.2026")</f>
        <v>#REF!</v>
      </c>
      <c r="AAX24" s="1" t="e">
        <f>COUNTIFS(#REF!,B24,#REF!,"алиев",#REF!,"15.12.2026")</f>
        <v>#REF!</v>
      </c>
      <c r="AAY24" s="1" t="e">
        <f>COUNTIFS(#REF!,B24,#REF!,"Бекдурдиев",#REF!,"15.12.2026")</f>
        <v>#REF!</v>
      </c>
      <c r="AAZ24" s="1" t="e">
        <f>COUNTIFS(#REF!,B24,#REF!,"алиев",#REF!,"16.12.2026")</f>
        <v>#REF!</v>
      </c>
      <c r="ABA24" s="1" t="e">
        <f>COUNTIFS(#REF!,B24,#REF!,"Бекдурдиев",#REF!,"16.12.2026")</f>
        <v>#REF!</v>
      </c>
      <c r="ABB24" s="1" t="e">
        <f>COUNTIFS(#REF!,B24,#REF!,"алиев",#REF!,"17.12.2026")</f>
        <v>#REF!</v>
      </c>
      <c r="ABC24" s="1" t="e">
        <f>COUNTIFS(#REF!,B24,#REF!,"Бекдурдиев",#REF!,"17.12.2026")</f>
        <v>#REF!</v>
      </c>
      <c r="ABD24" s="1" t="e">
        <f>COUNTIFS(#REF!,B24,#REF!,"алиев",#REF!,"18.12.2026")</f>
        <v>#REF!</v>
      </c>
      <c r="ABE24" s="1" t="e">
        <f>COUNTIFS(#REF!,B24,#REF!,"Бекдурдиев",#REF!,"18.12.2026")</f>
        <v>#REF!</v>
      </c>
      <c r="ABF24" s="1" t="e">
        <f>COUNTIFS(#REF!,B24,#REF!,"алиев",#REF!,"19.12.2026")</f>
        <v>#REF!</v>
      </c>
      <c r="ABG24" s="1" t="e">
        <f>COUNTIFS(#REF!,B24,#REF!,"Бекдурдиев",#REF!,"19.12.2026")</f>
        <v>#REF!</v>
      </c>
      <c r="ABH24" s="1" t="e">
        <f>COUNTIFS(#REF!,B24,#REF!,"алиев",#REF!,"20.12.2026")</f>
        <v>#REF!</v>
      </c>
      <c r="ABI24" s="1" t="e">
        <f>COUNTIFS(#REF!,B24,#REF!,"Бекдурдиев",#REF!,"20.12.2026")</f>
        <v>#REF!</v>
      </c>
      <c r="ABJ24" s="1" t="e">
        <f>COUNTIFS(#REF!,B24,#REF!,"алиев",#REF!,"21.12.2026")</f>
        <v>#REF!</v>
      </c>
      <c r="ABK24" s="1" t="e">
        <f>COUNTIFS(#REF!,B24,#REF!,"Бекдурдиев",#REF!,"21.12.2026")</f>
        <v>#REF!</v>
      </c>
      <c r="ABL24" s="1" t="e">
        <f>COUNTIFS(#REF!,B24,#REF!,"алиев",#REF!,"22.12.2026")</f>
        <v>#REF!</v>
      </c>
      <c r="ABM24" s="1" t="e">
        <f>COUNTIFS(#REF!,B24,#REF!,"Бекдурдиев",#REF!,"22.12.2026")</f>
        <v>#REF!</v>
      </c>
      <c r="ABN24" s="1" t="e">
        <f>COUNTIFS(#REF!,B24,#REF!,"алиев",#REF!,"23.12.2026")</f>
        <v>#REF!</v>
      </c>
      <c r="ABO24" s="1" t="e">
        <f>COUNTIFS(#REF!,B24,#REF!,"Бекдурдиев",#REF!,"23.12.2026")</f>
        <v>#REF!</v>
      </c>
      <c r="ABP24" s="1" t="e">
        <f>COUNTIFS(#REF!,B24,#REF!,"алиев",#REF!,"24.12.2026")</f>
        <v>#REF!</v>
      </c>
      <c r="ABQ24" s="1" t="e">
        <f>COUNTIFS(#REF!,B24,#REF!,"Бекдурдиев",#REF!,"24.12.2026")</f>
        <v>#REF!</v>
      </c>
      <c r="ABR24" s="1" t="e">
        <f>COUNTIFS(#REF!,B24,#REF!,"алиев",#REF!,"25.12.2026")</f>
        <v>#REF!</v>
      </c>
      <c r="ABS24" s="1" t="e">
        <f>COUNTIFS(#REF!,B24,#REF!,"Бекдурдиев",#REF!,"25.12.2026")</f>
        <v>#REF!</v>
      </c>
      <c r="ABT24" s="1" t="e">
        <f>COUNTIFS(#REF!,B24,#REF!,"алиев",#REF!,"26.12.2026")</f>
        <v>#REF!</v>
      </c>
      <c r="ABU24" s="1" t="e">
        <f>COUNTIFS(#REF!,B24,#REF!,"Бекдурдиев",#REF!,"26.12.2026")</f>
        <v>#REF!</v>
      </c>
      <c r="ABV24" s="1" t="e">
        <f>COUNTIFS(#REF!,B24,#REF!,"алиев",#REF!,"27.12.2026")</f>
        <v>#REF!</v>
      </c>
      <c r="ABW24" s="1" t="e">
        <f>COUNTIFS(#REF!,B24,#REF!,"Бекдурдиев",#REF!,"27.12.2026")</f>
        <v>#REF!</v>
      </c>
      <c r="ABX24" s="1" t="e">
        <f>COUNTIFS(#REF!,B24,#REF!,"алиев",#REF!,"28.12.2026")</f>
        <v>#REF!</v>
      </c>
      <c r="ABY24" s="1" t="e">
        <f>COUNTIFS(#REF!,B24,#REF!,"Бекдурдиев",#REF!,"28.12.2026")</f>
        <v>#REF!</v>
      </c>
      <c r="ABZ24" s="1" t="e">
        <f>COUNTIFS(#REF!,B24,#REF!,"алиев",#REF!,"29.12.2026")</f>
        <v>#REF!</v>
      </c>
      <c r="ACA24" s="1" t="e">
        <f>COUNTIFS(#REF!,B24,#REF!,"Бекдурдиев",#REF!,"29.12.2026")</f>
        <v>#REF!</v>
      </c>
      <c r="ACB24" s="1" t="e">
        <f>COUNTIFS(#REF!,B24,#REF!,"алиев",#REF!,"30.12.2026")</f>
        <v>#REF!</v>
      </c>
      <c r="ACC24" s="1" t="e">
        <f>COUNTIFS(#REF!,B24,#REF!,"Бекдурдиев",#REF!,"30.12.2026")</f>
        <v>#REF!</v>
      </c>
      <c r="ACD24" s="1" t="e">
        <f>COUNTIFS(#REF!,B24,#REF!,"алиев",#REF!,"31.12.2026")</f>
        <v>#REF!</v>
      </c>
      <c r="ACE24" s="1" t="e">
        <f>COUNTIFS(#REF!,B24,#REF!,"Бекдурдиев",#REF!,"31.12.2026")</f>
        <v>#REF!</v>
      </c>
    </row>
    <row r="25" spans="1:759" ht="36" x14ac:dyDescent="0.25">
      <c r="A25" s="4">
        <v>18</v>
      </c>
      <c r="B25" s="7" t="s">
        <v>29</v>
      </c>
      <c r="C25" s="32" t="e">
        <f t="shared" si="15"/>
        <v>#REF!</v>
      </c>
      <c r="D25" s="31" t="e">
        <f t="shared" si="16"/>
        <v>#REF!</v>
      </c>
      <c r="E25" s="31" t="e">
        <f t="shared" si="17"/>
        <v>#REF!</v>
      </c>
      <c r="F25" s="10" t="e">
        <f t="shared" si="18"/>
        <v>#REF!</v>
      </c>
      <c r="G25" s="10" t="e">
        <f t="shared" si="19"/>
        <v>#REF!</v>
      </c>
      <c r="H25" s="2" t="e">
        <f>COUNTIFS(#REF!,B25,#REF!,"алиев",#REF!,"01.01.2026")</f>
        <v>#REF!</v>
      </c>
      <c r="I25" s="2" t="e">
        <f>COUNTIFS(#REF!,B25,#REF!,"Бекдурдиев",#REF!,"01.01.2026")</f>
        <v>#REF!</v>
      </c>
      <c r="J25" s="2" t="e">
        <f>COUNTIFS(#REF!,B25,#REF!,"алиев",#REF!,"02.01.2026")</f>
        <v>#REF!</v>
      </c>
      <c r="K25" s="2" t="e">
        <f>COUNTIFS(#REF!,B25,#REF!,"Бекдурдиев",#REF!,"02.01.2026")</f>
        <v>#REF!</v>
      </c>
      <c r="L25" s="2" t="e">
        <f>COUNTIFS(#REF!,B25,#REF!,"алиев",#REF!,"03.01.2026")</f>
        <v>#REF!</v>
      </c>
      <c r="M25" s="2" t="e">
        <f>COUNTIFS(#REF!,#REF!,#REF!,"Бекдурдиев",#REF!,"03.01.2026")</f>
        <v>#REF!</v>
      </c>
      <c r="N25" s="2" t="e">
        <f>COUNTIFS(#REF!,B25,#REF!,"алиев",#REF!,"04.01.2026")</f>
        <v>#REF!</v>
      </c>
      <c r="O25" s="2" t="e">
        <f>COUNTIFS(#REF!,B25,#REF!,"Бекдурдиев",#REF!,"04.01.2026")</f>
        <v>#REF!</v>
      </c>
      <c r="P25" s="2" t="e">
        <f>COUNTIFS(#REF!,B25,#REF!,"алиев",#REF!,"05.01.2026")</f>
        <v>#REF!</v>
      </c>
      <c r="Q25" s="2" t="e">
        <f>COUNTIFS(#REF!,B25,#REF!,"Бекдурдиев",#REF!,"05.01.2026")</f>
        <v>#REF!</v>
      </c>
      <c r="R25" s="2" t="e">
        <f>COUNTIFS(#REF!,B25,#REF!,"алиев",#REF!,"06.01.2026")</f>
        <v>#REF!</v>
      </c>
      <c r="S25" s="2" t="e">
        <f>COUNTIFS(#REF!,B25,#REF!,"Бекдурдиев",#REF!,"06.01.2026")</f>
        <v>#REF!</v>
      </c>
      <c r="T25" s="2" t="e">
        <f>COUNTIFS(#REF!,B25,#REF!,"алиев",#REF!,"07.01.2026")</f>
        <v>#REF!</v>
      </c>
      <c r="U25" s="2" t="e">
        <f>COUNTIFS(#REF!,B25,#REF!,"Бекдурдиев",#REF!,"07.01.2026")</f>
        <v>#REF!</v>
      </c>
      <c r="V25" s="2" t="e">
        <f>COUNTIFS(#REF!,B25,#REF!,"алиев",#REF!,"08.01.2026")</f>
        <v>#REF!</v>
      </c>
      <c r="W25" s="2" t="e">
        <f>COUNTIFS(#REF!,B25,#REF!,"Бекдурдиев",#REF!,"08.01.2026")</f>
        <v>#REF!</v>
      </c>
      <c r="X25" s="2" t="e">
        <f>COUNTIFS(#REF!,B25,#REF!,"алиев",#REF!,"09.01.2026")</f>
        <v>#REF!</v>
      </c>
      <c r="Y25" s="2" t="e">
        <f>COUNTIFS(#REF!,B25,#REF!,"Бекдурдиев",#REF!,"09.01.2026")</f>
        <v>#REF!</v>
      </c>
      <c r="Z25" s="2" t="e">
        <f>COUNTIFS(#REF!,B25,#REF!,"алиев",#REF!,"10.01.2026")</f>
        <v>#REF!</v>
      </c>
      <c r="AA25" s="2" t="e">
        <f>COUNTIFS(#REF!,B25,#REF!,"Бекдурдиев",#REF!,"10.01.2026")</f>
        <v>#REF!</v>
      </c>
      <c r="AB25" s="2" t="e">
        <f>COUNTIFS(#REF!,B25,#REF!,"алиев",#REF!,"11.01.2026")</f>
        <v>#REF!</v>
      </c>
      <c r="AC25" s="2" t="e">
        <f>COUNTIFS(#REF!,B25,#REF!,"Бекдурдиев",#REF!,"10.01.2026")</f>
        <v>#REF!</v>
      </c>
      <c r="AD25" s="2" t="e">
        <f>COUNTIFS(#REF!,B25,#REF!,"алиев",#REF!,"12.01.2026")</f>
        <v>#REF!</v>
      </c>
      <c r="AE25" s="2" t="e">
        <f>COUNTIFS(#REF!,B25,#REF!,"Бекдурдиев",#REF!,"12.01.2026")</f>
        <v>#REF!</v>
      </c>
      <c r="AF25" s="2" t="e">
        <f>COUNTIFS(#REF!,B25,#REF!,"алиев",#REF!,"13.01.2026")</f>
        <v>#REF!</v>
      </c>
      <c r="AG25" s="2" t="e">
        <f>COUNTIFS(#REF!,B25,#REF!,"Бекдурдиев",#REF!,"13.01.2026")</f>
        <v>#REF!</v>
      </c>
      <c r="AH25" s="2" t="e">
        <f>COUNTIFS(#REF!,B25,#REF!,"алиев",#REF!,"14.01.2026")</f>
        <v>#REF!</v>
      </c>
      <c r="AI25" s="2" t="e">
        <f>COUNTIFS(#REF!,B25,#REF!,"Бекдурдиев",#REF!,"14.01.2026")</f>
        <v>#REF!</v>
      </c>
      <c r="AJ25" s="2" t="e">
        <f>COUNTIFS(#REF!,B25,#REF!,"алиев",#REF!,"15.01.2026")</f>
        <v>#REF!</v>
      </c>
      <c r="AK25" s="2" t="e">
        <f>COUNTIFS(#REF!,B25,#REF!,"Бекдурдиев",#REF!,"15.01.2026")</f>
        <v>#REF!</v>
      </c>
      <c r="AL25" s="2" t="e">
        <f>COUNTIFS(#REF!,B25,#REF!,"алиев",#REF!,"16.01.2026")</f>
        <v>#REF!</v>
      </c>
      <c r="AM25" s="2" t="e">
        <f>COUNTIFS(#REF!,B25,#REF!,"Бекдурдиев",#REF!,"16.01.2026")</f>
        <v>#REF!</v>
      </c>
      <c r="AN25" s="2" t="e">
        <f>COUNTIFS(#REF!,B25,#REF!,"алиев",#REF!,"17.01.2026")</f>
        <v>#REF!</v>
      </c>
      <c r="AO25" s="2" t="e">
        <f>COUNTIFS(#REF!,B25,#REF!,"Бекдурдиев",#REF!,"17.01.2026")</f>
        <v>#REF!</v>
      </c>
      <c r="AP25" s="2" t="e">
        <f>COUNTIFS(#REF!,B25,#REF!,"алиев",#REF!,"18.01.2026")</f>
        <v>#REF!</v>
      </c>
      <c r="AQ25" s="2" t="e">
        <f>COUNTIFS(#REF!,B25,#REF!,"Бекдурдиев",#REF!,"18.01.2026")</f>
        <v>#REF!</v>
      </c>
      <c r="AR25" s="2" t="e">
        <f>COUNTIFS(#REF!,B25,#REF!,"алиев",#REF!,"19.01.2026")</f>
        <v>#REF!</v>
      </c>
      <c r="AS25" s="2" t="e">
        <f>COUNTIFS(#REF!,B25,#REF!,"Бекдурдиев",#REF!,"19.01.2026")</f>
        <v>#REF!</v>
      </c>
      <c r="AT25" s="2" t="e">
        <f>COUNTIFS(#REF!,B25,#REF!,"алиев",#REF!,"20.01.2026")</f>
        <v>#REF!</v>
      </c>
      <c r="AU25" s="2" t="e">
        <f>COUNTIFS(#REF!,B25,#REF!,"Бекдурдиев",#REF!,"20.01.2026")</f>
        <v>#REF!</v>
      </c>
      <c r="AV25" s="2" t="e">
        <f>COUNTIFS(#REF!,B25,#REF!,"алиев",#REF!,"21.01.2026")</f>
        <v>#REF!</v>
      </c>
      <c r="AW25" s="2" t="e">
        <f>COUNTIFS(#REF!,B25,#REF!,"Бекдурдиев",#REF!,"21.01.2026")</f>
        <v>#REF!</v>
      </c>
      <c r="AX25" s="2" t="e">
        <f>COUNTIFS(#REF!,B25,#REF!,"алиев",#REF!,"22.01.2026")</f>
        <v>#REF!</v>
      </c>
      <c r="AY25" s="2" t="e">
        <f>COUNTIFS(#REF!,B25,#REF!,"Бекдурдиев",#REF!,"22.01.2026")</f>
        <v>#REF!</v>
      </c>
      <c r="AZ25" s="2" t="e">
        <f>COUNTIFS(#REF!,B25,#REF!,"алиев",#REF!,"23.01.2026")</f>
        <v>#REF!</v>
      </c>
      <c r="BA25" s="2" t="e">
        <f>COUNTIFS(#REF!,B25,#REF!,"Бекдурдиев",#REF!,"23.01.2026")</f>
        <v>#REF!</v>
      </c>
      <c r="BB25" s="2" t="e">
        <f>COUNTIFS(#REF!,B25,#REF!,"алиев",#REF!,"24.01.2026")</f>
        <v>#REF!</v>
      </c>
      <c r="BC25" s="2" t="e">
        <f>COUNTIFS(#REF!,B25,#REF!,"Бекдурдиев",#REF!,"24.01.2026")</f>
        <v>#REF!</v>
      </c>
      <c r="BD25" s="2" t="e">
        <f>COUNTIFS(#REF!,B25,#REF!,"алиев",#REF!,"25.01.2026")</f>
        <v>#REF!</v>
      </c>
      <c r="BE25" s="2" t="e">
        <f>COUNTIFS(#REF!,B25,#REF!,"Бекдурдиев",#REF!,"25.01.2026")</f>
        <v>#REF!</v>
      </c>
      <c r="BF25" s="2" t="e">
        <f>COUNTIFS(#REF!,B25,#REF!,"алиев",#REF!,"26.01.2026")</f>
        <v>#REF!</v>
      </c>
      <c r="BG25" s="2" t="e">
        <f>COUNTIFS(#REF!,B25,#REF!,"Бекдурдиев",#REF!,"26.01.2026")</f>
        <v>#REF!</v>
      </c>
      <c r="BH25" s="2" t="e">
        <f>COUNTIFS(#REF!,B25,#REF!,"алиев",#REF!,"27.01.2026")</f>
        <v>#REF!</v>
      </c>
      <c r="BI25" s="2" t="e">
        <f>COUNTIFS(#REF!,B25,#REF!,"Бекдурдиев",#REF!,"27.01.2026")</f>
        <v>#REF!</v>
      </c>
      <c r="BJ25" s="2" t="e">
        <f>COUNTIFS(#REF!,B25,#REF!,"алиев",#REF!,"28.01.2026")</f>
        <v>#REF!</v>
      </c>
      <c r="BK25" s="2" t="e">
        <f>COUNTIFS(#REF!,B25,#REF!,"Бекдурдиев",#REF!,"28.01.2026")</f>
        <v>#REF!</v>
      </c>
      <c r="BL25" s="2" t="e">
        <f>COUNTIFS(#REF!,B25,#REF!,"алиев",#REF!,"29.01.2026")</f>
        <v>#REF!</v>
      </c>
      <c r="BM25" s="2" t="e">
        <f>COUNTIFS(#REF!,B25,#REF!,"Бекдурдиев",#REF!,"29.01.2026")</f>
        <v>#REF!</v>
      </c>
      <c r="BN25" s="2" t="e">
        <f>COUNTIFS(#REF!,B25,#REF!,"алиев",#REF!,"30.01.2026")</f>
        <v>#REF!</v>
      </c>
      <c r="BO25" s="2" t="e">
        <f>COUNTIFS(#REF!,B25,#REF!,"Бекдурдиев",#REF!,"30.01.2026")</f>
        <v>#REF!</v>
      </c>
      <c r="BP25" s="2" t="e">
        <f>COUNTIFS(#REF!,B25,#REF!,"алиев",#REF!,"31.01.2026")</f>
        <v>#REF!</v>
      </c>
      <c r="BQ25" s="2" t="e">
        <f>COUNTIFS(#REF!,B25,#REF!,"Бекдурдиев",#REF!,"31.01.2026")</f>
        <v>#REF!</v>
      </c>
      <c r="BR25" s="12" t="e">
        <f t="shared" si="20"/>
        <v>#REF!</v>
      </c>
      <c r="BS25" s="12" t="e">
        <f t="shared" si="21"/>
        <v>#REF!</v>
      </c>
      <c r="BT25" s="2" t="e">
        <f>COUNTIFS(#REF!,B25,#REF!,"алиев",#REF!,"01.02.2026")</f>
        <v>#REF!</v>
      </c>
      <c r="BU25" s="2" t="e">
        <f>COUNTIFS(#REF!,B25,#REF!,"Бекдурдиев",#REF!,"01.02.2026")</f>
        <v>#REF!</v>
      </c>
      <c r="BV25" s="2" t="e">
        <f>COUNTIFS(#REF!,B25,#REF!,"алиев",#REF!,"02.02.2026")</f>
        <v>#REF!</v>
      </c>
      <c r="BW25" s="2" t="e">
        <f>COUNTIFS(#REF!,B25,#REF!,"Бекдурдиев",#REF!,"02.02.2026")</f>
        <v>#REF!</v>
      </c>
      <c r="BX25" s="2" t="e">
        <f>COUNTIFS(#REF!,B25,#REF!,"алиев",#REF!,"03.02.2026")</f>
        <v>#REF!</v>
      </c>
      <c r="BY25" s="2" t="e">
        <f>COUNTIFS(#REF!,B25,#REF!,"Бекдурдиев",#REF!,"03.02.2026")</f>
        <v>#REF!</v>
      </c>
      <c r="BZ25" s="2" t="e">
        <f>COUNTIFS(#REF!,B25,#REF!,"алиев",#REF!,"04.02.2026")</f>
        <v>#REF!</v>
      </c>
      <c r="CA25" s="2" t="e">
        <f>COUNTIFS(#REF!,B25,#REF!,"Бекдурдиев",#REF!,"04.02.2026")</f>
        <v>#REF!</v>
      </c>
      <c r="CB25" s="2" t="e">
        <f>COUNTIFS(#REF!,B25,#REF!,"алиев",#REF!,"05.02.2026")</f>
        <v>#REF!</v>
      </c>
      <c r="CC25" s="2" t="e">
        <f>COUNTIFS(#REF!,B25,#REF!,"Бекдурдиев",#REF!,"05.02.2026")</f>
        <v>#REF!</v>
      </c>
      <c r="CD25" s="2" t="e">
        <f>COUNTIFS(#REF!,B25,#REF!,"алиев",#REF!,"06.02.2026")</f>
        <v>#REF!</v>
      </c>
      <c r="CE25" s="2" t="e">
        <f>COUNTIFS(#REF!,B25,#REF!,"Бекдурдиев",#REF!,"06.02.2026")</f>
        <v>#REF!</v>
      </c>
      <c r="CF25" s="2" t="e">
        <f>COUNTIFS(#REF!,B25,#REF!,"алиев",#REF!,"07.02.2026")</f>
        <v>#REF!</v>
      </c>
      <c r="CG25" s="2" t="e">
        <f>COUNTIFS(#REF!,B25,#REF!,"Бекдурдиев",#REF!,"07.02.2026")</f>
        <v>#REF!</v>
      </c>
      <c r="CH25" s="2" t="e">
        <f>COUNTIFS(#REF!,B25,#REF!,"Алиев",#REF!,"08.02.2026")</f>
        <v>#REF!</v>
      </c>
      <c r="CI25" s="2" t="e">
        <f>COUNTIFS(#REF!,B25,#REF!,"Бекдурдиев",#REF!,"08.02.2026")</f>
        <v>#REF!</v>
      </c>
      <c r="CJ25" s="2" t="e">
        <f>COUNTIFS(#REF!,B25,#REF!,"Алиев",#REF!,"09.02.2026")</f>
        <v>#REF!</v>
      </c>
      <c r="CK25" s="2" t="e">
        <f>COUNTIFS(#REF!,B25,#REF!,"Бекдурдиев",#REF!,"09.02.2026")</f>
        <v>#REF!</v>
      </c>
      <c r="CL25" s="2" t="e">
        <f>COUNTIFS(#REF!,B25,#REF!,"Алиев",#REF!,"10.02.2026")</f>
        <v>#REF!</v>
      </c>
      <c r="CM25" s="2" t="e">
        <f>COUNTIFS(#REF!,B25,#REF!,"Бекдурдиев",#REF!,"10.02.2026")</f>
        <v>#REF!</v>
      </c>
      <c r="CN25" s="2" t="e">
        <f>COUNTIFS(#REF!,B25,#REF!,"Алиев",#REF!,"11.02.2026")</f>
        <v>#REF!</v>
      </c>
      <c r="CO25" s="2" t="e">
        <f>COUNTIFS(#REF!,B25,#REF!,"Бекдурдиев",#REF!,"11.02.2026")</f>
        <v>#REF!</v>
      </c>
      <c r="CP25" s="2" t="e">
        <f>COUNTIFS(#REF!,B25,#REF!,"Алиев",#REF!,"12.02.2026")</f>
        <v>#REF!</v>
      </c>
      <c r="CQ25" s="2" t="e">
        <f>COUNTIFS(#REF!,B25,#REF!,"Бекдурдиев",#REF!,"12.02.2026")</f>
        <v>#REF!</v>
      </c>
      <c r="CR25" s="2" t="e">
        <f>COUNTIFS(#REF!,B25,#REF!,"Алиев",#REF!,"13.02.2026")</f>
        <v>#REF!</v>
      </c>
      <c r="CS25" s="2" t="e">
        <f>COUNTIFS(#REF!,B25,#REF!,"Бекдурдиев",#REF!,"13.02.2026")</f>
        <v>#REF!</v>
      </c>
      <c r="CT25" s="2" t="e">
        <f>COUNTIFS(#REF!,B25,#REF!,"Алиев",#REF!,"14.02.2026")</f>
        <v>#REF!</v>
      </c>
      <c r="CU25" s="2" t="e">
        <f>COUNTIFS(#REF!,B25,#REF!,"Бекдурдиев",#REF!,"14.02.2026")</f>
        <v>#REF!</v>
      </c>
      <c r="CV25" s="2" t="e">
        <f>COUNTIFS(#REF!,B25,#REF!,"Алиев",#REF!,"15.02.2026")</f>
        <v>#REF!</v>
      </c>
      <c r="CW25" s="2" t="e">
        <f>COUNTIFS(#REF!,B25,#REF!,"Бекдурдиев",#REF!,"15.02.2026")</f>
        <v>#REF!</v>
      </c>
      <c r="CX25" s="2" t="e">
        <f>COUNTIFS(#REF!,B25,#REF!,"Алиев",#REF!,"16.02.2026")</f>
        <v>#REF!</v>
      </c>
      <c r="CY25" s="2" t="e">
        <f>COUNTIFS(#REF!,B25,#REF!,"Бекдурдиев",#REF!,"16.02.2026")</f>
        <v>#REF!</v>
      </c>
      <c r="CZ25" s="2" t="e">
        <f>COUNTIFS(#REF!,B25,#REF!,"Алиев",#REF!,"17.02.2026")</f>
        <v>#REF!</v>
      </c>
      <c r="DA25" s="2" t="e">
        <f>COUNTIFS(#REF!,B25,#REF!,"Бекдурдиев",#REF!,"17.02.2026")</f>
        <v>#REF!</v>
      </c>
      <c r="DB25" s="2" t="e">
        <f>COUNTIFS(#REF!,B25,#REF!,"Алиев",#REF!,"18.02.2026")</f>
        <v>#REF!</v>
      </c>
      <c r="DC25" s="2" t="e">
        <f>COUNTIFS(#REF!,B25,#REF!,"Бекдурдиев",#REF!,"18.02.2026")</f>
        <v>#REF!</v>
      </c>
      <c r="DD25" s="2" t="e">
        <f>COUNTIFS(#REF!,B25,#REF!,"Алиев",#REF!,"19.02.2026")</f>
        <v>#REF!</v>
      </c>
      <c r="DE25" s="2" t="e">
        <f>COUNTIFS(#REF!,B25,#REF!,"Бекдурдиев",#REF!,"19.02.2026")</f>
        <v>#REF!</v>
      </c>
      <c r="DF25" s="2" t="e">
        <f>COUNTIFS(#REF!,B25,#REF!,"Алиев",#REF!,"20.02.2026")</f>
        <v>#REF!</v>
      </c>
      <c r="DG25" s="2" t="e">
        <f>COUNTIFS(#REF!,B25,#REF!,"Бекдурдиев",#REF!,"20.02.2026")</f>
        <v>#REF!</v>
      </c>
      <c r="DH25" s="2" t="e">
        <f>COUNTIFS(#REF!,B25,#REF!,"Алиев",#REF!,"21.02.2026")</f>
        <v>#REF!</v>
      </c>
      <c r="DI25" s="2" t="e">
        <f>COUNTIFS(#REF!,B25,#REF!,"Бекдурдиев",#REF!,"21.02.2026")</f>
        <v>#REF!</v>
      </c>
      <c r="DJ25" s="2" t="e">
        <f>COUNTIFS(#REF!,B25,#REF!,"Алиев",#REF!,"22.02.2026")</f>
        <v>#REF!</v>
      </c>
      <c r="DK25" s="2" t="e">
        <f>COUNTIFS(#REF!,B25,#REF!,"Бекдурдиев",#REF!,"22.02.2026")</f>
        <v>#REF!</v>
      </c>
      <c r="DL25" s="2" t="e">
        <f>COUNTIFS(#REF!,B25,#REF!,"Алиев",#REF!,"23.02.2026")</f>
        <v>#REF!</v>
      </c>
      <c r="DM25" s="2" t="e">
        <f>COUNTIFS(#REF!,B25,#REF!,"Бекдурдиев",#REF!,"23.02.2026")</f>
        <v>#REF!</v>
      </c>
      <c r="DN25" s="2" t="e">
        <f>COUNTIFS(#REF!,B25,#REF!,"Алиев",#REF!,"24.02.2026")</f>
        <v>#REF!</v>
      </c>
      <c r="DO25" s="2" t="e">
        <f>COUNTIFS(#REF!,B25,#REF!,"Бекдурдиев",#REF!,"24.02.2026")</f>
        <v>#REF!</v>
      </c>
      <c r="DP25" s="2" t="e">
        <f>COUNTIFS(#REF!,B25,#REF!,"Алиев",#REF!,"25.02.2026")</f>
        <v>#REF!</v>
      </c>
      <c r="DQ25" s="2" t="e">
        <f>COUNTIFS(#REF!,B25,#REF!,"Бекдурдиев",#REF!,"25.02.2026")</f>
        <v>#REF!</v>
      </c>
      <c r="DR25" s="2" t="e">
        <f>COUNTIFS(#REF!,B25,#REF!,"Алиев",#REF!,"26.02.2026")</f>
        <v>#REF!</v>
      </c>
      <c r="DS25" s="2" t="e">
        <f>COUNTIFS(#REF!,B25,#REF!,"Бекдурдиев",#REF!,"26.02.2026")</f>
        <v>#REF!</v>
      </c>
      <c r="DT25" s="2" t="e">
        <f>COUNTIFS(#REF!,B25,#REF!,"Алиев",#REF!,"27.02.2026")</f>
        <v>#REF!</v>
      </c>
      <c r="DU25" s="2" t="e">
        <f>COUNTIFS(#REF!,B25,#REF!,"Бекдурдиев",#REF!,"27.02.2026")</f>
        <v>#REF!</v>
      </c>
      <c r="DV25" s="2" t="e">
        <f>COUNTIFS(#REF!,B25,#REF!,"Алиев",#REF!,"28.02.2026")</f>
        <v>#REF!</v>
      </c>
      <c r="DW25" s="2" t="e">
        <f>COUNTIFS(#REF!,B25,#REF!,"Бекдурдиев",#REF!,"28.02.2026")</f>
        <v>#REF!</v>
      </c>
      <c r="DX25" s="14" t="e">
        <f t="shared" si="22"/>
        <v>#REF!</v>
      </c>
      <c r="DY25" s="14" t="e">
        <f t="shared" si="23"/>
        <v>#REF!</v>
      </c>
      <c r="DZ25" s="2" t="e">
        <f>COUNTIFS(#REF!,B25,#REF!,"алиев",#REF!,"01.03.2026")</f>
        <v>#REF!</v>
      </c>
      <c r="EA25" s="2" t="e">
        <f>COUNTIFS(#REF!,B25,#REF!,"Бекдурдиев",#REF!,"01.03.2026")</f>
        <v>#REF!</v>
      </c>
      <c r="EB25" s="2" t="e">
        <f>COUNTIFS(#REF!,B25,#REF!,"алиев",#REF!,"02.03.2026")</f>
        <v>#REF!</v>
      </c>
      <c r="EC25" s="2" t="e">
        <f>COUNTIFS(#REF!,B25,#REF!,"Бекдурдиев",#REF!,"02.03.2026")</f>
        <v>#REF!</v>
      </c>
      <c r="ED25" s="2" t="e">
        <f>COUNTIFS(#REF!,B25,#REF!,"алиев",#REF!,"03.03.2026")</f>
        <v>#REF!</v>
      </c>
      <c r="EE25" s="2" t="e">
        <f>COUNTIFS(#REF!,B25,#REF!,"Бекдурдиев",#REF!,"03.03.2026")</f>
        <v>#REF!</v>
      </c>
      <c r="EF25" s="2" t="e">
        <f>COUNTIFS(#REF!,B25,#REF!,"алиев",#REF!,"04.03.2026")</f>
        <v>#REF!</v>
      </c>
      <c r="EG25" s="2" t="e">
        <f>COUNTIFS(#REF!,B25,#REF!,"Бекдурдиев",#REF!,"04.03.2026")</f>
        <v>#REF!</v>
      </c>
      <c r="EH25" s="2" t="e">
        <f>COUNTIFS(#REF!,B25,#REF!,"алиев",#REF!,"05.03.2026")</f>
        <v>#REF!</v>
      </c>
      <c r="EI25" s="2" t="e">
        <f>COUNTIFS(#REF!,B25,#REF!,"Бекдурдиев",#REF!,"05.03.2026")</f>
        <v>#REF!</v>
      </c>
      <c r="EJ25" s="2" t="e">
        <f>COUNTIFS(#REF!,B25,#REF!,"алиев",#REF!,"06.03.2026")</f>
        <v>#REF!</v>
      </c>
      <c r="EK25" s="2" t="e">
        <f>COUNTIFS(#REF!,B25,#REF!,"Бекдурдиев",#REF!,"06.03.2026")</f>
        <v>#REF!</v>
      </c>
      <c r="EL25" s="2" t="e">
        <f>COUNTIFS(#REF!,B25,#REF!,"алиев",#REF!,"07.03.2026")</f>
        <v>#REF!</v>
      </c>
      <c r="EM25" s="2" t="e">
        <f>COUNTIFS(#REF!,B25,#REF!,"Бекдурдиев",#REF!,"07.03.2026")</f>
        <v>#REF!</v>
      </c>
      <c r="EN25" s="2" t="e">
        <f>COUNTIFS(#REF!,B25,#REF!,"алиев",#REF!,"08.03.2026")</f>
        <v>#REF!</v>
      </c>
      <c r="EO25" s="2" t="e">
        <f>COUNTIFS(#REF!,B25,#REF!,"Бекдурдиев",#REF!,"08.03.2026")</f>
        <v>#REF!</v>
      </c>
      <c r="EP25" s="2" t="e">
        <f>COUNTIFS(#REF!,B25,#REF!,"алиев",#REF!,"09.03.2026")</f>
        <v>#REF!</v>
      </c>
      <c r="EQ25" s="2" t="e">
        <f>COUNTIFS(#REF!,B25,#REF!,"Бекдурдиев",#REF!,"09.03.2026")</f>
        <v>#REF!</v>
      </c>
      <c r="ER25" s="2" t="e">
        <f>COUNTIFS(#REF!,B25,#REF!,"алиев",#REF!,"10.03.2026")</f>
        <v>#REF!</v>
      </c>
      <c r="ES25" s="2" t="e">
        <f>COUNTIFS(#REF!,B25,#REF!,"Бекдурдиев",#REF!,"10.03.2026")</f>
        <v>#REF!</v>
      </c>
      <c r="ET25" s="2" t="e">
        <f>COUNTIFS(#REF!,B25,#REF!,"алиев",#REF!,"11.03.2026")</f>
        <v>#REF!</v>
      </c>
      <c r="EU25" s="2" t="e">
        <f>COUNTIFS(#REF!,B25,#REF!,"Бекдурдиев",#REF!,"11.03.2026")</f>
        <v>#REF!</v>
      </c>
      <c r="EV25" s="2" t="e">
        <f>COUNTIFS(#REF!,B25,#REF!,"алиев",#REF!,"12.03.2026")</f>
        <v>#REF!</v>
      </c>
      <c r="EW25" s="2" t="e">
        <f>COUNTIFS(#REF!,B25,#REF!,"Бекдурдиев",#REF!,"12.03.2026")</f>
        <v>#REF!</v>
      </c>
      <c r="EX25" s="2" t="e">
        <f>COUNTIFS(#REF!,B25,#REF!,"алиев",#REF!,"13.03.2026")</f>
        <v>#REF!</v>
      </c>
      <c r="EY25" s="2" t="e">
        <f>COUNTIFS(#REF!,B25,#REF!,"Бекдурдиев",#REF!,"13.03.2026")</f>
        <v>#REF!</v>
      </c>
      <c r="EZ25" s="2" t="e">
        <f>COUNTIFS(#REF!,B25,#REF!,"алиев",#REF!,"14.03.2026")</f>
        <v>#REF!</v>
      </c>
      <c r="FA25" s="2" t="e">
        <f>COUNTIFS(#REF!,B25,#REF!,"Бекдурдиев",#REF!,"14.03.2026")</f>
        <v>#REF!</v>
      </c>
      <c r="FB25" s="2" t="e">
        <f>COUNTIFS(#REF!,B25,#REF!,"алиев",#REF!,"15.03.2026")</f>
        <v>#REF!</v>
      </c>
      <c r="FC25" s="2" t="e">
        <f>COUNTIFS(#REF!,B25,#REF!,"Бекдурдиев",#REF!,"15.03.2026")</f>
        <v>#REF!</v>
      </c>
      <c r="FD25" s="2" t="e">
        <f>COUNTIFS(#REF!,B25,#REF!,"алиев",#REF!,"16.03.2026")</f>
        <v>#REF!</v>
      </c>
      <c r="FE25" s="2" t="e">
        <f>COUNTIFS(#REF!,B25,#REF!,"Бекдурдиев",#REF!,"16.03.2026")</f>
        <v>#REF!</v>
      </c>
      <c r="FF25" s="2" t="e">
        <f>COUNTIFS(#REF!,B25,#REF!,"алиев",#REF!,"17.03.2026")</f>
        <v>#REF!</v>
      </c>
      <c r="FG25" s="2" t="e">
        <f>COUNTIFS(#REF!,B25,#REF!,"Бекдурдиев",#REF!,"17.03.2026")</f>
        <v>#REF!</v>
      </c>
      <c r="FH25" s="2" t="e">
        <f>COUNTIFS(#REF!,B25,#REF!,"алиев",#REF!,"18.03.2026")</f>
        <v>#REF!</v>
      </c>
      <c r="FI25" s="2" t="e">
        <f>COUNTIFS(#REF!,B25,#REF!,"Бекдурдиев",#REF!,"18.03.2026")</f>
        <v>#REF!</v>
      </c>
      <c r="FJ25" s="2" t="e">
        <f>COUNTIFS(#REF!,B25,#REF!,"алиев",#REF!,"19.03.2026")</f>
        <v>#REF!</v>
      </c>
      <c r="FK25" s="2" t="e">
        <f>COUNTIFS(#REF!,B25,#REF!,"Бекдурдиев",#REF!,"19.03.2026")</f>
        <v>#REF!</v>
      </c>
      <c r="FL25" s="2" t="e">
        <f>COUNTIFS(#REF!,B25,#REF!,"алиев",#REF!,"20.03.2026")</f>
        <v>#REF!</v>
      </c>
      <c r="FM25" s="2" t="e">
        <f>COUNTIFS(#REF!,B25,#REF!,"Бекдурдиев",#REF!,"20.03.2026")</f>
        <v>#REF!</v>
      </c>
      <c r="FN25" s="2" t="e">
        <f>COUNTIFS(#REF!,B25,#REF!,"алиев",#REF!,"21.03.2026")</f>
        <v>#REF!</v>
      </c>
      <c r="FO25" s="2" t="e">
        <f>COUNTIFS(#REF!,B25,#REF!,"Бекдурдиев",#REF!,"21.03.2026")</f>
        <v>#REF!</v>
      </c>
      <c r="FP25" s="2" t="e">
        <f>COUNTIFS(#REF!,B25,#REF!,"алиев",#REF!,"22.03.2026")</f>
        <v>#REF!</v>
      </c>
      <c r="FQ25" s="2" t="e">
        <f>COUNTIFS(#REF!,B25,#REF!,"Бекдурдиев",#REF!,"22.03.2026")</f>
        <v>#REF!</v>
      </c>
      <c r="FR25" s="2" t="e">
        <f>COUNTIFS(#REF!,B25,#REF!,"алиев",#REF!,"23.03.2026")</f>
        <v>#REF!</v>
      </c>
      <c r="FS25" s="2" t="e">
        <f>COUNTIFS(#REF!,B25,#REF!,"Бекдурдиев",#REF!,"23.03.2026")</f>
        <v>#REF!</v>
      </c>
      <c r="FT25" s="2" t="e">
        <f>COUNTIFS(#REF!,B25,#REF!,"алиев",#REF!,"24.03.2026")</f>
        <v>#REF!</v>
      </c>
      <c r="FU25" s="2" t="e">
        <f>COUNTIFS(#REF!,B25,#REF!,"Бекдурдиев",#REF!,"24.03.2026")</f>
        <v>#REF!</v>
      </c>
      <c r="FV25" s="2" t="e">
        <f>COUNTIFS(#REF!,B25,#REF!,"алиев",#REF!,"25.03.2026")</f>
        <v>#REF!</v>
      </c>
      <c r="FW25" s="2" t="e">
        <f>COUNTIFS(#REF!,B25,#REF!,"Бекдурдиев",#REF!,"25.03.2026")</f>
        <v>#REF!</v>
      </c>
      <c r="FX25" s="2" t="e">
        <f>COUNTIFS(#REF!,B25,#REF!,"алиев",#REF!,"26.03.2026")</f>
        <v>#REF!</v>
      </c>
      <c r="FY25" s="2" t="e">
        <f>COUNTIFS(#REF!,B25,#REF!,"Бекдурдиев",#REF!,"26.03.2026")</f>
        <v>#REF!</v>
      </c>
      <c r="FZ25" s="2" t="e">
        <f>COUNTIFS(#REF!,B25,#REF!,"алиев",#REF!,"27.03.2026")</f>
        <v>#REF!</v>
      </c>
      <c r="GA25" s="2" t="e">
        <f>COUNTIFS(#REF!,B25,#REF!,"Бекдурдиев",#REF!,"27.03.2026")</f>
        <v>#REF!</v>
      </c>
      <c r="GB25" s="2" t="e">
        <f>COUNTIFS(#REF!,B25,#REF!,"алиев",#REF!,"28.03.2026")</f>
        <v>#REF!</v>
      </c>
      <c r="GC25" s="2" t="e">
        <f>COUNTIFS(#REF!,B25,#REF!,"Бекдурдиев",#REF!,"28.03.2026")</f>
        <v>#REF!</v>
      </c>
      <c r="GD25" s="2" t="e">
        <f>COUNTIFS(#REF!,B25,#REF!,"алиев",#REF!,"29.03.2026")</f>
        <v>#REF!</v>
      </c>
      <c r="GE25" s="2" t="e">
        <f>COUNTIFS(#REF!,B25,#REF!,"Бекдурдиев",#REF!,"29.03.2026")</f>
        <v>#REF!</v>
      </c>
      <c r="GF25" s="2" t="e">
        <f>COUNTIFS(#REF!,B25,#REF!,"алиев",#REF!,"30.03.2026")</f>
        <v>#REF!</v>
      </c>
      <c r="GG25" s="2" t="e">
        <f>COUNTIFS(#REF!,B25,#REF!,"Бекдурдиев",#REF!,"30.03.2026")</f>
        <v>#REF!</v>
      </c>
      <c r="GH25" s="2" t="e">
        <f>COUNTIFS(#REF!,B25,#REF!,"алиев",#REF!,"31.03.2026")</f>
        <v>#REF!</v>
      </c>
      <c r="GI25" s="2" t="e">
        <f>COUNTIFS(#REF!,B25,#REF!,"Бекдурдиев",#REF!,"31.03.2026")</f>
        <v>#REF!</v>
      </c>
      <c r="GJ25" s="16" t="e">
        <f t="shared" si="24"/>
        <v>#REF!</v>
      </c>
      <c r="GK25" s="16" t="e">
        <f t="shared" si="25"/>
        <v>#REF!</v>
      </c>
      <c r="GL25" s="4" t="e">
        <f>COUNTIFS(#REF!,B25,#REF!,"алиев",#REF!,"01.04.2026")</f>
        <v>#REF!</v>
      </c>
      <c r="GM25" s="4" t="e">
        <f>COUNTIFS(#REF!,B25,#REF!,"Бекдурдиев",#REF!,"01.04.2026")</f>
        <v>#REF!</v>
      </c>
      <c r="GN25" s="4" t="e">
        <f>COUNTIFS(#REF!,B25,#REF!,"алиев",#REF!,"02.04.2026")</f>
        <v>#REF!</v>
      </c>
      <c r="GO25" s="4" t="e">
        <f>COUNTIFS(#REF!,B25,#REF!,"Бекдурдиев",#REF!,"02.04.2026")</f>
        <v>#REF!</v>
      </c>
      <c r="GP25" s="4" t="e">
        <f>COUNTIFS(#REF!,B25,#REF!,"алиев",#REF!,"03.04.2026")</f>
        <v>#REF!</v>
      </c>
      <c r="GQ25" s="4" t="e">
        <f>COUNTIFS(#REF!,B25,#REF!,"Бекдурдиев",#REF!,"03.04.2026")</f>
        <v>#REF!</v>
      </c>
      <c r="GR25" s="4" t="e">
        <f>COUNTIFS(#REF!,B25,#REF!,"алиев",#REF!,"04.04.2026")</f>
        <v>#REF!</v>
      </c>
      <c r="GS25" s="4" t="e">
        <f>COUNTIFS(#REF!,B25,#REF!,"Бекдурдиев",#REF!,"04.04.2026")</f>
        <v>#REF!</v>
      </c>
      <c r="GT25" s="4" t="e">
        <f>COUNTIFS(#REF!,B25,#REF!,"алиев",#REF!,"05.04.2026")</f>
        <v>#REF!</v>
      </c>
      <c r="GU25" s="4" t="e">
        <f>COUNTIFS(#REF!,B25,#REF!,"Бекдурдиев",#REF!,"05.04.2026")</f>
        <v>#REF!</v>
      </c>
      <c r="GV25" s="4" t="e">
        <f>COUNTIFS(#REF!,B25,#REF!,"алиев",#REF!,"06.04.2026")</f>
        <v>#REF!</v>
      </c>
      <c r="GW25" s="4" t="e">
        <f>COUNTIFS(#REF!,B25,#REF!,"Бекдурдиев",#REF!,"06.04.2026")</f>
        <v>#REF!</v>
      </c>
      <c r="GX25" s="4" t="e">
        <f>COUNTIFS(#REF!,B25,#REF!,"алиев",#REF!,"07.04.2026")</f>
        <v>#REF!</v>
      </c>
      <c r="GY25" s="4" t="e">
        <f>COUNTIFS(#REF!,B25,#REF!,"Бекдурдиев",#REF!,"07.04.2026")</f>
        <v>#REF!</v>
      </c>
      <c r="GZ25" s="4" t="e">
        <f>COUNTIFS(#REF!,B25,#REF!,"алиев",#REF!,"08.04.2026")</f>
        <v>#REF!</v>
      </c>
      <c r="HA25" s="4" t="e">
        <f>COUNTIFS(#REF!,B25,#REF!,"Бекдурдиев",#REF!,"08.04.2026")</f>
        <v>#REF!</v>
      </c>
      <c r="HB25" s="4" t="e">
        <f>COUNTIFS(#REF!,B25,#REF!,"алиев",#REF!,"09.04.2026")</f>
        <v>#REF!</v>
      </c>
      <c r="HC25" s="4" t="e">
        <f>COUNTIFS(#REF!,B25,#REF!,"Бекдурдиев",#REF!,"09.04.2026")</f>
        <v>#REF!</v>
      </c>
      <c r="HD25" s="4" t="e">
        <f>COUNTIFS(#REF!,B25,#REF!,"алиев",#REF!,"10.04.2026")</f>
        <v>#REF!</v>
      </c>
      <c r="HE25" s="4" t="e">
        <f>COUNTIFS(#REF!,B25,#REF!,"Бекдурдиев",#REF!,"10.04.2026")</f>
        <v>#REF!</v>
      </c>
      <c r="HF25" s="4" t="e">
        <f>COUNTIFS(#REF!,B25,#REF!,"алиев",#REF!,"11.04.2026")</f>
        <v>#REF!</v>
      </c>
      <c r="HG25" s="4" t="e">
        <f>COUNTIFS(#REF!,B25,#REF!,"Бекдурдиев",#REF!,"11.04.2026")</f>
        <v>#REF!</v>
      </c>
      <c r="HH25" s="4" t="e">
        <f>COUNTIFS(#REF!,B25,#REF!,"алиев",#REF!,"12.04.2026")</f>
        <v>#REF!</v>
      </c>
      <c r="HI25" s="4" t="e">
        <f>COUNTIFS(#REF!,B25,#REF!,"Бекдурдиев",#REF!,"12.04.2026")</f>
        <v>#REF!</v>
      </c>
      <c r="HJ25" s="4" t="e">
        <f>COUNTIFS(#REF!,B25,#REF!,"алиев",#REF!,"13.04.2026")</f>
        <v>#REF!</v>
      </c>
      <c r="HK25" s="4" t="e">
        <f>COUNTIFS(#REF!,B25,#REF!,"Бекдурдиев",#REF!,"13.04.2026")</f>
        <v>#REF!</v>
      </c>
      <c r="HL25" s="4" t="e">
        <f>COUNTIFS(#REF!,B25,#REF!,"алиев",#REF!,"14.04.2026")</f>
        <v>#REF!</v>
      </c>
      <c r="HM25" s="4" t="e">
        <f>COUNTIFS(#REF!,B25,#REF!,"Бекдурдиев",#REF!,"14.04.2026")</f>
        <v>#REF!</v>
      </c>
      <c r="HN25" s="4" t="e">
        <f>COUNTIFS(#REF!,B25,#REF!,"алиев",#REF!,"15.04.2026")</f>
        <v>#REF!</v>
      </c>
      <c r="HO25" s="4" t="e">
        <f>COUNTIFS(#REF!,B25,#REF!,"Бекдурдиев",#REF!,"15.04.2026")</f>
        <v>#REF!</v>
      </c>
      <c r="HP25" s="4" t="e">
        <f>COUNTIFS(#REF!,B25,#REF!,"алиев",#REF!,"16.04.2026")</f>
        <v>#REF!</v>
      </c>
      <c r="HQ25" s="4" t="e">
        <f>COUNTIFS(#REF!,B25,#REF!,"Бекдурдиев",#REF!,"16.04.2026")</f>
        <v>#REF!</v>
      </c>
      <c r="HR25" s="4" t="e">
        <f>COUNTIFS(#REF!,B25,#REF!,"алиев",#REF!,"17.04.2026")</f>
        <v>#REF!</v>
      </c>
      <c r="HS25" s="4" t="e">
        <f>COUNTIFS(#REF!,B25,#REF!,"Бекдурдиев",#REF!,"17.04.2026")</f>
        <v>#REF!</v>
      </c>
      <c r="HT25" s="4" t="e">
        <f>COUNTIFS(#REF!,B25,#REF!,"алиев",#REF!,"18.04.2026")</f>
        <v>#REF!</v>
      </c>
      <c r="HU25" s="4" t="e">
        <f>COUNTIFS(#REF!,B25,#REF!,"Бекдурдиев",#REF!,"18.04.2026")</f>
        <v>#REF!</v>
      </c>
      <c r="HV25" s="4" t="e">
        <f>COUNTIFS(#REF!,B25,#REF!,"алиев",#REF!,"19.04.2026")</f>
        <v>#REF!</v>
      </c>
      <c r="HW25" s="4" t="e">
        <f>COUNTIFS(#REF!,B25,#REF!,"Бекдурдиев",#REF!,"19.04.2026")</f>
        <v>#REF!</v>
      </c>
      <c r="HX25" s="4" t="e">
        <f>COUNTIFS(#REF!,B25,#REF!,"алиев",#REF!,"20.04.2026")</f>
        <v>#REF!</v>
      </c>
      <c r="HY25" s="4" t="e">
        <f>COUNTIFS(#REF!,B25,#REF!,"Бекдурдиев",#REF!,"20.04.2026")</f>
        <v>#REF!</v>
      </c>
      <c r="HZ25" s="4" t="e">
        <f>COUNTIFS(#REF!,B25,#REF!,"алиев",#REF!,"21.04.2026")</f>
        <v>#REF!</v>
      </c>
      <c r="IA25" s="4" t="e">
        <f>COUNTIFS(#REF!,B25,#REF!,"Бекдурдиев",#REF!,"21.04.2026")</f>
        <v>#REF!</v>
      </c>
      <c r="IB25" s="4" t="e">
        <f>COUNTIFS(#REF!,B25,#REF!,"алиев",#REF!,"22.04.2026")</f>
        <v>#REF!</v>
      </c>
      <c r="IC25" s="4" t="e">
        <f>COUNTIFS(#REF!,B25,#REF!,"Бекдурдиев",#REF!,"22.04.2026")</f>
        <v>#REF!</v>
      </c>
      <c r="ID25" s="4" t="e">
        <f>COUNTIFS(#REF!,B25,#REF!,"алиев",#REF!,"23.04.2026")</f>
        <v>#REF!</v>
      </c>
      <c r="IE25" s="4" t="e">
        <f>COUNTIFS(#REF!,B25,#REF!,"Бекдурдиев",#REF!,"23.04.2026")</f>
        <v>#REF!</v>
      </c>
      <c r="IF25" s="4" t="e">
        <f>COUNTIFS(#REF!,B25,#REF!,"алиев",#REF!,"24.04.2026")</f>
        <v>#REF!</v>
      </c>
      <c r="IG25" s="4" t="e">
        <f>COUNTIFS(#REF!,B25,#REF!,"Бекдурдиев",#REF!,"24.04.2026")</f>
        <v>#REF!</v>
      </c>
      <c r="IH25" s="4" t="e">
        <f>COUNTIFS(#REF!,B25,#REF!,"алиев",#REF!,"25.04.2026")</f>
        <v>#REF!</v>
      </c>
      <c r="II25" s="4" t="e">
        <f>COUNTIFS(#REF!,B25,#REF!,"Бекдурдиев",#REF!,"25.04.2026")</f>
        <v>#REF!</v>
      </c>
      <c r="IJ25" s="4" t="e">
        <f>COUNTIFS(#REF!,B25,#REF!,"алиев",#REF!,"26.04.2026")</f>
        <v>#REF!</v>
      </c>
      <c r="IK25" s="4" t="e">
        <f>COUNTIFS(#REF!,B25,#REF!,"Бекдурдиев",#REF!,"26.04.2026")</f>
        <v>#REF!</v>
      </c>
      <c r="IL25" s="4" t="e">
        <f>COUNTIFS(#REF!,B25,#REF!,"алиев",#REF!,"27.04.2026")</f>
        <v>#REF!</v>
      </c>
      <c r="IM25" s="4" t="e">
        <f>COUNTIFS(#REF!,B25,#REF!,"Бекдурдиев",#REF!,"27.04.2026")</f>
        <v>#REF!</v>
      </c>
      <c r="IN25" s="4" t="e">
        <f>COUNTIFS(#REF!,B25,#REF!,"алиев",#REF!,"28.04.2026")</f>
        <v>#REF!</v>
      </c>
      <c r="IO25" s="4" t="e">
        <f>COUNTIFS(#REF!,B25,#REF!,"Бекдурдиев",#REF!,"28.04.2026")</f>
        <v>#REF!</v>
      </c>
      <c r="IP25" s="4" t="e">
        <f>COUNTIFS(#REF!,B25,#REF!,"алиев",#REF!,"29.04.2026")</f>
        <v>#REF!</v>
      </c>
      <c r="IQ25" s="4" t="e">
        <f>COUNTIFS(#REF!,B25,#REF!,"Бекдурдиев",#REF!,"29.04.2026")</f>
        <v>#REF!</v>
      </c>
      <c r="IR25" s="4" t="e">
        <f>COUNTIFS(#REF!,B25,#REF!,"алиев",#REF!,"30.04.2026")</f>
        <v>#REF!</v>
      </c>
      <c r="IS25" s="4" t="e">
        <f>COUNTIFS(#REF!,B25,#REF!,"Бекдурдиев",#REF!,"30.04.2026")</f>
        <v>#REF!</v>
      </c>
      <c r="IT25" s="18" t="e">
        <f t="shared" si="26"/>
        <v>#REF!</v>
      </c>
      <c r="IU25" s="18" t="e">
        <f t="shared" si="27"/>
        <v>#REF!</v>
      </c>
      <c r="IV25" s="4" t="e">
        <f>COUNTIFS(#REF!,B25,#REF!,"алиев",#REF!,"01.05.2026")</f>
        <v>#REF!</v>
      </c>
      <c r="IW25" s="4" t="e">
        <f>COUNTIFS(#REF!,B25,#REF!,"Бекдурдиев",#REF!,"01.05.2026")</f>
        <v>#REF!</v>
      </c>
      <c r="IX25" s="4" t="e">
        <f>COUNTIFS(#REF!,B25,#REF!,"алиев",#REF!,"02.05.2026")</f>
        <v>#REF!</v>
      </c>
      <c r="IY25" s="4" t="e">
        <f>COUNTIFS(#REF!,B25,#REF!,"Бекдурдиев",#REF!,"02.05.2026")</f>
        <v>#REF!</v>
      </c>
      <c r="IZ25" s="4" t="e">
        <f>COUNTIFS(#REF!,B25,#REF!,"алиев",#REF!,"03.05.2026")</f>
        <v>#REF!</v>
      </c>
      <c r="JA25" s="4" t="e">
        <f>COUNTIFS(#REF!,B25,#REF!,"Бекдурдиев",#REF!,"03.05.2026")</f>
        <v>#REF!</v>
      </c>
      <c r="JB25" s="4" t="e">
        <f>COUNTIFS(#REF!,B25,#REF!,"алиев",#REF!,"04.05.2026")</f>
        <v>#REF!</v>
      </c>
      <c r="JC25" s="4" t="e">
        <f>COUNTIFS(#REF!,B25,#REF!,"Бекдурдиев",#REF!,"04.05.2026")</f>
        <v>#REF!</v>
      </c>
      <c r="JD25" s="4" t="e">
        <f>COUNTIFS(#REF!,B25,#REF!,"алиев",#REF!,"05.05.2026")</f>
        <v>#REF!</v>
      </c>
      <c r="JE25" s="4" t="e">
        <f>COUNTIFS(#REF!,B25,#REF!,"Бекдурдиев",#REF!,"05.05.2026")</f>
        <v>#REF!</v>
      </c>
      <c r="JF25" s="4" t="e">
        <f>COUNTIFS(#REF!,B25,#REF!,"алиев",#REF!,"06.05.2026")</f>
        <v>#REF!</v>
      </c>
      <c r="JG25" s="4" t="e">
        <f>COUNTIFS(#REF!,B25,#REF!,"Бекдурдиев",#REF!,"06.05.2026")</f>
        <v>#REF!</v>
      </c>
      <c r="JH25" s="4" t="e">
        <f>COUNTIFS(#REF!,B25,#REF!,"алиев",#REF!,"07.05.2026")</f>
        <v>#REF!</v>
      </c>
      <c r="JI25" s="4" t="e">
        <f>COUNTIFS(#REF!,B25,#REF!,"Бекдурдиев",#REF!,"07.05.2026")</f>
        <v>#REF!</v>
      </c>
      <c r="JJ25" s="4" t="e">
        <f>COUNTIFS(#REF!,B25,#REF!,"алиев",#REF!,"08.05.2026")</f>
        <v>#REF!</v>
      </c>
      <c r="JK25" s="4" t="e">
        <f>COUNTIFS(#REF!,B25,#REF!,"Бекдурдиев",#REF!,"08.05.2026")</f>
        <v>#REF!</v>
      </c>
      <c r="JL25" s="4" t="e">
        <f>COUNTIFS(#REF!,B25,#REF!,"алиев",#REF!,"09.05.2026")</f>
        <v>#REF!</v>
      </c>
      <c r="JM25" s="4" t="e">
        <f>COUNTIFS(#REF!,B25,#REF!,"Бекдурдиев",#REF!,"09.05.2026")</f>
        <v>#REF!</v>
      </c>
      <c r="JN25" s="4" t="e">
        <f>COUNTIFS(#REF!,B25,#REF!,"алиев",#REF!,"10.05.2026")</f>
        <v>#REF!</v>
      </c>
      <c r="JO25" s="4" t="e">
        <f>COUNTIFS(#REF!,B25,#REF!,"Бекдурдиев",#REF!,"10.05.2026")</f>
        <v>#REF!</v>
      </c>
      <c r="JP25" s="4" t="e">
        <f>COUNTIFS(#REF!,B25,#REF!,"алиев",#REF!,"11.05.2026")</f>
        <v>#REF!</v>
      </c>
      <c r="JQ25" s="4" t="e">
        <f>COUNTIFS(#REF!,B25,#REF!,"Бекдурдиев",#REF!,"11.05.2026")</f>
        <v>#REF!</v>
      </c>
      <c r="JR25" s="4" t="e">
        <f>COUNTIFS(#REF!,B25,#REF!,"алиев",#REF!,"12.05.2026")</f>
        <v>#REF!</v>
      </c>
      <c r="JS25" s="4" t="e">
        <f>COUNTIFS(#REF!,B25,#REF!,"Бекдурдиев",#REF!,"12.05.2026")</f>
        <v>#REF!</v>
      </c>
      <c r="JT25" s="4" t="e">
        <f>COUNTIFS(#REF!,B25,#REF!,"алиев",#REF!,"13.05.2026")</f>
        <v>#REF!</v>
      </c>
      <c r="JU25" s="4" t="e">
        <f>COUNTIFS(#REF!,B25,#REF!,"Бекдурдиев",#REF!,"13.05.2026")</f>
        <v>#REF!</v>
      </c>
      <c r="JV25" s="4" t="e">
        <f>COUNTIFS(#REF!,B25,#REF!,"алиев",#REF!,"14.05.2026")</f>
        <v>#REF!</v>
      </c>
      <c r="JW25" s="4" t="e">
        <f>COUNTIFS(#REF!,B25,#REF!,"Бекдурдиев",#REF!,"14.05.2026")</f>
        <v>#REF!</v>
      </c>
      <c r="JX25" s="4" t="e">
        <f>COUNTIFS(#REF!,B25,#REF!,"алиев",#REF!,"15.05.2026")</f>
        <v>#REF!</v>
      </c>
      <c r="JY25" s="4" t="e">
        <f>COUNTIFS(#REF!,B25,#REF!,"Бекдурдиев",#REF!,"15.05.2026")</f>
        <v>#REF!</v>
      </c>
      <c r="JZ25" s="4" t="e">
        <f>COUNTIFS(#REF!,B25,#REF!,"алиев",#REF!,"16.05.2026")</f>
        <v>#REF!</v>
      </c>
      <c r="KA25" s="4" t="e">
        <f>COUNTIFS(#REF!,B25,#REF!,"Бекдурдиев",#REF!,"16.05.2026")</f>
        <v>#REF!</v>
      </c>
      <c r="KB25" s="4" t="e">
        <f>COUNTIFS(#REF!,B25,#REF!,"алиев",#REF!,"17.05.2026")</f>
        <v>#REF!</v>
      </c>
      <c r="KC25" s="4" t="e">
        <f>COUNTIFS(#REF!,B25,#REF!,"Бекдурдиев",#REF!,"17.05.2026")</f>
        <v>#REF!</v>
      </c>
      <c r="KD25" s="4" t="e">
        <f>COUNTIFS(#REF!,B25,#REF!,"алиев",#REF!,"18.05.2026")</f>
        <v>#REF!</v>
      </c>
      <c r="KE25" s="4" t="e">
        <f>COUNTIFS(#REF!,B25,#REF!,"Бекдурдиев",#REF!,"18.05.2026")</f>
        <v>#REF!</v>
      </c>
      <c r="KF25" s="4" t="e">
        <f>COUNTIFS(#REF!,B25,#REF!,"алиев",#REF!,"19.05.2026")</f>
        <v>#REF!</v>
      </c>
      <c r="KG25" s="4" t="e">
        <f>COUNTIFS(#REF!,B25,#REF!,"Бекдурдиев",#REF!,"19.05.2026")</f>
        <v>#REF!</v>
      </c>
      <c r="KH25" s="4" t="e">
        <f>COUNTIFS(#REF!,B25,#REF!,"алиев",#REF!,"20.05.2026")</f>
        <v>#REF!</v>
      </c>
      <c r="KI25" s="4" t="e">
        <f>COUNTIFS(#REF!,B25,#REF!,"Бекдурдиев",#REF!,"20.05.2026")</f>
        <v>#REF!</v>
      </c>
      <c r="KJ25" s="4" t="e">
        <f>COUNTIFS(#REF!,B25,#REF!,"алиев",#REF!,"21.05.2026")</f>
        <v>#REF!</v>
      </c>
      <c r="KK25" s="4" t="e">
        <f>COUNTIFS(#REF!,B25,#REF!,"Бекдурдиев",#REF!,"21.05.2026")</f>
        <v>#REF!</v>
      </c>
      <c r="KL25" s="4" t="e">
        <f>COUNTIFS(#REF!,B25,#REF!,"алиев",#REF!,"22.05.2026")</f>
        <v>#REF!</v>
      </c>
      <c r="KM25" s="4" t="e">
        <f>COUNTIFS(#REF!,B25,#REF!,"Бекдурдиев",#REF!,"22.05.2026")</f>
        <v>#REF!</v>
      </c>
      <c r="KN25" s="4" t="e">
        <f>COUNTIFS(#REF!,B25,#REF!,"алиев",#REF!,"23.05.2026")</f>
        <v>#REF!</v>
      </c>
      <c r="KO25" s="4" t="e">
        <f>COUNTIFS(#REF!,B25,#REF!,"Бекдурдиев",#REF!,"23.05.2026")</f>
        <v>#REF!</v>
      </c>
      <c r="KP25" s="4" t="e">
        <f>COUNTIFS(#REF!,B25,#REF!,"алиев",#REF!,"24.05.2026")</f>
        <v>#REF!</v>
      </c>
      <c r="KQ25" s="4" t="e">
        <f>COUNTIFS(#REF!,B25,#REF!,"Бекдурдиев",#REF!,"24.05.2026")</f>
        <v>#REF!</v>
      </c>
      <c r="KR25" s="4" t="e">
        <f>COUNTIFS(#REF!,B25,#REF!,"алиев",#REF!,"25.05.2026")</f>
        <v>#REF!</v>
      </c>
      <c r="KS25" s="4" t="e">
        <f>COUNTIFS(#REF!,B25,#REF!,"Бекдурдиев",#REF!,"25.05.2026")</f>
        <v>#REF!</v>
      </c>
      <c r="KT25" s="4" t="e">
        <f>COUNTIFS(#REF!,B25,#REF!,"алиев",#REF!,"26.05.2026")</f>
        <v>#REF!</v>
      </c>
      <c r="KU25" s="4" t="e">
        <f>COUNTIFS(#REF!,B25,#REF!,"Бекдурдиев",#REF!,"26.05.2026")</f>
        <v>#REF!</v>
      </c>
      <c r="KV25" s="4" t="e">
        <f>COUNTIFS(#REF!,B25,#REF!,"алиев",#REF!,"27.05.2026")</f>
        <v>#REF!</v>
      </c>
      <c r="KW25" s="4" t="e">
        <f>COUNTIFS(#REF!,B25,#REF!,"Бекдурдиев",#REF!,"27.05.2026")</f>
        <v>#REF!</v>
      </c>
      <c r="KX25" s="4" t="e">
        <f>COUNTIFS(#REF!,B25,#REF!,"алиев",#REF!,"28.05.2026")</f>
        <v>#REF!</v>
      </c>
      <c r="KY25" s="4" t="e">
        <f>COUNTIFS(#REF!,B25,#REF!,"Бекдурдиев",#REF!,"28.05.2026")</f>
        <v>#REF!</v>
      </c>
      <c r="KZ25" s="4" t="e">
        <f>COUNTIFS(#REF!,B25,#REF!,"алиев",#REF!,"29.05.2026")</f>
        <v>#REF!</v>
      </c>
      <c r="LA25" s="4" t="e">
        <f>COUNTIFS(#REF!,B25,#REF!,"Бекдурдиев",#REF!,"29.05.2026")</f>
        <v>#REF!</v>
      </c>
      <c r="LB25" s="4" t="e">
        <f>COUNTIFS(#REF!,B25,#REF!,"алиев",#REF!,"30.05.2026")</f>
        <v>#REF!</v>
      </c>
      <c r="LC25" s="4" t="e">
        <f>COUNTIFS(#REF!,B25,#REF!,"Бекдурдиев",#REF!,"30.05.2026")</f>
        <v>#REF!</v>
      </c>
      <c r="LD25" s="4" t="e">
        <f>COUNTIFS(#REF!,B25,#REF!,"алиев",#REF!,"31.05.2026")</f>
        <v>#REF!</v>
      </c>
      <c r="LE25" s="4" t="e">
        <f>COUNTIFS(#REF!,B25,#REF!,"Бекдурдиев",#REF!,"31.05.2026")</f>
        <v>#REF!</v>
      </c>
      <c r="LF25" s="22" t="e">
        <f t="shared" si="28"/>
        <v>#REF!</v>
      </c>
      <c r="LG25" s="22" t="e">
        <f t="shared" si="29"/>
        <v>#REF!</v>
      </c>
      <c r="LH25" s="4" t="e">
        <f>COUNTIFS(#REF!,B25,#REF!,"алиев",#REF!,"01.06.2026")</f>
        <v>#REF!</v>
      </c>
      <c r="LI25" s="4" t="e">
        <f>COUNTIFS(#REF!,B25,#REF!,"Бекдурдиев",#REF!,"01.06.2026")</f>
        <v>#REF!</v>
      </c>
      <c r="LJ25" s="4" t="e">
        <f>COUNTIFS(#REF!,B25,#REF!,"алиев",#REF!,"02.06.2026")</f>
        <v>#REF!</v>
      </c>
      <c r="LK25" s="4" t="e">
        <f>COUNTIFS(#REF!,B25,#REF!,"Бекдурдиев",#REF!,"02.06.2026")</f>
        <v>#REF!</v>
      </c>
      <c r="LL25" s="4" t="e">
        <f>COUNTIFS(#REF!,B25,#REF!,"алиев",#REF!,"03.06.2026")</f>
        <v>#REF!</v>
      </c>
      <c r="LM25" s="4" t="e">
        <f>COUNTIFS(#REF!,B25,#REF!,"Бекдурдиев",#REF!,"03.06.2026")</f>
        <v>#REF!</v>
      </c>
      <c r="LN25" s="4" t="e">
        <f>COUNTIFS(#REF!,B25,#REF!,"алиев",#REF!,"04.06.2026")</f>
        <v>#REF!</v>
      </c>
      <c r="LO25" s="4" t="e">
        <f>COUNTIFS(#REF!,B25,#REF!,"Бекдурдиев",#REF!,"04.06.2026")</f>
        <v>#REF!</v>
      </c>
      <c r="LP25" s="4" t="e">
        <f>COUNTIFS(#REF!,B25,#REF!,"алиев",#REF!,"05.06.2026")</f>
        <v>#REF!</v>
      </c>
      <c r="LQ25" s="4" t="e">
        <f>COUNTIFS(#REF!,B25,#REF!,"Бекдурдиев",#REF!,"05.06.2026")</f>
        <v>#REF!</v>
      </c>
      <c r="LR25" s="4" t="e">
        <f>COUNTIFS(#REF!,B25,#REF!,"алиев",#REF!,"06.06.2026")</f>
        <v>#REF!</v>
      </c>
      <c r="LS25" s="4" t="e">
        <f>COUNTIFS(#REF!,B25,#REF!,"Бекдурдиев",#REF!,"06.06.2026")</f>
        <v>#REF!</v>
      </c>
      <c r="LT25" s="4" t="e">
        <f>COUNTIFS(#REF!,B25,#REF!,"алиев",#REF!,"07.06.2026")</f>
        <v>#REF!</v>
      </c>
      <c r="LU25" s="4" t="e">
        <f>COUNTIFS(#REF!,B25,#REF!,"Бекдурдиев",#REF!,"07.06.2026")</f>
        <v>#REF!</v>
      </c>
      <c r="LV25" s="4" t="e">
        <f>COUNTIFS(#REF!,B25,#REF!,"алиев",#REF!,"08.06.2026")</f>
        <v>#REF!</v>
      </c>
      <c r="LW25" s="4" t="e">
        <f>COUNTIFS(#REF!,B25,#REF!,"Бекдурдиев",#REF!,"08.06.2026")</f>
        <v>#REF!</v>
      </c>
      <c r="LX25" s="4" t="e">
        <f>COUNTIFS(#REF!,B25,#REF!,"алиев",#REF!,"09.06.2026")</f>
        <v>#REF!</v>
      </c>
      <c r="LY25" s="4" t="e">
        <f>COUNTIFS(#REF!,B25,#REF!,"Бекдурдиев",#REF!,"09.06.2026")</f>
        <v>#REF!</v>
      </c>
      <c r="LZ25" s="4" t="e">
        <f>COUNTIFS(#REF!,B25,#REF!,"алиев",#REF!,"10.06.2026")</f>
        <v>#REF!</v>
      </c>
      <c r="MA25" s="4" t="e">
        <f>COUNTIFS(#REF!,B25,#REF!,"Бекдурдиев",#REF!,"10.06.2026")</f>
        <v>#REF!</v>
      </c>
      <c r="MB25" s="4" t="e">
        <f>COUNTIFS(#REF!,B25,#REF!,"алиев",#REF!,"11.06.2026")</f>
        <v>#REF!</v>
      </c>
      <c r="MC25" s="4" t="e">
        <f>COUNTIFS(#REF!,B25,#REF!,"Бекдурдиев",#REF!,"11.06.2026")</f>
        <v>#REF!</v>
      </c>
      <c r="MD25" s="4" t="e">
        <f>COUNTIFS(#REF!,B25,#REF!,"алиев",#REF!,"12.06.2026")</f>
        <v>#REF!</v>
      </c>
      <c r="ME25" s="4" t="e">
        <f>COUNTIFS(#REF!,B25,#REF!,"Бекдурдиев",#REF!,"12.06.2026")</f>
        <v>#REF!</v>
      </c>
      <c r="MF25" s="4" t="e">
        <f>COUNTIFS(#REF!,B25,#REF!,"алиев",#REF!,"13.06.2026")</f>
        <v>#REF!</v>
      </c>
      <c r="MG25" s="4" t="e">
        <f>COUNTIFS(#REF!,B25,#REF!,"Бекдурдиев",#REF!,"13.06.2026")</f>
        <v>#REF!</v>
      </c>
      <c r="MH25" s="4" t="e">
        <f>COUNTIFS(#REF!,B25,#REF!,"алиев",#REF!,"14.06.2026")</f>
        <v>#REF!</v>
      </c>
      <c r="MI25" s="4" t="e">
        <f>COUNTIFS(#REF!,B25,#REF!,"Бекдурдиев",#REF!,"14.06.2026")</f>
        <v>#REF!</v>
      </c>
      <c r="MJ25" s="4" t="e">
        <f>COUNTIFS(#REF!,B25,#REF!,"алиев",#REF!,"15.06.2026")</f>
        <v>#REF!</v>
      </c>
      <c r="MK25" s="4" t="e">
        <f>COUNTIFS(#REF!,B25,#REF!,"Бекдурдиев",#REF!,"15.06.2026")</f>
        <v>#REF!</v>
      </c>
      <c r="ML25" s="4" t="e">
        <f>COUNTIFS(#REF!,B25,#REF!,"алиев",#REF!,"16.06.2026")</f>
        <v>#REF!</v>
      </c>
      <c r="MM25" s="4" t="e">
        <f>COUNTIFS(#REF!,B25,#REF!,"Бекдурдиев",#REF!,"16.06.2026")</f>
        <v>#REF!</v>
      </c>
      <c r="MN25" s="4" t="e">
        <f>COUNTIFS(#REF!,B25,#REF!,"алиев",#REF!,"17.06.2026")</f>
        <v>#REF!</v>
      </c>
      <c r="MO25" s="4" t="e">
        <f>COUNTIFS(#REF!,B25,#REF!,"Бекдурдиев",#REF!,"17.06.2026")</f>
        <v>#REF!</v>
      </c>
      <c r="MP25" s="4" t="e">
        <f>COUNTIFS(#REF!,B25,#REF!,"алиев",#REF!,"18.06.2026")</f>
        <v>#REF!</v>
      </c>
      <c r="MQ25" s="4" t="e">
        <f>COUNTIFS(#REF!,B25,#REF!,"Бекдурдиев",#REF!,"18.06.2026")</f>
        <v>#REF!</v>
      </c>
      <c r="MR25" s="4" t="e">
        <f>COUNTIFS(#REF!,B25,#REF!,"алиев",#REF!,"19.06.2026")</f>
        <v>#REF!</v>
      </c>
      <c r="MS25" s="4" t="e">
        <f>COUNTIFS(#REF!,B25,#REF!,"Бекдурдиев",#REF!,"19.06.2026")</f>
        <v>#REF!</v>
      </c>
      <c r="MT25" s="4" t="e">
        <f>COUNTIFS(#REF!,B25,#REF!,"алиев",#REF!,"20.06.2026")</f>
        <v>#REF!</v>
      </c>
      <c r="MU25" s="4" t="e">
        <f>COUNTIFS(#REF!,B25,#REF!,"Бекдурдиев",#REF!,"20.06.2026")</f>
        <v>#REF!</v>
      </c>
      <c r="MV25" s="4" t="e">
        <f>COUNTIFS(#REF!,B25,#REF!,"алиев",#REF!,"21.06.2026")</f>
        <v>#REF!</v>
      </c>
      <c r="MW25" s="4" t="e">
        <f>COUNTIFS(#REF!,B25,#REF!,"Бекдурдиев",#REF!,"21.06.2026")</f>
        <v>#REF!</v>
      </c>
      <c r="MX25" s="4" t="e">
        <f>COUNTIFS(#REF!,B25,#REF!,"алиев",#REF!,"22.06.2026")</f>
        <v>#REF!</v>
      </c>
      <c r="MY25" s="4" t="e">
        <f>COUNTIFS(#REF!,B25,#REF!,"Бекдурдиев",#REF!,"22.06.2026")</f>
        <v>#REF!</v>
      </c>
      <c r="MZ25" s="4" t="e">
        <f>COUNTIFS(#REF!,B25,#REF!,"алиев",#REF!,"23.06.2026")</f>
        <v>#REF!</v>
      </c>
      <c r="NA25" s="4" t="e">
        <f>COUNTIFS(#REF!,B25,#REF!,"Бекдурдиев",#REF!,"23.06.2026")</f>
        <v>#REF!</v>
      </c>
      <c r="NB25" s="4" t="e">
        <f>COUNTIFS(#REF!,B25,#REF!,"алиев",#REF!,"24.06.2026")</f>
        <v>#REF!</v>
      </c>
      <c r="NC25" s="4" t="e">
        <f>COUNTIFS(#REF!,B25,#REF!,"Бекдурдиев",#REF!,"24.06.2026")</f>
        <v>#REF!</v>
      </c>
      <c r="ND25" s="4" t="e">
        <f>COUNTIFS(#REF!,B25,#REF!,"алиев",#REF!,"25.06.2026")</f>
        <v>#REF!</v>
      </c>
      <c r="NE25" s="4" t="e">
        <f>COUNTIFS(#REF!,B25,#REF!,"Бекдурдиев",#REF!,"25.06.2026")</f>
        <v>#REF!</v>
      </c>
      <c r="NF25" s="4" t="e">
        <f>COUNTIFS(#REF!,B25,#REF!,"алиев",#REF!,"26.06.2026")</f>
        <v>#REF!</v>
      </c>
      <c r="NG25" s="4" t="e">
        <f>COUNTIFS(#REF!,B25,#REF!,"Бекдурдиев",#REF!,"26.06.2026")</f>
        <v>#REF!</v>
      </c>
      <c r="NH25" s="4" t="e">
        <f>COUNTIFS(#REF!,B25,#REF!,"алиев",#REF!,"27.06.2026")</f>
        <v>#REF!</v>
      </c>
      <c r="NI25" s="4" t="e">
        <f>COUNTIFS(#REF!,B25,#REF!,"Бекдурдиев",#REF!,"27.06.2026")</f>
        <v>#REF!</v>
      </c>
      <c r="NJ25" s="4" t="e">
        <f>COUNTIFS(#REF!,B25,#REF!,"алиев",#REF!,"28.06.2026")</f>
        <v>#REF!</v>
      </c>
      <c r="NK25" s="4" t="e">
        <f>COUNTIFS(#REF!,B25,#REF!,"Бекдурдиев",#REF!,"28.06.2026")</f>
        <v>#REF!</v>
      </c>
      <c r="NL25" s="4" t="e">
        <f>COUNTIFS(#REF!,B25,#REF!,"алиев",#REF!,"29.06.2026")</f>
        <v>#REF!</v>
      </c>
      <c r="NM25" s="4" t="e">
        <f>COUNTIFS(#REF!,B25,#REF!,"Бекдурдиев",#REF!,"29.06.2026")</f>
        <v>#REF!</v>
      </c>
      <c r="NN25" s="4" t="e">
        <f>COUNTIFS(#REF!,B25,#REF!,"алиев",#REF!,"30.06.2026")</f>
        <v>#REF!</v>
      </c>
      <c r="NO25" s="4" t="e">
        <f>COUNTIFS(#REF!,B25,#REF!,"Бекдурдиев",#REF!,"30.06.2026")</f>
        <v>#REF!</v>
      </c>
      <c r="NP25" s="26" t="e">
        <f t="shared" si="30"/>
        <v>#REF!</v>
      </c>
      <c r="NQ25" s="26" t="e">
        <f t="shared" si="31"/>
        <v>#REF!</v>
      </c>
      <c r="NR25" s="4" t="e">
        <f>COUNTIFS(#REF!,B25,#REF!,"алиев",#REF!,"01.07.2026")</f>
        <v>#REF!</v>
      </c>
      <c r="NS25" s="4" t="e">
        <f>COUNTIFS(#REF!,B25,#REF!,"Бекдурдиев",#REF!,"01.07.2026")</f>
        <v>#REF!</v>
      </c>
      <c r="NT25" s="4" t="e">
        <f>COUNTIFS(#REF!,B25,#REF!,"алиев",#REF!,"02.07.2026")</f>
        <v>#REF!</v>
      </c>
      <c r="NU25" s="4" t="e">
        <f>COUNTIFS(#REF!,B25,#REF!,"Бекдурдиев",#REF!,"02.07.2026")</f>
        <v>#REF!</v>
      </c>
      <c r="NV25" s="4" t="e">
        <f>COUNTIFS(#REF!,B25,#REF!,"алиев",#REF!,"03.07.2026")</f>
        <v>#REF!</v>
      </c>
      <c r="NW25" s="4" t="e">
        <f>COUNTIFS(#REF!,B25,#REF!,"Бекдурдиев",#REF!,"03.07.2026")</f>
        <v>#REF!</v>
      </c>
      <c r="NX25" s="4" t="e">
        <f>COUNTIFS(#REF!,B25,#REF!,"алиев",#REF!,"04.07.2026")</f>
        <v>#REF!</v>
      </c>
      <c r="NY25" s="4" t="e">
        <f>COUNTIFS(#REF!,B25,#REF!,"Бекдурдиев",#REF!,"04.07.2026")</f>
        <v>#REF!</v>
      </c>
      <c r="NZ25" s="4" t="e">
        <f>COUNTIFS(#REF!,B25,#REF!,"алиев",#REF!,"05.07.2026")</f>
        <v>#REF!</v>
      </c>
      <c r="OA25" s="4" t="e">
        <f>COUNTIFS(#REF!,B25,#REF!,"Бекдурдиев",#REF!,"05.07.2026")</f>
        <v>#REF!</v>
      </c>
      <c r="OB25" s="4" t="e">
        <f>COUNTIFS(#REF!,B25,#REF!,"алиев",#REF!,"06.07.2026")</f>
        <v>#REF!</v>
      </c>
      <c r="OC25" s="4" t="e">
        <f>COUNTIFS(#REF!,B25,#REF!,"Бекдурдиев",#REF!,"06.07.2026")</f>
        <v>#REF!</v>
      </c>
      <c r="OD25" s="4" t="e">
        <f>COUNTIFS(#REF!,B25,#REF!,"алиев",#REF!,"07.07.2026")</f>
        <v>#REF!</v>
      </c>
      <c r="OE25" s="4" t="e">
        <f>COUNTIFS(#REF!,B25,#REF!,"Бекдурдиев",#REF!,"07.07.2026")</f>
        <v>#REF!</v>
      </c>
      <c r="OF25" s="4" t="e">
        <f>COUNTIFS(#REF!,B25,#REF!,"алиев",#REF!,"08.07.2026")</f>
        <v>#REF!</v>
      </c>
      <c r="OG25" s="4" t="e">
        <f>COUNTIFS(#REF!,B25,#REF!,"Бекдурдиев",#REF!,"08.07.2026")</f>
        <v>#REF!</v>
      </c>
      <c r="OH25" s="4" t="e">
        <f>COUNTIFS(#REF!,B25,#REF!,"алиев",#REF!,"09.07.2026")</f>
        <v>#REF!</v>
      </c>
      <c r="OI25" s="4" t="e">
        <f>COUNTIFS(#REF!,B25,#REF!,"Бекдурдиев",#REF!,"09.07.2026")</f>
        <v>#REF!</v>
      </c>
      <c r="OJ25" s="4" t="e">
        <f>COUNTIFS(#REF!,B25,#REF!,"алиев",#REF!,"10.07.2026")</f>
        <v>#REF!</v>
      </c>
      <c r="OK25" s="4" t="e">
        <f>COUNTIFS(#REF!,B25,#REF!,"Бекдурдиев",#REF!,"10.07.2026")</f>
        <v>#REF!</v>
      </c>
      <c r="OL25" s="4" t="e">
        <f>COUNTIFS(#REF!,B25,#REF!,"алиев",#REF!,"11.07.2026")</f>
        <v>#REF!</v>
      </c>
      <c r="OM25" s="4" t="e">
        <f>COUNTIFS(#REF!,B25,#REF!,"Бекдурдиев",#REF!,"11.07.2026")</f>
        <v>#REF!</v>
      </c>
      <c r="ON25" s="4" t="e">
        <f>COUNTIFS(#REF!,B25,#REF!,"алиев",#REF!,"12.07.2026")</f>
        <v>#REF!</v>
      </c>
      <c r="OO25" s="4" t="e">
        <f>COUNTIFS(#REF!,B25,#REF!,"Бекдурдиев",#REF!,"12.07.2026")</f>
        <v>#REF!</v>
      </c>
      <c r="OP25" s="4" t="e">
        <f>COUNTIFS(#REF!,B25,#REF!,"алиев",#REF!,"13.07.2026")</f>
        <v>#REF!</v>
      </c>
      <c r="OQ25" s="4" t="e">
        <f>COUNTIFS(#REF!,B25,#REF!,"Бекдурдиев",#REF!,"13.07.2026")</f>
        <v>#REF!</v>
      </c>
      <c r="OR25" s="4" t="e">
        <f>COUNTIFS(#REF!,B25,#REF!,"алиев",#REF!,"14.07.2026")</f>
        <v>#REF!</v>
      </c>
      <c r="OS25" s="4" t="e">
        <f>COUNTIFS(#REF!,B25,#REF!,"Бекдурдиев",#REF!,"14.07.2026")</f>
        <v>#REF!</v>
      </c>
      <c r="OT25" s="4" t="e">
        <f>COUNTIFS(#REF!,B25,#REF!,"алиев",#REF!,"15.07.2026")</f>
        <v>#REF!</v>
      </c>
      <c r="OU25" s="4" t="e">
        <f>COUNTIFS(#REF!,B25,#REF!,"Бекдурдиев",#REF!,"15.07.2026")</f>
        <v>#REF!</v>
      </c>
      <c r="OV25" s="4" t="e">
        <f>COUNTIFS(#REF!,B25,#REF!,"алиев",#REF!,"16.07.2026")</f>
        <v>#REF!</v>
      </c>
      <c r="OW25" s="4" t="e">
        <f>COUNTIFS(#REF!,B25,#REF!,"Бекдурдиев",#REF!,"16.07.2026")</f>
        <v>#REF!</v>
      </c>
      <c r="OX25" s="4" t="e">
        <f>COUNTIFS(#REF!,B25,#REF!,"алиев",#REF!,"17.07.2026")</f>
        <v>#REF!</v>
      </c>
      <c r="OY25" s="4" t="e">
        <f>COUNTIFS(#REF!,B25,#REF!,"Бекдурдиев",#REF!,"17.07.2026")</f>
        <v>#REF!</v>
      </c>
      <c r="OZ25" s="4" t="e">
        <f>COUNTIFS(#REF!,B25,#REF!,"алиев",#REF!,"18.07.2026")</f>
        <v>#REF!</v>
      </c>
      <c r="PA25" s="4" t="e">
        <f>COUNTIFS(#REF!,B25,#REF!,"Бекдурдиев",#REF!,"18.07.2026")</f>
        <v>#REF!</v>
      </c>
      <c r="PB25" s="4" t="e">
        <f>COUNTIFS(#REF!,B25,#REF!,"алиев",#REF!,"19.07.2026")</f>
        <v>#REF!</v>
      </c>
      <c r="PC25" s="4" t="e">
        <f>COUNTIFS(#REF!,B25,#REF!,"Бекдурдиев",#REF!,"19.07.2026")</f>
        <v>#REF!</v>
      </c>
      <c r="PD25" s="4" t="e">
        <f>COUNTIFS(#REF!,B25,#REF!,"алиев",#REF!,"20.07.2026")</f>
        <v>#REF!</v>
      </c>
      <c r="PE25" s="4" t="e">
        <f>COUNTIFS(#REF!,B25,#REF!,"Бекдурдиев",#REF!,"20.07.2026")</f>
        <v>#REF!</v>
      </c>
      <c r="PF25" s="4" t="e">
        <f>COUNTIFS(#REF!,B25,#REF!,"алиев",#REF!,"21.07.2026")</f>
        <v>#REF!</v>
      </c>
      <c r="PG25" s="4" t="e">
        <f>COUNTIFS(#REF!,B25,#REF!,"Бекдурдиев",#REF!,"21.07.2026")</f>
        <v>#REF!</v>
      </c>
      <c r="PH25" s="4" t="e">
        <f>COUNTIFS(#REF!,B25,#REF!,"алиев",#REF!,"22.07.2026")</f>
        <v>#REF!</v>
      </c>
      <c r="PI25" s="4" t="e">
        <f>COUNTIFS(#REF!,B25,#REF!,"Бекдурдиев",#REF!,"22.07.2026")</f>
        <v>#REF!</v>
      </c>
      <c r="PJ25" s="4" t="e">
        <f>COUNTIFS(#REF!,B25,#REF!,"алиев",#REF!,"23.07.2026")</f>
        <v>#REF!</v>
      </c>
      <c r="PK25" s="4" t="e">
        <f>COUNTIFS(#REF!,B25,#REF!,"Бекдурдиев",#REF!,"23.07.2026")</f>
        <v>#REF!</v>
      </c>
      <c r="PL25" s="4" t="e">
        <f>COUNTIFS(#REF!,B25,#REF!,"алиев",#REF!,"24.07.2026")</f>
        <v>#REF!</v>
      </c>
      <c r="PM25" s="4" t="e">
        <f>COUNTIFS(#REF!,B25,#REF!,"Бекдурдиев",#REF!,"24.07.2026")</f>
        <v>#REF!</v>
      </c>
      <c r="PN25" s="4" t="e">
        <f>COUNTIFS(#REF!,B25,#REF!,"алиев",#REF!,"25.07.2026")</f>
        <v>#REF!</v>
      </c>
      <c r="PO25" s="4" t="e">
        <f>COUNTIFS(#REF!,B25,#REF!,"Бекдурдиев",#REF!,"25.07.2026")</f>
        <v>#REF!</v>
      </c>
      <c r="PP25" s="4" t="e">
        <f>COUNTIFS(#REF!,B25,#REF!,"алиев",#REF!,"26.07.2026")</f>
        <v>#REF!</v>
      </c>
      <c r="PQ25" s="4" t="e">
        <f>COUNTIFS(#REF!,B25,#REF!,"Бекдурдиев",#REF!,"26.07.2026")</f>
        <v>#REF!</v>
      </c>
      <c r="PR25" s="4" t="e">
        <f>COUNTIFS(#REF!,B25,#REF!,"алиев",#REF!,"27.07.2026")</f>
        <v>#REF!</v>
      </c>
      <c r="PS25" s="4" t="e">
        <f>COUNTIFS(#REF!,B25,#REF!,"Бекдурдиев",#REF!,"27.07.2026")</f>
        <v>#REF!</v>
      </c>
      <c r="PT25" s="4" t="e">
        <f>COUNTIFS(#REF!,B25,#REF!,"алиев",#REF!,"28.07.2026")</f>
        <v>#REF!</v>
      </c>
      <c r="PU25" s="4" t="e">
        <f>COUNTIFS(#REF!,B25,#REF!,"Бекдурдиев",#REF!,"28.07.2026")</f>
        <v>#REF!</v>
      </c>
      <c r="PV25" s="4" t="e">
        <f>COUNTIFS(#REF!,B25,#REF!,"алиев",#REF!,"29.07.2026")</f>
        <v>#REF!</v>
      </c>
      <c r="PW25" s="4" t="e">
        <f>COUNTIFS(#REF!,B25,#REF!,"Бекдурдиев",#REF!,"29.07.2026")</f>
        <v>#REF!</v>
      </c>
      <c r="PX25" s="4" t="e">
        <f>COUNTIFS(#REF!,B25,#REF!,"алиев",#REF!,"30.07.2026")</f>
        <v>#REF!</v>
      </c>
      <c r="PY25" s="4" t="e">
        <f>COUNTIFS(#REF!,B25,#REF!,"Бекдурдиев",#REF!,"30.07.2026")</f>
        <v>#REF!</v>
      </c>
      <c r="PZ25" s="4" t="e">
        <f>COUNTIFS(#REF!,B25,#REF!,"алиев",#REF!,"31.07.2026")</f>
        <v>#REF!</v>
      </c>
      <c r="QA25" s="4" t="e">
        <f>COUNTIFS(#REF!,B25,#REF!,"Бекдурдиев",#REF!,"31.07.2026")</f>
        <v>#REF!</v>
      </c>
      <c r="QB25" s="20" t="e">
        <f t="shared" si="32"/>
        <v>#REF!</v>
      </c>
      <c r="QC25" s="20" t="e">
        <f t="shared" si="33"/>
        <v>#REF!</v>
      </c>
      <c r="QD25" s="4" t="e">
        <f>COUNTIFS(#REF!,B25,#REF!,"алиев",#REF!,"01.08.2026")</f>
        <v>#REF!</v>
      </c>
      <c r="QE25" s="4" t="e">
        <f>COUNTIFS(#REF!,B25,#REF!,"Бекдурдиев",#REF!,"02.08.2026")</f>
        <v>#REF!</v>
      </c>
      <c r="QF25" s="4" t="e">
        <f>COUNTIFS(#REF!,B25,#REF!,"алиев",#REF!,"02.08.2026")</f>
        <v>#REF!</v>
      </c>
      <c r="QG25" s="4" t="e">
        <f>COUNTIFS(#REF!,B25,#REF!,"Бекдурдиев",#REF!,"03.08.2026")</f>
        <v>#REF!</v>
      </c>
      <c r="QH25" s="4" t="e">
        <f>COUNTIFS(#REF!,B25,#REF!,"алиев",#REF!,"03.08.2026")</f>
        <v>#REF!</v>
      </c>
      <c r="QI25" s="4" t="e">
        <f>COUNTIFS(#REF!,B25,#REF!,"Бекдурдиев",#REF!,"03.08.2026")</f>
        <v>#REF!</v>
      </c>
      <c r="QJ25" s="4" t="e">
        <f>COUNTIFS(#REF!,B25,#REF!,"алиев",#REF!,"04.08.2026")</f>
        <v>#REF!</v>
      </c>
      <c r="QK25" s="4" t="e">
        <f>COUNTIFS(#REF!,B25,#REF!,"Бекдурдиев",#REF!,"04.08.2026")</f>
        <v>#REF!</v>
      </c>
      <c r="QL25" s="4" t="e">
        <f>COUNTIFS(#REF!,B25,#REF!,"алиев",#REF!,"05.08.2026")</f>
        <v>#REF!</v>
      </c>
      <c r="QM25" s="4" t="e">
        <f>COUNTIFS(#REF!,B25,#REF!,"Бекдурдиев",#REF!,"05.08.2026")</f>
        <v>#REF!</v>
      </c>
      <c r="QN25" s="4" t="e">
        <f>COUNTIFS(#REF!,B25,#REF!,"алиев",#REF!,"06.08.2026")</f>
        <v>#REF!</v>
      </c>
      <c r="QO25" s="4" t="e">
        <f>COUNTIFS(#REF!,B25,#REF!,"Бекдурдиев",#REF!,"06.08.2026")</f>
        <v>#REF!</v>
      </c>
      <c r="QP25" s="4" t="e">
        <f>COUNTIFS(#REF!,B25,#REF!,"алиев",#REF!,"07.08.2026")</f>
        <v>#REF!</v>
      </c>
      <c r="QQ25" s="4" t="e">
        <f>COUNTIFS(#REF!,B25,#REF!,"Бекдурдиев",#REF!,"07.08.2026")</f>
        <v>#REF!</v>
      </c>
      <c r="QR25" s="4" t="e">
        <f>COUNTIFS(#REF!,B25,#REF!,"алиев",#REF!,"08.08.2026")</f>
        <v>#REF!</v>
      </c>
      <c r="QS25" s="4" t="e">
        <f>COUNTIFS(#REF!,B25,#REF!,"Бекдурдиев",#REF!,"08.08.2026")</f>
        <v>#REF!</v>
      </c>
      <c r="QT25" s="4" t="e">
        <f>COUNTIFS(#REF!,B25,#REF!,"алиев",#REF!,"09.08.2026")</f>
        <v>#REF!</v>
      </c>
      <c r="QU25" s="4" t="e">
        <f>COUNTIFS(#REF!,B25,#REF!,"Бекдурдиев",#REF!,"09.08.2026")</f>
        <v>#REF!</v>
      </c>
      <c r="QV25" s="4" t="e">
        <f>COUNTIFS(#REF!,B25,#REF!,"алиев",#REF!,"10.08.2026")</f>
        <v>#REF!</v>
      </c>
      <c r="QW25" s="4" t="e">
        <f>COUNTIFS(#REF!,B25,#REF!,"Бекдурдиев",#REF!,"10.08.2026")</f>
        <v>#REF!</v>
      </c>
      <c r="QX25" s="4" t="e">
        <f>COUNTIFS(#REF!,B25,#REF!,"алиев",#REF!,"11.08.2026")</f>
        <v>#REF!</v>
      </c>
      <c r="QY25" s="4" t="e">
        <f>COUNTIFS(#REF!,B25,#REF!,"Бекдурдиев",#REF!,"11.08.2026")</f>
        <v>#REF!</v>
      </c>
      <c r="QZ25" s="4" t="e">
        <f>COUNTIFS(#REF!,B25,#REF!,"алиев",#REF!,"12.08.2026")</f>
        <v>#REF!</v>
      </c>
      <c r="RA25" s="4" t="e">
        <f>COUNTIFS(#REF!,B25,#REF!,"Бекдурдиев",#REF!,"12.08.2026")</f>
        <v>#REF!</v>
      </c>
      <c r="RB25" s="4" t="e">
        <f>COUNTIFS(#REF!,B25,#REF!,"алиев",#REF!,"13.08.2026")</f>
        <v>#REF!</v>
      </c>
      <c r="RC25" s="4" t="e">
        <f>COUNTIFS(#REF!,B25,#REF!,"Бекдурдиев",#REF!,"13.08.2026")</f>
        <v>#REF!</v>
      </c>
      <c r="RD25" s="4" t="e">
        <f>COUNTIFS(#REF!,B25,#REF!,"алиев",#REF!,"14.08.2026")</f>
        <v>#REF!</v>
      </c>
      <c r="RE25" s="4" t="e">
        <f>COUNTIFS(#REF!,B25,#REF!,"Бекдурдиев",#REF!,"14.08.2026")</f>
        <v>#REF!</v>
      </c>
      <c r="RF25" s="4" t="e">
        <f>COUNTIFS(#REF!,B25,#REF!,"алиев",#REF!,"15.08.2026")</f>
        <v>#REF!</v>
      </c>
      <c r="RG25" s="4" t="e">
        <f>COUNTIFS(#REF!,B25,#REF!,"Бекдурдиев",#REF!,"15.08.2026")</f>
        <v>#REF!</v>
      </c>
      <c r="RH25" s="4" t="e">
        <f>COUNTIFS(#REF!,B25,#REF!,"алиев",#REF!,"16.08.2026")</f>
        <v>#REF!</v>
      </c>
      <c r="RI25" s="4" t="e">
        <f>COUNTIFS(#REF!,B25,#REF!,"Бекдурдиев",#REF!,"16.08.2026")</f>
        <v>#REF!</v>
      </c>
      <c r="RJ25" s="4" t="e">
        <f>COUNTIFS(#REF!,B25,#REF!,"алиев",#REF!,"17.08.2026")</f>
        <v>#REF!</v>
      </c>
      <c r="RK25" s="4" t="e">
        <f>COUNTIFS(#REF!,B25,#REF!,"Бекдурдиев",#REF!,"17.08.2026")</f>
        <v>#REF!</v>
      </c>
      <c r="RL25" s="4" t="e">
        <f>COUNTIFS(#REF!,B25,#REF!,"алиев",#REF!,"18.08.2026")</f>
        <v>#REF!</v>
      </c>
      <c r="RM25" s="4" t="e">
        <f>COUNTIFS(#REF!,B25,#REF!,"Бекдурдиев",#REF!,"18.08.2026")</f>
        <v>#REF!</v>
      </c>
      <c r="RN25" s="4" t="e">
        <f>COUNTIFS(#REF!,B25,#REF!,"алиев",#REF!,"19.08.2026")</f>
        <v>#REF!</v>
      </c>
      <c r="RO25" s="4" t="e">
        <f>COUNTIFS(#REF!,B25,#REF!,"Бекдурдиев",#REF!,"19.08.2026")</f>
        <v>#REF!</v>
      </c>
      <c r="RP25" s="4" t="e">
        <f>COUNTIFS(#REF!,B25,#REF!,"алиев",#REF!,"20.08.2026")</f>
        <v>#REF!</v>
      </c>
      <c r="RQ25" s="4" t="e">
        <f>COUNTIFS(#REF!,B25,#REF!,"Бекдурдиев",#REF!,"20.08.2026")</f>
        <v>#REF!</v>
      </c>
      <c r="RR25" s="4" t="e">
        <f>COUNTIFS(#REF!,B25,#REF!,"алиев",#REF!,"21.08.2026")</f>
        <v>#REF!</v>
      </c>
      <c r="RS25" s="4" t="e">
        <f>COUNTIFS(#REF!,B25,#REF!,"Бекдурдиев",#REF!,"21.08.2026")</f>
        <v>#REF!</v>
      </c>
      <c r="RT25" s="4" t="e">
        <f>COUNTIFS(#REF!,B25,#REF!,"алиев",#REF!,"22.08.2026")</f>
        <v>#REF!</v>
      </c>
      <c r="RU25" s="4" t="e">
        <f>COUNTIFS(#REF!,B25,#REF!,"Бекдурдиев",#REF!,"22.08.2026")</f>
        <v>#REF!</v>
      </c>
      <c r="RV25" s="4" t="e">
        <f>COUNTIFS(#REF!,B25,#REF!,"алиев",#REF!,"23.08.2026")</f>
        <v>#REF!</v>
      </c>
      <c r="RW25" s="4" t="e">
        <f>COUNTIFS(#REF!,B25,#REF!,"Бекдурдиев",#REF!,"23.08.2026")</f>
        <v>#REF!</v>
      </c>
      <c r="RX25" s="4" t="e">
        <f>COUNTIFS(#REF!,B25,#REF!,"алиев",#REF!,"24.08.2026")</f>
        <v>#REF!</v>
      </c>
      <c r="RY25" s="4" t="e">
        <f>COUNTIFS(#REF!,B25,#REF!,"Бекдурдиев",#REF!,"24.08.2026")</f>
        <v>#REF!</v>
      </c>
      <c r="RZ25" s="4" t="e">
        <f>COUNTIFS(#REF!,B25,#REF!,"алиев",#REF!,"25.08.2026")</f>
        <v>#REF!</v>
      </c>
      <c r="SA25" s="4" t="e">
        <f>COUNTIFS(#REF!,B25,#REF!,"Бекдурдиев",#REF!,"25.08.2026")</f>
        <v>#REF!</v>
      </c>
      <c r="SB25" s="4" t="e">
        <f>COUNTIFS(#REF!,B25,#REF!,"алиев",#REF!,"26.08.2026")</f>
        <v>#REF!</v>
      </c>
      <c r="SC25" s="4" t="e">
        <f>COUNTIFS(#REF!,B25,#REF!,"Бекдурдиев",#REF!,"26.08.2026")</f>
        <v>#REF!</v>
      </c>
      <c r="SD25" s="4" t="e">
        <f>COUNTIFS(#REF!,B25,#REF!,"алиев",#REF!,"27.08.2026")</f>
        <v>#REF!</v>
      </c>
      <c r="SE25" s="4" t="e">
        <f>COUNTIFS(#REF!,B25,#REF!,"Бекдурдиев",#REF!,"27.08.2026")</f>
        <v>#REF!</v>
      </c>
      <c r="SF25" s="4" t="e">
        <f>COUNTIFS(#REF!,B25,#REF!,"алиев",#REF!,"28.08.2026")</f>
        <v>#REF!</v>
      </c>
      <c r="SG25" s="4" t="e">
        <f>COUNTIFS(#REF!,B25,#REF!,"Бекдурдиев",#REF!,"28.08.2026")</f>
        <v>#REF!</v>
      </c>
      <c r="SH25" s="4" t="e">
        <f>COUNTIFS(#REF!,B25,#REF!,"алиев",#REF!,"29.08.2026")</f>
        <v>#REF!</v>
      </c>
      <c r="SI25" s="4" t="e">
        <f>COUNTIFS(#REF!,B25,#REF!,"Бекдурдиев",#REF!,"29.08.2026")</f>
        <v>#REF!</v>
      </c>
      <c r="SJ25" s="4" t="e">
        <f>COUNTIFS(#REF!,B25,#REF!,"алиев",#REF!,"30.08.2026")</f>
        <v>#REF!</v>
      </c>
      <c r="SK25" s="4" t="e">
        <f>COUNTIFS(#REF!,B25,#REF!,"Бекдурдиев",#REF!,"30.08.2026")</f>
        <v>#REF!</v>
      </c>
      <c r="SL25" s="4" t="e">
        <f>COUNTIFS(#REF!,B25,#REF!,"алиев",#REF!,"31.08.2026")</f>
        <v>#REF!</v>
      </c>
      <c r="SM25" s="4" t="e">
        <f>COUNTIFS(#REF!,B25,#REF!,"Бекдурдиев",#REF!,"31.08.2026")</f>
        <v>#REF!</v>
      </c>
      <c r="SN25" s="24" t="e">
        <f t="shared" si="34"/>
        <v>#REF!</v>
      </c>
      <c r="SO25" s="24" t="e">
        <f t="shared" si="35"/>
        <v>#REF!</v>
      </c>
      <c r="SP25" s="3" t="e">
        <f>COUNTIFS(#REF!,B25,#REF!,"алиев",#REF!,"01.09.2026")</f>
        <v>#REF!</v>
      </c>
      <c r="SQ25" s="3" t="e">
        <f>COUNTIFS(#REF!,B25,#REF!,"Бекдурдиев",#REF!,"01.09.2026")</f>
        <v>#REF!</v>
      </c>
      <c r="SR25" s="3" t="e">
        <f>COUNTIFS(#REF!,B25,#REF!,"алиев",#REF!,"02.09.2026")</f>
        <v>#REF!</v>
      </c>
      <c r="SS25" s="3" t="e">
        <f>COUNTIFS(#REF!,B25,#REF!,"Бекдурдиев",#REF!,"02.09.2026")</f>
        <v>#REF!</v>
      </c>
      <c r="ST25" s="3" t="e">
        <f>COUNTIFS(#REF!,B25,#REF!,"алиев",#REF!,"03.09.2026")</f>
        <v>#REF!</v>
      </c>
      <c r="SU25" s="3" t="e">
        <f>COUNTIFS(#REF!,B25,#REF!,"Бекдурдиев",#REF!,"03.09.2026")</f>
        <v>#REF!</v>
      </c>
      <c r="SV25" s="3" t="e">
        <f>COUNTIFS(#REF!,B25,#REF!,"алиев",#REF!,"04.09.2026")</f>
        <v>#REF!</v>
      </c>
      <c r="SW25" s="3" t="e">
        <f>COUNTIFS(#REF!,B25,#REF!,"Бекдурдиев",#REF!,"04.09.2026")</f>
        <v>#REF!</v>
      </c>
      <c r="SX25" s="3" t="e">
        <f>COUNTIFS(#REF!,B25,#REF!,"алиев",#REF!,"05.09.2026")</f>
        <v>#REF!</v>
      </c>
      <c r="SY25" s="3" t="e">
        <f>COUNTIFS(#REF!,B25,#REF!,"Бекдурдиев",#REF!,"05.09.2026")</f>
        <v>#REF!</v>
      </c>
      <c r="SZ25" s="3" t="e">
        <f>COUNTIFS(#REF!,B25,#REF!,"алиев",#REF!,"06.09.2026")</f>
        <v>#REF!</v>
      </c>
      <c r="TA25" s="3" t="e">
        <f>COUNTIFS(#REF!,B25,#REF!,"Бекдурдиев",#REF!,"06.09.2026")</f>
        <v>#REF!</v>
      </c>
      <c r="TB25" s="3" t="e">
        <f>COUNTIFS(#REF!,B25,#REF!,"алиев",#REF!,"07.09.2026")</f>
        <v>#REF!</v>
      </c>
      <c r="TC25" s="3" t="e">
        <f>COUNTIFS(#REF!,B25,#REF!,"Бекдурдиев",#REF!,"07.09.2026")</f>
        <v>#REF!</v>
      </c>
      <c r="TD25" s="3" t="e">
        <f>COUNTIFS(#REF!,B25,#REF!,"алиев",#REF!,"08.09.2026")</f>
        <v>#REF!</v>
      </c>
      <c r="TE25" s="3" t="e">
        <f>COUNTIFS(#REF!,B25,#REF!,"Бекдурдиев",#REF!,"08.09.2026")</f>
        <v>#REF!</v>
      </c>
      <c r="TF25" s="3" t="e">
        <f>COUNTIFS(#REF!,B25,#REF!,"алиев",#REF!,"09.09.2026")</f>
        <v>#REF!</v>
      </c>
      <c r="TG25" s="3" t="e">
        <f>COUNTIFS(#REF!,B25,#REF!,"Бекдурдиев",#REF!,"08.09.2026")</f>
        <v>#REF!</v>
      </c>
      <c r="TH25" s="3" t="e">
        <f>COUNTIFS(#REF!,B25,#REF!,"алиев",#REF!,"10.09.2026")</f>
        <v>#REF!</v>
      </c>
      <c r="TI25" s="3" t="e">
        <f>COUNTIFS(#REF!,B25,#REF!,"Бекдурдиев",#REF!,"10.09.2026")</f>
        <v>#REF!</v>
      </c>
      <c r="TJ25" s="3" t="e">
        <f>COUNTIFS(#REF!,B25,#REF!,"алиев",#REF!,"11.09.2026")</f>
        <v>#REF!</v>
      </c>
      <c r="TK25" s="3" t="e">
        <f>COUNTIFS(#REF!,B25,#REF!,"Бекдурдиев",#REF!,"11.09.2026")</f>
        <v>#REF!</v>
      </c>
      <c r="TL25" s="3" t="e">
        <f>COUNTIFS(#REF!,B25,#REF!,"алиев",#REF!,"11.09.2026")</f>
        <v>#REF!</v>
      </c>
      <c r="TM25" s="3" t="e">
        <f>COUNTIFS(#REF!,B25,#REF!,"Бекдурдиев",#REF!,"12.09.2026")</f>
        <v>#REF!</v>
      </c>
      <c r="TN25" s="3" t="e">
        <f>COUNTIFS(#REF!,B25,#REF!,"алиев",#REF!,"13.09.2026")</f>
        <v>#REF!</v>
      </c>
      <c r="TO25" s="3" t="e">
        <f>COUNTIFS(#REF!,B25,#REF!,"Бекдурдиев",#REF!,"13.09.2026")</f>
        <v>#REF!</v>
      </c>
      <c r="TP25" s="3" t="e">
        <f>COUNTIFS(#REF!,B25,#REF!,"алиев",#REF!,"14.09.2026")</f>
        <v>#REF!</v>
      </c>
      <c r="TQ25" s="3" t="e">
        <f>COUNTIFS(#REF!,B25,#REF!,"Бекдурдиев",#REF!,"14.09.2026")</f>
        <v>#REF!</v>
      </c>
      <c r="TR25" s="3" t="e">
        <f>COUNTIFS(#REF!,B25,#REF!,"алиев",#REF!,"15.09.2026")</f>
        <v>#REF!</v>
      </c>
      <c r="TS25" s="3" t="e">
        <f>COUNTIFS(#REF!,B25,#REF!,"Бекдурдиев",#REF!,"15.09.2026")</f>
        <v>#REF!</v>
      </c>
      <c r="TT25" s="3" t="e">
        <f>COUNTIFS(#REF!,B25,#REF!,"алиев",#REF!,"16.09.2026")</f>
        <v>#REF!</v>
      </c>
      <c r="TU25" s="3" t="e">
        <f>COUNTIFS(#REF!,B25,#REF!,"Бекдурдиев",#REF!,"16.09.2026")</f>
        <v>#REF!</v>
      </c>
      <c r="TV25" s="3" t="e">
        <f>COUNTIFS(#REF!,B25,#REF!,"алиев",#REF!,"17.09.2026")</f>
        <v>#REF!</v>
      </c>
      <c r="TW25" s="3" t="e">
        <f>COUNTIFS(#REF!,B25,#REF!,"Бекдурдиев",#REF!,"17.09.2026")</f>
        <v>#REF!</v>
      </c>
      <c r="TX25" s="3" t="e">
        <f>COUNTIFS(#REF!,B25,#REF!,"алиев",#REF!,"18.09.2026")</f>
        <v>#REF!</v>
      </c>
      <c r="TY25" s="3" t="e">
        <f>COUNTIFS(#REF!,B25,#REF!,"Бекдурдиев",#REF!,"18.09.2026")</f>
        <v>#REF!</v>
      </c>
      <c r="TZ25" s="3" t="e">
        <f>COUNTIFS(#REF!,B25,#REF!,"алиев",#REF!,"19.09.2026")</f>
        <v>#REF!</v>
      </c>
      <c r="UA25" s="3" t="e">
        <f>COUNTIFS(#REF!,B25,#REF!,"Бекдурдиев",#REF!,"19.09.2026")</f>
        <v>#REF!</v>
      </c>
      <c r="UB25" s="3" t="e">
        <f>COUNTIFS(#REF!,B25,#REF!,"алиев",#REF!,"20.09.2026")</f>
        <v>#REF!</v>
      </c>
      <c r="UC25" s="3" t="e">
        <f>COUNTIFS(#REF!,B25,#REF!,"Бекдурдиев",#REF!,"20.09.2026")</f>
        <v>#REF!</v>
      </c>
      <c r="UD25" s="3" t="e">
        <f>COUNTIFS(#REF!,B25,#REF!,"алиев",#REF!,"21.09.2026")</f>
        <v>#REF!</v>
      </c>
      <c r="UE25" s="3" t="e">
        <f>COUNTIFS(#REF!,B25,#REF!,"Бекдурдиев",#REF!,"21.09.2026")</f>
        <v>#REF!</v>
      </c>
      <c r="UF25" s="3" t="e">
        <f>COUNTIFS(#REF!,B25,#REF!,"алиев",#REF!,"22.09.2026")</f>
        <v>#REF!</v>
      </c>
      <c r="UG25" s="3" t="e">
        <f>COUNTIFS(#REF!,B25,#REF!,"Бекдурдиев",#REF!,"22.09.2026")</f>
        <v>#REF!</v>
      </c>
      <c r="UH25" s="3" t="e">
        <f>COUNTIFS(#REF!,B25,#REF!,"алиев",#REF!,"23.09.2026")</f>
        <v>#REF!</v>
      </c>
      <c r="UI25" s="3" t="e">
        <f>COUNTIFS(#REF!,B25,#REF!,"Бекдурдиев",#REF!,"23.09.2026")</f>
        <v>#REF!</v>
      </c>
      <c r="UJ25" s="3" t="e">
        <f>COUNTIFS(#REF!,B25,#REF!,"алиев",#REF!,"24.09.2026")</f>
        <v>#REF!</v>
      </c>
      <c r="UK25" s="3" t="e">
        <f>COUNTIFS(#REF!,B25,#REF!,"Бекдурдиев",#REF!,"24.09.2026")</f>
        <v>#REF!</v>
      </c>
      <c r="UL25" s="3" t="e">
        <f>COUNTIFS(#REF!,B25,#REF!,"алиев",#REF!,"25.09.2026")</f>
        <v>#REF!</v>
      </c>
      <c r="UM25" s="3" t="e">
        <f>COUNTIFS(#REF!,B25,#REF!,"Бекдурдиев",#REF!,"25.09.2026")</f>
        <v>#REF!</v>
      </c>
      <c r="UN25" s="3" t="e">
        <f>COUNTIFS(#REF!,B25,#REF!,"алиев",#REF!,"26.09.2026")</f>
        <v>#REF!</v>
      </c>
      <c r="UO25" s="3" t="e">
        <f>COUNTIFS(#REF!,B25,#REF!,"Бекдурдиев",#REF!,"26.09.2026")</f>
        <v>#REF!</v>
      </c>
      <c r="UP25" s="3" t="e">
        <f>COUNTIFS(#REF!,B25,#REF!,"алиев",#REF!,"27.09.2026")</f>
        <v>#REF!</v>
      </c>
      <c r="UQ25" s="3" t="e">
        <f>COUNTIFS(#REF!,B25,#REF!,"Бекдурдиев",#REF!,"27.09.2026")</f>
        <v>#REF!</v>
      </c>
      <c r="UR25" s="3" t="e">
        <f>COUNTIFS(#REF!,B25,#REF!,"алиев",#REF!,"28.09.2026")</f>
        <v>#REF!</v>
      </c>
      <c r="US25" s="3" t="e">
        <f>COUNTIFS(#REF!,B25,#REF!,"Бекдурдиев",#REF!,"28.09.2026")</f>
        <v>#REF!</v>
      </c>
      <c r="UT25" s="3" t="e">
        <f>COUNTIFS(#REF!,B25,#REF!,"алиев",#REF!,"29.09.2026")</f>
        <v>#REF!</v>
      </c>
      <c r="UU25" s="3" t="e">
        <f>COUNTIFS(#REF!,B25,#REF!,"Бекдурдиев",#REF!,"29.09.2026")</f>
        <v>#REF!</v>
      </c>
      <c r="UV25" s="3" t="e">
        <f>COUNTIFS(#REF!,B25,#REF!,"алиев",#REF!,"30.09.2026")</f>
        <v>#REF!</v>
      </c>
      <c r="UW25" s="4" t="e">
        <f>COUNTIFS(#REF!,B25,#REF!,"Бекдурдиев",#REF!,"30.09.2026")</f>
        <v>#REF!</v>
      </c>
      <c r="UX25" s="19" t="e">
        <f t="shared" si="36"/>
        <v>#REF!</v>
      </c>
      <c r="UY25" s="19" t="e">
        <f t="shared" si="37"/>
        <v>#REF!</v>
      </c>
      <c r="UZ25" s="28" t="e">
        <f>COUNTIFS(#REF!,B25,#REF!,"алиев",#REF!,"01.10.2026")</f>
        <v>#REF!</v>
      </c>
      <c r="VA25" s="28" t="e">
        <f>COUNTIFS(#REF!,B25,#REF!,"Бекдурдиев",#REF!,"01.10.2026")</f>
        <v>#REF!</v>
      </c>
      <c r="VB25" s="28" t="e">
        <f>COUNTIFS(#REF!,B25,#REF!,"алиев",#REF!,"02.10.2026")</f>
        <v>#REF!</v>
      </c>
      <c r="VC25" s="28" t="e">
        <f>COUNTIFS(#REF!,B25,#REF!,"Бекдурдиев",#REF!,"02.10.2026")</f>
        <v>#REF!</v>
      </c>
      <c r="VD25" s="28" t="e">
        <f>COUNTIFS(#REF!,B25,#REF!,"алиев",#REF!,"03.10.2026")</f>
        <v>#REF!</v>
      </c>
      <c r="VE25" s="28" t="e">
        <f>COUNTIFS(#REF!,B25,#REF!,"Бекдурдиев",#REF!,"03.10.2026")</f>
        <v>#REF!</v>
      </c>
      <c r="VF25" s="28" t="e">
        <f>COUNTIFS(#REF!,B25,#REF!,"алиев",#REF!,"04.10.2026")</f>
        <v>#REF!</v>
      </c>
      <c r="VG25" s="28" t="e">
        <f>COUNTIFS(#REF!,B25,#REF!,"Бекдурдиев",#REF!,"04.10.2026")</f>
        <v>#REF!</v>
      </c>
      <c r="VH25" s="28" t="e">
        <f>COUNTIFS(#REF!,B25,#REF!,"алиев",#REF!,"05.10.2026")</f>
        <v>#REF!</v>
      </c>
      <c r="VI25" s="28" t="e">
        <f>COUNTIFS(#REF!,B25,#REF!,"Бекдурдиев",#REF!,"05.10.2026")</f>
        <v>#REF!</v>
      </c>
      <c r="VJ25" s="28" t="e">
        <f>COUNTIFS(#REF!,B25,#REF!,"алиев",#REF!,"06.10.2026")</f>
        <v>#REF!</v>
      </c>
      <c r="VK25" s="28" t="e">
        <f>COUNTIFS(#REF!,B25,#REF!,"Бекдурдиев",#REF!,"06.10.2026")</f>
        <v>#REF!</v>
      </c>
      <c r="VL25" s="28" t="e">
        <f>COUNTIFS(#REF!,B25,#REF!,"алиев",#REF!,"07.10.2026")</f>
        <v>#REF!</v>
      </c>
      <c r="VM25" s="28" t="e">
        <f>COUNTIFS(#REF!,B25,#REF!,"Бекдурдиев",#REF!,"07.10.2026")</f>
        <v>#REF!</v>
      </c>
      <c r="VN25" s="28" t="e">
        <f>COUNTIFS(#REF!,B25,#REF!,"алиев",#REF!,"08.10.2026")</f>
        <v>#REF!</v>
      </c>
      <c r="VO25" s="28" t="e">
        <f>COUNTIFS(#REF!,B25,#REF!,"Бекдурдиев",#REF!,"08.10.2026")</f>
        <v>#REF!</v>
      </c>
      <c r="VP25" s="28" t="e">
        <f>COUNTIFS(#REF!,B25,#REF!,"алиев",#REF!,"09.10.2026")</f>
        <v>#REF!</v>
      </c>
      <c r="VQ25" s="28" t="e">
        <f>COUNTIFS(#REF!,B25,#REF!,"Бекдурдиев",#REF!,"09.10.2026")</f>
        <v>#REF!</v>
      </c>
      <c r="VR25" s="28" t="e">
        <f>COUNTIFS(#REF!,B25,#REF!,"алиев",#REF!,"10.10.2026")</f>
        <v>#REF!</v>
      </c>
      <c r="VS25" s="28" t="e">
        <f>COUNTIFS(#REF!,B25,#REF!,"Бекдурдиев",#REF!,"10.10.2026")</f>
        <v>#REF!</v>
      </c>
      <c r="VT25" s="28" t="e">
        <f>COUNTIFS(#REF!,B25,#REF!,"алиев",#REF!,"11.10.2026")</f>
        <v>#REF!</v>
      </c>
      <c r="VU25" s="28" t="e">
        <f>COUNTIFS(#REF!,B25,#REF!,"Бекдурдиев",#REF!,"11.10.2026")</f>
        <v>#REF!</v>
      </c>
      <c r="VV25" s="28" t="e">
        <f>COUNTIFS(#REF!,B25,#REF!,"алиев",#REF!,"12.10.2026")</f>
        <v>#REF!</v>
      </c>
      <c r="VW25" s="28" t="e">
        <f>COUNTIFS(#REF!,B25,#REF!,"Бекдурдиев",#REF!,"12.10.2026")</f>
        <v>#REF!</v>
      </c>
      <c r="VX25" s="28" t="e">
        <f>COUNTIFS(#REF!,B25,#REF!,"алиев",#REF!,"13.10.2026")</f>
        <v>#REF!</v>
      </c>
      <c r="VY25" s="28" t="e">
        <f>COUNTIFS(#REF!,B25,#REF!,"Бекдурдиев",#REF!,"13.10.2026")</f>
        <v>#REF!</v>
      </c>
      <c r="VZ25" s="28" t="e">
        <f>COUNTIFS(#REF!,B25,#REF!,"алиев",#REF!,"14.10.2026")</f>
        <v>#REF!</v>
      </c>
      <c r="WA25" s="28" t="e">
        <f>COUNTIFS(#REF!,B25,#REF!,"Бекдурдиев",#REF!,"14.10.2026")</f>
        <v>#REF!</v>
      </c>
      <c r="WB25" s="28" t="e">
        <f>COUNTIFS(#REF!,B25,#REF!,"алиев",#REF!,"15.10.2026")</f>
        <v>#REF!</v>
      </c>
      <c r="WC25" s="28" t="e">
        <f>COUNTIFS(#REF!,B25,#REF!,"Бекдурдиев",#REF!,"15.10.2026")</f>
        <v>#REF!</v>
      </c>
      <c r="WD25" s="28" t="e">
        <f>COUNTIFS(#REF!,B25,#REF!,"алиев",#REF!,"16.10.2026")</f>
        <v>#REF!</v>
      </c>
      <c r="WE25" s="28" t="e">
        <f>COUNTIFS(#REF!,B25,#REF!,"Бекдурдиев",#REF!,"16.10.2026")</f>
        <v>#REF!</v>
      </c>
      <c r="WF25" s="28" t="e">
        <f>COUNTIFS(#REF!,B25,#REF!,"алиев",#REF!,"17.10.2026")</f>
        <v>#REF!</v>
      </c>
      <c r="WG25" s="28" t="e">
        <f>COUNTIFS(#REF!,B25,#REF!,"Бекдурдиев",#REF!,"17.10.2026")</f>
        <v>#REF!</v>
      </c>
      <c r="WH25" s="28" t="e">
        <f>COUNTIFS(#REF!,B25,#REF!,"алиев",#REF!,"18.10.2026")</f>
        <v>#REF!</v>
      </c>
      <c r="WI25" s="28" t="e">
        <f>COUNTIFS(#REF!,B25,#REF!,"Бекдурдиев",#REF!,"18.10.2026")</f>
        <v>#REF!</v>
      </c>
      <c r="WJ25" s="28" t="e">
        <f>COUNTIFS(#REF!,B25,#REF!,"алиев",#REF!,"19.10.2026")</f>
        <v>#REF!</v>
      </c>
      <c r="WK25" s="28" t="e">
        <f>COUNTIFS(#REF!,B25,#REF!,"Бекдурдиев",#REF!,"19.10.2026")</f>
        <v>#REF!</v>
      </c>
      <c r="WL25" s="28" t="e">
        <f>COUNTIFS(#REF!,B25,#REF!,"алиев",#REF!,"20.10.2026")</f>
        <v>#REF!</v>
      </c>
      <c r="WM25" s="28" t="e">
        <f>COUNTIFS(#REF!,B25,#REF!,"Бекдурдиев",#REF!,"20.10.2026")</f>
        <v>#REF!</v>
      </c>
      <c r="WN25" s="28" t="e">
        <f>COUNTIFS(#REF!,B25,#REF!,"алиев",#REF!,"21.10.2026")</f>
        <v>#REF!</v>
      </c>
      <c r="WO25" s="28" t="e">
        <f>COUNTIFS(#REF!,B25,#REF!,"Бекдурдиев",#REF!,"21.10.2026")</f>
        <v>#REF!</v>
      </c>
      <c r="WP25" s="28" t="e">
        <f>COUNTIFS(#REF!,B25,#REF!,"алиев",#REF!,"22.10.2026")</f>
        <v>#REF!</v>
      </c>
      <c r="WQ25" s="28" t="e">
        <f>COUNTIFS(#REF!,B25,#REF!,"Бекдурдиев",#REF!,"22.10.2026")</f>
        <v>#REF!</v>
      </c>
      <c r="WR25" s="28" t="e">
        <f>COUNTIFS(#REF!,B25,#REF!,"алиев",#REF!,"23.10.2026")</f>
        <v>#REF!</v>
      </c>
      <c r="WS25" s="28" t="e">
        <f>COUNTIFS(#REF!,B25,#REF!,"Бекдурдиев",#REF!,"23.10.2026")</f>
        <v>#REF!</v>
      </c>
      <c r="WT25" s="28" t="e">
        <f>COUNTIFS(#REF!,B25,#REF!,"алиев",#REF!,"24.10.2026")</f>
        <v>#REF!</v>
      </c>
      <c r="WU25" s="28" t="e">
        <f>COUNTIFS(#REF!,B25,#REF!,"Бекдурдиев",#REF!,"24.10.2026")</f>
        <v>#REF!</v>
      </c>
      <c r="WV25" s="28" t="e">
        <f>COUNTIFS(#REF!,B25,#REF!,"алиев",#REF!,"25.10.2026")</f>
        <v>#REF!</v>
      </c>
      <c r="WW25" s="28" t="e">
        <f>COUNTIFS(#REF!,B25,#REF!,"Бекдурдиев",#REF!,"25.10.2026")</f>
        <v>#REF!</v>
      </c>
      <c r="WX25" s="28" t="e">
        <f>COUNTIFS(#REF!,B25,#REF!,"алиев",#REF!,"26.10.2026")</f>
        <v>#REF!</v>
      </c>
      <c r="WY25" s="28" t="e">
        <f>COUNTIFS(#REF!,B25,#REF!,"Бекдурдиев",#REF!,"26.10.2026")</f>
        <v>#REF!</v>
      </c>
      <c r="WZ25" s="28" t="e">
        <f>COUNTIFS(#REF!,B25,#REF!,"алиев",#REF!,"27.10.2026")</f>
        <v>#REF!</v>
      </c>
      <c r="XA25" s="28" t="e">
        <f>COUNTIFS(#REF!,B25,#REF!,"Бекдурдиев",#REF!,"27.10.2026")</f>
        <v>#REF!</v>
      </c>
      <c r="XB25" s="28" t="e">
        <f>COUNTIFS(#REF!,B25,#REF!,"алиев",#REF!,"28.10.2026")</f>
        <v>#REF!</v>
      </c>
      <c r="XC25" s="28" t="e">
        <f>COUNTIFS(#REF!,B25,#REF!,"Бекдурдиев",#REF!,"28.10.2026")</f>
        <v>#REF!</v>
      </c>
      <c r="XD25" s="28" t="e">
        <f>COUNTIFS(#REF!,B25,#REF!,"алиев",#REF!,"29.10.2026")</f>
        <v>#REF!</v>
      </c>
      <c r="XE25" s="28" t="e">
        <f>COUNTIFS(#REF!,B25,#REF!,"Бекдурдиев",#REF!,"29.10.2026")</f>
        <v>#REF!</v>
      </c>
      <c r="XF25" s="28" t="e">
        <f>COUNTIFS(#REF!,B25,#REF!,"алиев",#REF!,"30.10.2026")</f>
        <v>#REF!</v>
      </c>
      <c r="XG25" s="28" t="e">
        <f>COUNTIFS(#REF!,B25,#REF!,"Бекдурдиев",#REF!,"30.10.2026")</f>
        <v>#REF!</v>
      </c>
      <c r="XH25" s="28" t="e">
        <f>COUNTIFS(#REF!,B25,#REF!,"алиев",#REF!,"31.10.2026")</f>
        <v>#REF!</v>
      </c>
      <c r="XI25" s="28" t="e">
        <f>COUNTIFS(#REF!,B25,#REF!,"Бекдурдиев",#REF!,"31.10.2026")</f>
        <v>#REF!</v>
      </c>
      <c r="XJ25" s="41" t="e">
        <f t="shared" si="38"/>
        <v>#REF!</v>
      </c>
      <c r="XK25" s="41" t="e">
        <f t="shared" si="39"/>
        <v>#REF!</v>
      </c>
      <c r="XL25" s="28" t="e">
        <f>COUNTIFS(#REF!,B25,#REF!,"алиев",#REF!,"01.11.2026")</f>
        <v>#REF!</v>
      </c>
      <c r="XM25" s="28" t="e">
        <f>COUNTIFS(#REF!,B25,#REF!,"Бекдурдиев",#REF!,"01.11.2026")</f>
        <v>#REF!</v>
      </c>
      <c r="XN25" s="28" t="e">
        <f>COUNTIFS(#REF!,B25,#REF!,"алиев",#REF!,"02.11.2026")</f>
        <v>#REF!</v>
      </c>
      <c r="XO25" s="28" t="e">
        <f>COUNTIFS(#REF!,B25,#REF!,"Бекдурдиев",#REF!,"02.11.2026")</f>
        <v>#REF!</v>
      </c>
      <c r="XP25" s="28" t="e">
        <f>COUNTIFS(#REF!,B25,#REF!,"алиев",#REF!,"03.11.2026")</f>
        <v>#REF!</v>
      </c>
      <c r="XQ25" s="28" t="e">
        <f>COUNTIFS(#REF!,B25,#REF!,"Бекдурдиев",#REF!,"03.11.2026")</f>
        <v>#REF!</v>
      </c>
      <c r="XR25" s="28" t="e">
        <f>COUNTIFS(#REF!,B25,#REF!,"алиев",#REF!,"04.11.2026")</f>
        <v>#REF!</v>
      </c>
      <c r="XS25" s="28" t="e">
        <f>COUNTIFS(#REF!,B25,#REF!,"Бекдурдиев",#REF!,"04.11.2026")</f>
        <v>#REF!</v>
      </c>
      <c r="XT25" s="28" t="e">
        <f>COUNTIFS(#REF!,B25,#REF!,"алиев",#REF!,"05.11.2026")</f>
        <v>#REF!</v>
      </c>
      <c r="XU25" s="28" t="e">
        <f>COUNTIFS(#REF!,B25,#REF!,"Бекдурдиев",#REF!,"05.11.2026")</f>
        <v>#REF!</v>
      </c>
      <c r="XV25" s="28" t="e">
        <f>COUNTIFS(#REF!,B25,#REF!,"алиев",#REF!,"06.11.2026")</f>
        <v>#REF!</v>
      </c>
      <c r="XW25" s="28" t="e">
        <f>COUNTIFS(#REF!,B25,#REF!,"Бекдурдиев",#REF!,"06.11.2026")</f>
        <v>#REF!</v>
      </c>
      <c r="XX25" s="28" t="e">
        <f>COUNTIFS(#REF!,B25,#REF!,"алиев",#REF!,"07.11.2026")</f>
        <v>#REF!</v>
      </c>
      <c r="XY25" s="28" t="e">
        <f>COUNTIFS(#REF!,B25,#REF!,"Бекдурдиев",#REF!,"07.11.2026")</f>
        <v>#REF!</v>
      </c>
      <c r="XZ25" s="42" t="e">
        <f>COUNTIFS(#REF!,B25,#REF!,"алиев",#REF!,"08.11.2026")</f>
        <v>#REF!</v>
      </c>
      <c r="YA25" s="42" t="e">
        <f>COUNTIFS(#REF!,B25,#REF!,"Бекдурдиев",#REF!,"08.11.2026")</f>
        <v>#REF!</v>
      </c>
      <c r="YB25" s="42" t="e">
        <f>COUNTIFS(#REF!,B25,#REF!,"алиев",#REF!,"09.11.2026")</f>
        <v>#REF!</v>
      </c>
      <c r="YC25" s="42" t="e">
        <f>COUNTIFS(#REF!,B25,#REF!,"Бекдурдиев",#REF!,"09.11.2026")</f>
        <v>#REF!</v>
      </c>
      <c r="YD25" s="42" t="e">
        <f>COUNTIFS(#REF!,B25,#REF!,"алиев",#REF!,"10.11.2026")</f>
        <v>#REF!</v>
      </c>
      <c r="YE25" s="42" t="e">
        <f>COUNTIFS(#REF!,B25,#REF!,"Бекдурдиев",#REF!,"10.11.2026")</f>
        <v>#REF!</v>
      </c>
      <c r="YF25" s="42" t="e">
        <f>COUNTIFS(#REF!,B25,#REF!,"алиев",#REF!,"11.11.2026")</f>
        <v>#REF!</v>
      </c>
      <c r="YG25" s="42" t="e">
        <f>COUNTIFS(#REF!,B25,#REF!,"Бекдурдиев",#REF!,"11.11.2026")</f>
        <v>#REF!</v>
      </c>
      <c r="YH25" s="42" t="e">
        <f>COUNTIFS(#REF!,B25,#REF!,"алиев",#REF!,"12.11.2026")</f>
        <v>#REF!</v>
      </c>
      <c r="YI25" s="42" t="e">
        <f>COUNTIFS(#REF!,B25,#REF!,"Бекдурдиев",#REF!,"12.11.2026")</f>
        <v>#REF!</v>
      </c>
      <c r="YJ25" s="42" t="e">
        <f>COUNTIFS(#REF!,B25,#REF!,"алиев",#REF!,"13.11.2026")</f>
        <v>#REF!</v>
      </c>
      <c r="YK25" s="42" t="e">
        <f>COUNTIFS(#REF!,B25,#REF!,"Бекдурдиев",#REF!,"13.11.2026")</f>
        <v>#REF!</v>
      </c>
      <c r="YL25" s="42" t="e">
        <f>COUNTIFS(#REF!,B25,#REF!,"алиев",#REF!,"14.11.2026")</f>
        <v>#REF!</v>
      </c>
      <c r="YM25" s="42" t="e">
        <f>COUNTIFS(#REF!,B25,#REF!,"Бекдурдиев",#REF!,"14.11.2026")</f>
        <v>#REF!</v>
      </c>
      <c r="YN25" s="42" t="e">
        <f>COUNTIFS(#REF!,B25,#REF!,"алиев",#REF!,"15.11.2026")</f>
        <v>#REF!</v>
      </c>
      <c r="YO25" s="42" t="e">
        <f>COUNTIFS(#REF!,B25,#REF!,"Бекдурдиев",#REF!,"15.11.2026")</f>
        <v>#REF!</v>
      </c>
      <c r="YP25" s="42" t="e">
        <f>COUNTIFS(#REF!,B25,#REF!,"алиев",#REF!,"16.11.2026")</f>
        <v>#REF!</v>
      </c>
      <c r="YQ25" s="42" t="e">
        <f>COUNTIFS(#REF!,B25,#REF!,"Бекдурдиев",#REF!,"16.11.2026")</f>
        <v>#REF!</v>
      </c>
      <c r="YR25" s="42" t="e">
        <f>COUNTIFS(#REF!,B25,#REF!,"алиев",#REF!,"17.11.2026")</f>
        <v>#REF!</v>
      </c>
      <c r="YS25" s="42" t="e">
        <f>COUNTIFS(#REF!,B25,#REF!,"Бекдурдиев",#REF!,"17.11.2026")</f>
        <v>#REF!</v>
      </c>
      <c r="YT25" s="42" t="e">
        <f>COUNTIFS(#REF!,B25,#REF!,"алиев",#REF!,"18.11.2026")</f>
        <v>#REF!</v>
      </c>
      <c r="YU25" s="42" t="e">
        <f>COUNTIFS(#REF!,B25,#REF!,"Бекдурдиев",#REF!,"18.11.2026")</f>
        <v>#REF!</v>
      </c>
      <c r="YV25" s="42" t="e">
        <f>COUNTIFS(#REF!,B25,#REF!,"алиев",#REF!,"19.11.2026")</f>
        <v>#REF!</v>
      </c>
      <c r="YW25" s="42" t="e">
        <f>COUNTIFS(#REF!,B25,#REF!,"Бекдурдиев",#REF!,"19.11.2026")</f>
        <v>#REF!</v>
      </c>
      <c r="YX25" s="42" t="e">
        <f>COUNTIFS(#REF!,B25,#REF!,"алиев",#REF!,"20.11.2026")</f>
        <v>#REF!</v>
      </c>
      <c r="YY25" s="42" t="e">
        <f>COUNTIFS(#REF!,B25,#REF!,"Бекдурдиев",#REF!,"20.11.2026")</f>
        <v>#REF!</v>
      </c>
      <c r="YZ25" s="42" t="e">
        <f>COUNTIFS(#REF!,B25,#REF!,"алиев",#REF!,"21.11.2026")</f>
        <v>#REF!</v>
      </c>
      <c r="ZA25" s="42" t="e">
        <f>COUNTIFS(#REF!,B25,#REF!,"Бекдурдиев",#REF!,"21.11.2026")</f>
        <v>#REF!</v>
      </c>
      <c r="ZB25" s="42" t="e">
        <f>COUNTIFS(#REF!,B25,#REF!,"алиев",#REF!,"22.11.2026")</f>
        <v>#REF!</v>
      </c>
      <c r="ZC25" s="42" t="e">
        <f>COUNTIFS(#REF!,B25,#REF!,"Бекдурдиев",#REF!,"22.11.2026")</f>
        <v>#REF!</v>
      </c>
      <c r="ZD25" s="42" t="e">
        <f>COUNTIFS(#REF!,B25,#REF!,"алиев",#REF!,"23.11.2026")</f>
        <v>#REF!</v>
      </c>
      <c r="ZE25" s="42" t="e">
        <f>COUNTIFS(#REF!,B25,#REF!,"Бекдурдиев",#REF!,"23.11.2026")</f>
        <v>#REF!</v>
      </c>
      <c r="ZF25" s="42" t="e">
        <f>COUNTIFS(#REF!,B25,#REF!,"алиев",#REF!,"24.11.2026")</f>
        <v>#REF!</v>
      </c>
      <c r="ZG25" s="42" t="e">
        <f>COUNTIFS(#REF!,B25,#REF!,"Бекдурдиев",#REF!,"24.11.2026")</f>
        <v>#REF!</v>
      </c>
      <c r="ZH25" s="42" t="e">
        <f>COUNTIFS(#REF!,B25,#REF!,"алиев",#REF!,"25.11.202")</f>
        <v>#REF!</v>
      </c>
      <c r="ZI25" s="42" t="e">
        <f>COUNTIFS(#REF!,B25,#REF!,"Бекдурдиев",#REF!,"25.11.2026")</f>
        <v>#REF!</v>
      </c>
      <c r="ZJ25" s="42" t="e">
        <f>COUNTIFS(#REF!,B25,#REF!,"алиев",#REF!,"26.11.2026")</f>
        <v>#REF!</v>
      </c>
      <c r="ZK25" s="42" t="e">
        <f>COUNTIFS(#REF!,B25,#REF!,"Бекдурдиев",#REF!,"26.11.2026")</f>
        <v>#REF!</v>
      </c>
      <c r="ZL25" s="42" t="e">
        <f>COUNTIFS(#REF!,B25,#REF!,"алиев",#REF!,"27.11.2026")</f>
        <v>#REF!</v>
      </c>
      <c r="ZM25" s="42" t="e">
        <f>COUNTIFS(#REF!,B25,#REF!,"Бекдурдиев",#REF!,"27.11.2026")</f>
        <v>#REF!</v>
      </c>
      <c r="ZN25" s="42" t="e">
        <f>COUNTIFS(#REF!,B25,#REF!,"алиев",#REF!,"28.11.2026")</f>
        <v>#REF!</v>
      </c>
      <c r="ZO25" s="42" t="e">
        <f>COUNTIFS(#REF!,B25,#REF!,"Бекдурдиев",#REF!,"28.11.2026")</f>
        <v>#REF!</v>
      </c>
      <c r="ZP25" s="42" t="e">
        <f>COUNTIFS(#REF!,B25,#REF!,"алиев",#REF!,"29.11.2026")</f>
        <v>#REF!</v>
      </c>
      <c r="ZQ25" s="42" t="e">
        <f>COUNTIFS(#REF!,B25,#REF!,"Бекдурдиев",#REF!,"29.11.2026")</f>
        <v>#REF!</v>
      </c>
      <c r="ZR25" s="42" t="e">
        <f>COUNTIFS(#REF!,B25,#REF!,"алиев",#REF!,"30.11.2026")</f>
        <v>#REF!</v>
      </c>
      <c r="ZS25" s="42" t="e">
        <f>COUNTIFS(#REF!,B25,#REF!,"Бекдурдиев",#REF!,"30.11.2026")</f>
        <v>#REF!</v>
      </c>
      <c r="ZT25" s="43" t="e">
        <f t="shared" si="40"/>
        <v>#REF!</v>
      </c>
      <c r="ZU25" s="43" t="e">
        <f t="shared" si="41"/>
        <v>#REF!</v>
      </c>
      <c r="ZV25" s="4" t="e">
        <f>COUNTIFS(#REF!,B25,#REF!,"алиев",#REF!,"01.12.2026")</f>
        <v>#REF!</v>
      </c>
      <c r="ZW25" s="4" t="e">
        <f>COUNTIFS(#REF!,B25,#REF!,"Бекдурдиев",#REF!,"01.12.2026")</f>
        <v>#REF!</v>
      </c>
      <c r="ZX25" s="4" t="e">
        <f>COUNTIFS(#REF!,B25,#REF!,"алиев",#REF!,"02.12.2026")</f>
        <v>#REF!</v>
      </c>
      <c r="ZY25" s="4" t="e">
        <f>COUNTIFS(#REF!,B25,#REF!,"Бекдурдиев",#REF!,"02.12.2026")</f>
        <v>#REF!</v>
      </c>
      <c r="ZZ25" s="4" t="e">
        <f>COUNTIFS(#REF!,B25,#REF!,"алиев",#REF!,"03.12.2026")</f>
        <v>#REF!</v>
      </c>
      <c r="AAA25" s="4" t="e">
        <f>COUNTIFS(#REF!,B25,#REF!,"Бекдурдиев",#REF!,"03.12.2026")</f>
        <v>#REF!</v>
      </c>
      <c r="AAB25" s="4" t="e">
        <f>COUNTIFS(#REF!,B25,#REF!,"алиев",#REF!,"04.12.2026")</f>
        <v>#REF!</v>
      </c>
      <c r="AAC25" s="4" t="e">
        <f>COUNTIFS(#REF!,B25,#REF!,"Бекдурдиев",#REF!,"04.12.2026")</f>
        <v>#REF!</v>
      </c>
      <c r="AAD25" s="4" t="e">
        <f>COUNTIFS(#REF!,B25,#REF!,"алиев",#REF!,"05.12.2026")</f>
        <v>#REF!</v>
      </c>
      <c r="AAE25" s="4" t="e">
        <f>COUNTIFS(#REF!,B25,#REF!,"Бекдурдиев",#REF!,"05.12.2026")</f>
        <v>#REF!</v>
      </c>
      <c r="AAF25" s="4" t="e">
        <f>COUNTIFS(#REF!,B25,#REF!,"алиев",#REF!,"06.12.2026")</f>
        <v>#REF!</v>
      </c>
      <c r="AAG25" s="4" t="e">
        <f>COUNTIFS(#REF!,B25,#REF!,"Бекдурдиев",#REF!,"06.12.2026")</f>
        <v>#REF!</v>
      </c>
      <c r="AAH25" s="4" t="e">
        <f>COUNTIFS(#REF!,B25,#REF!,"алиев",#REF!,"07.12.2026")</f>
        <v>#REF!</v>
      </c>
      <c r="AAI25" s="4" t="e">
        <f>COUNTIFS(#REF!,B25,#REF!,"Бекдурдиев",#REF!,"07.12.2026")</f>
        <v>#REF!</v>
      </c>
      <c r="AAJ25" s="1" t="e">
        <f>COUNTIFS(#REF!,B25,#REF!,"алиев",#REF!,"08.12.2026")</f>
        <v>#REF!</v>
      </c>
      <c r="AAK25" s="1" t="e">
        <f>COUNTIFS(#REF!,B25,#REF!,"Бекдурдиев",#REF!,"08.12.2026")</f>
        <v>#REF!</v>
      </c>
      <c r="AAL25" s="1" t="e">
        <f>COUNTIFS(#REF!,B25,#REF!,"алиев",#REF!,"09.12.2026")</f>
        <v>#REF!</v>
      </c>
      <c r="AAM25" s="1" t="e">
        <f>COUNTIFS(#REF!,B25,#REF!,"Бекдурдиев",#REF!,"09.12.2026")</f>
        <v>#REF!</v>
      </c>
      <c r="AAN25" s="1" t="e">
        <f>COUNTIFS(#REF!,B25,#REF!,"алиев",#REF!,"10.12.2026")</f>
        <v>#REF!</v>
      </c>
      <c r="AAO25" s="1" t="e">
        <f>COUNTIFS(#REF!,B25,#REF!,"Бекдурдиев",#REF!,"10.12.2026")</f>
        <v>#REF!</v>
      </c>
      <c r="AAP25" s="1" t="e">
        <f>COUNTIFS(#REF!,B25,#REF!,"алиев",#REF!,"11.12.2026")</f>
        <v>#REF!</v>
      </c>
      <c r="AAQ25" s="1" t="e">
        <f>COUNTIFS(#REF!,B25,#REF!,"Бекдурдиев",#REF!,"11.12.2026")</f>
        <v>#REF!</v>
      </c>
      <c r="AAR25" s="1" t="e">
        <f>COUNTIFS(#REF!,B25,#REF!,"алиев",#REF!,"12.12.2026")</f>
        <v>#REF!</v>
      </c>
      <c r="AAS25" s="1" t="e">
        <f>COUNTIFS(#REF!,B25,#REF!,"Бекдурдиев",#REF!,"12.12.2026")</f>
        <v>#REF!</v>
      </c>
      <c r="AAT25" s="1" t="e">
        <f>COUNTIFS(#REF!,B25,#REF!,"алиев",#REF!,"13.12.2026")</f>
        <v>#REF!</v>
      </c>
      <c r="AAU25" s="1" t="e">
        <f>COUNTIFS(#REF!,B25,#REF!,"Бекдурдиев",#REF!,"13.12.2026")</f>
        <v>#REF!</v>
      </c>
      <c r="AAV25" s="1" t="e">
        <f>COUNTIFS(#REF!,B25,#REF!,"алиев",#REF!,"14.12.2026")</f>
        <v>#REF!</v>
      </c>
      <c r="AAW25" s="1" t="e">
        <f>COUNTIFS(#REF!,B25,#REF!,"Бекдурдиев",#REF!,"14.12.2026")</f>
        <v>#REF!</v>
      </c>
      <c r="AAX25" s="1" t="e">
        <f>COUNTIFS(#REF!,B25,#REF!,"алиев",#REF!,"15.12.2026")</f>
        <v>#REF!</v>
      </c>
      <c r="AAY25" s="1" t="e">
        <f>COUNTIFS(#REF!,B25,#REF!,"Бекдурдиев",#REF!,"15.12.2026")</f>
        <v>#REF!</v>
      </c>
      <c r="AAZ25" s="1" t="e">
        <f>COUNTIFS(#REF!,B25,#REF!,"алиев",#REF!,"16.12.2026")</f>
        <v>#REF!</v>
      </c>
      <c r="ABA25" s="1" t="e">
        <f>COUNTIFS(#REF!,B25,#REF!,"Бекдурдиев",#REF!,"16.12.2026")</f>
        <v>#REF!</v>
      </c>
      <c r="ABB25" s="1" t="e">
        <f>COUNTIFS(#REF!,B25,#REF!,"алиев",#REF!,"17.12.2026")</f>
        <v>#REF!</v>
      </c>
      <c r="ABC25" s="1" t="e">
        <f>COUNTIFS(#REF!,B25,#REF!,"Бекдурдиев",#REF!,"17.12.2026")</f>
        <v>#REF!</v>
      </c>
      <c r="ABD25" s="1" t="e">
        <f>COUNTIFS(#REF!,B25,#REF!,"алиев",#REF!,"18.12.2026")</f>
        <v>#REF!</v>
      </c>
      <c r="ABE25" s="1" t="e">
        <f>COUNTIFS(#REF!,B25,#REF!,"Бекдурдиев",#REF!,"18.12.2026")</f>
        <v>#REF!</v>
      </c>
      <c r="ABF25" s="1" t="e">
        <f>COUNTIFS(#REF!,B25,#REF!,"алиев",#REF!,"19.12.2026")</f>
        <v>#REF!</v>
      </c>
      <c r="ABG25" s="1" t="e">
        <f>COUNTIFS(#REF!,B25,#REF!,"Бекдурдиев",#REF!,"19.12.2026")</f>
        <v>#REF!</v>
      </c>
      <c r="ABH25" s="1" t="e">
        <f>COUNTIFS(#REF!,B25,#REF!,"алиев",#REF!,"20.12.2026")</f>
        <v>#REF!</v>
      </c>
      <c r="ABI25" s="1" t="e">
        <f>COUNTIFS(#REF!,B25,#REF!,"Бекдурдиев",#REF!,"20.12.2026")</f>
        <v>#REF!</v>
      </c>
      <c r="ABJ25" s="1" t="e">
        <f>COUNTIFS(#REF!,B25,#REF!,"алиев",#REF!,"21.12.2026")</f>
        <v>#REF!</v>
      </c>
      <c r="ABK25" s="1" t="e">
        <f>COUNTIFS(#REF!,B25,#REF!,"Бекдурдиев",#REF!,"21.12.2026")</f>
        <v>#REF!</v>
      </c>
      <c r="ABL25" s="1" t="e">
        <f>COUNTIFS(#REF!,B25,#REF!,"алиев",#REF!,"22.12.2026")</f>
        <v>#REF!</v>
      </c>
      <c r="ABM25" s="1" t="e">
        <f>COUNTIFS(#REF!,B25,#REF!,"Бекдурдиев",#REF!,"22.12.2026")</f>
        <v>#REF!</v>
      </c>
      <c r="ABN25" s="1" t="e">
        <f>COUNTIFS(#REF!,B25,#REF!,"алиев",#REF!,"23.12.2026")</f>
        <v>#REF!</v>
      </c>
      <c r="ABO25" s="1" t="e">
        <f>COUNTIFS(#REF!,B25,#REF!,"Бекдурдиев",#REF!,"23.12.2026")</f>
        <v>#REF!</v>
      </c>
      <c r="ABP25" s="1" t="e">
        <f>COUNTIFS(#REF!,B25,#REF!,"алиев",#REF!,"24.12.2026")</f>
        <v>#REF!</v>
      </c>
      <c r="ABQ25" s="1" t="e">
        <f>COUNTIFS(#REF!,B25,#REF!,"Бекдурдиев",#REF!,"24.12.2026")</f>
        <v>#REF!</v>
      </c>
      <c r="ABR25" s="1" t="e">
        <f>COUNTIFS(#REF!,B25,#REF!,"алиев",#REF!,"25.12.2026")</f>
        <v>#REF!</v>
      </c>
      <c r="ABS25" s="1" t="e">
        <f>COUNTIFS(#REF!,B25,#REF!,"Бекдурдиев",#REF!,"25.12.2026")</f>
        <v>#REF!</v>
      </c>
      <c r="ABT25" s="1" t="e">
        <f>COUNTIFS(#REF!,B25,#REF!,"алиев",#REF!,"26.12.2026")</f>
        <v>#REF!</v>
      </c>
      <c r="ABU25" s="1" t="e">
        <f>COUNTIFS(#REF!,B25,#REF!,"Бекдурдиев",#REF!,"26.12.2026")</f>
        <v>#REF!</v>
      </c>
      <c r="ABV25" s="1" t="e">
        <f>COUNTIFS(#REF!,B25,#REF!,"алиев",#REF!,"27.12.2026")</f>
        <v>#REF!</v>
      </c>
      <c r="ABW25" s="1" t="e">
        <f>COUNTIFS(#REF!,B25,#REF!,"Бекдурдиев",#REF!,"27.12.2026")</f>
        <v>#REF!</v>
      </c>
      <c r="ABX25" s="1" t="e">
        <f>COUNTIFS(#REF!,B25,#REF!,"алиев",#REF!,"28.12.2026")</f>
        <v>#REF!</v>
      </c>
      <c r="ABY25" s="1" t="e">
        <f>COUNTIFS(#REF!,B25,#REF!,"Бекдурдиев",#REF!,"28.12.2026")</f>
        <v>#REF!</v>
      </c>
      <c r="ABZ25" s="1" t="e">
        <f>COUNTIFS(#REF!,B25,#REF!,"алиев",#REF!,"29.12.2026")</f>
        <v>#REF!</v>
      </c>
      <c r="ACA25" s="1" t="e">
        <f>COUNTIFS(#REF!,B25,#REF!,"Бекдурдиев",#REF!,"29.12.2026")</f>
        <v>#REF!</v>
      </c>
      <c r="ACB25" s="1" t="e">
        <f>COUNTIFS(#REF!,B25,#REF!,"алиев",#REF!,"30.12.2026")</f>
        <v>#REF!</v>
      </c>
      <c r="ACC25" s="1" t="e">
        <f>COUNTIFS(#REF!,B25,#REF!,"Бекдурдиев",#REF!,"30.12.2026")</f>
        <v>#REF!</v>
      </c>
      <c r="ACD25" s="1" t="e">
        <f>COUNTIFS(#REF!,B25,#REF!,"алиев",#REF!,"31.12.2026")</f>
        <v>#REF!</v>
      </c>
      <c r="ACE25" s="1" t="e">
        <f>COUNTIFS(#REF!,B25,#REF!,"Бекдурдиев",#REF!,"31.12.2026")</f>
        <v>#REF!</v>
      </c>
    </row>
    <row r="26" spans="1:759" ht="54" x14ac:dyDescent="0.25">
      <c r="A26" s="4">
        <v>19</v>
      </c>
      <c r="B26" s="7" t="s">
        <v>19</v>
      </c>
      <c r="C26" s="32" t="e">
        <f t="shared" si="15"/>
        <v>#REF!</v>
      </c>
      <c r="D26" s="31" t="e">
        <f t="shared" si="16"/>
        <v>#REF!</v>
      </c>
      <c r="E26" s="31" t="e">
        <f t="shared" si="17"/>
        <v>#REF!</v>
      </c>
      <c r="F26" s="10" t="e">
        <f t="shared" si="18"/>
        <v>#REF!</v>
      </c>
      <c r="G26" s="10" t="e">
        <f t="shared" si="19"/>
        <v>#REF!</v>
      </c>
      <c r="H26" s="2" t="e">
        <f>COUNTIFS(#REF!,B26,#REF!,"алиев",#REF!,"01.01.2026")</f>
        <v>#REF!</v>
      </c>
      <c r="I26" s="2" t="e">
        <f>COUNTIFS(#REF!,B26,#REF!,"Бекдурдиев",#REF!,"01.01.2026")</f>
        <v>#REF!</v>
      </c>
      <c r="J26" s="2" t="e">
        <f>COUNTIFS(#REF!,B26,#REF!,"алиев",#REF!,"02.01.2026")</f>
        <v>#REF!</v>
      </c>
      <c r="K26" s="2" t="e">
        <f>COUNTIFS(#REF!,B26,#REF!,"Бекдурдиев",#REF!,"02.01.2026")</f>
        <v>#REF!</v>
      </c>
      <c r="L26" s="2" t="e">
        <f>COUNTIFS(#REF!,B26,#REF!,"алиев",#REF!,"03.01.2026")</f>
        <v>#REF!</v>
      </c>
      <c r="M26" s="2" t="e">
        <f>COUNTIFS(#REF!,#REF!,#REF!,"Бекдурдиев",#REF!,"03.01.2026")</f>
        <v>#REF!</v>
      </c>
      <c r="N26" s="2" t="e">
        <f>COUNTIFS(#REF!,B26,#REF!,"алиев",#REF!,"04.01.2026")</f>
        <v>#REF!</v>
      </c>
      <c r="O26" s="2" t="e">
        <f>COUNTIFS(#REF!,B26,#REF!,"Бекдурдиев",#REF!,"04.01.2026")</f>
        <v>#REF!</v>
      </c>
      <c r="P26" s="2" t="e">
        <f>COUNTIFS(#REF!,B26,#REF!,"алиев",#REF!,"05.01.2026")</f>
        <v>#REF!</v>
      </c>
      <c r="Q26" s="2" t="e">
        <f>COUNTIFS(#REF!,B26,#REF!,"Бекдурдиев",#REF!,"05.01.2026")</f>
        <v>#REF!</v>
      </c>
      <c r="R26" s="2" t="e">
        <f>COUNTIFS(#REF!,B26,#REF!,"алиев",#REF!,"06.01.2026")</f>
        <v>#REF!</v>
      </c>
      <c r="S26" s="2" t="e">
        <f>COUNTIFS(#REF!,B26,#REF!,"Бекдурдиев",#REF!,"06.01.2026")</f>
        <v>#REF!</v>
      </c>
      <c r="T26" s="2" t="e">
        <f>COUNTIFS(#REF!,B26,#REF!,"алиев",#REF!,"07.01.2026")</f>
        <v>#REF!</v>
      </c>
      <c r="U26" s="2" t="e">
        <f>COUNTIFS(#REF!,B26,#REF!,"Бекдурдиев",#REF!,"07.01.2026")</f>
        <v>#REF!</v>
      </c>
      <c r="V26" s="2" t="e">
        <f>COUNTIFS(#REF!,B26,#REF!,"алиев",#REF!,"08.01.2026")</f>
        <v>#REF!</v>
      </c>
      <c r="W26" s="2" t="e">
        <f>COUNTIFS(#REF!,B26,#REF!,"Бекдурдиев",#REF!,"08.01.2026")</f>
        <v>#REF!</v>
      </c>
      <c r="X26" s="2" t="e">
        <f>COUNTIFS(#REF!,B26,#REF!,"алиев",#REF!,"09.01.2026")</f>
        <v>#REF!</v>
      </c>
      <c r="Y26" s="2" t="e">
        <f>COUNTIFS(#REF!,B26,#REF!,"Бекдурдиев",#REF!,"09.01.2026")</f>
        <v>#REF!</v>
      </c>
      <c r="Z26" s="2" t="e">
        <f>COUNTIFS(#REF!,B26,#REF!,"алиев",#REF!,"10.01.2026")</f>
        <v>#REF!</v>
      </c>
      <c r="AA26" s="2" t="e">
        <f>COUNTIFS(#REF!,B26,#REF!,"Бекдурдиев",#REF!,"10.01.2026")</f>
        <v>#REF!</v>
      </c>
      <c r="AB26" s="2" t="e">
        <f>COUNTIFS(#REF!,B26,#REF!,"алиев",#REF!,"11.01.2026")</f>
        <v>#REF!</v>
      </c>
      <c r="AC26" s="2" t="e">
        <f>COUNTIFS(#REF!,B26,#REF!,"Бекдурдиев",#REF!,"10.01.2026")</f>
        <v>#REF!</v>
      </c>
      <c r="AD26" s="2" t="e">
        <f>COUNTIFS(#REF!,B26,#REF!,"алиев",#REF!,"12.01.2026")</f>
        <v>#REF!</v>
      </c>
      <c r="AE26" s="2" t="e">
        <f>COUNTIFS(#REF!,B26,#REF!,"Бекдурдиев",#REF!,"12.01.2026")</f>
        <v>#REF!</v>
      </c>
      <c r="AF26" s="2" t="e">
        <f>COUNTIFS(#REF!,B26,#REF!,"алиев",#REF!,"13.01.2026")</f>
        <v>#REF!</v>
      </c>
      <c r="AG26" s="2" t="e">
        <f>COUNTIFS(#REF!,B26,#REF!,"Бекдурдиев",#REF!,"13.01.2026")</f>
        <v>#REF!</v>
      </c>
      <c r="AH26" s="2" t="e">
        <f>COUNTIFS(#REF!,B26,#REF!,"алиев",#REF!,"14.01.2026")</f>
        <v>#REF!</v>
      </c>
      <c r="AI26" s="2" t="e">
        <f>COUNTIFS(#REF!,B26,#REF!,"Бекдурдиев",#REF!,"14.01.2026")</f>
        <v>#REF!</v>
      </c>
      <c r="AJ26" s="2" t="e">
        <f>COUNTIFS(#REF!,B26,#REF!,"алиев",#REF!,"15.01.2026")</f>
        <v>#REF!</v>
      </c>
      <c r="AK26" s="2" t="e">
        <f>COUNTIFS(#REF!,B26,#REF!,"Бекдурдиев",#REF!,"15.01.2026")</f>
        <v>#REF!</v>
      </c>
      <c r="AL26" s="2" t="e">
        <f>COUNTIFS(#REF!,B26,#REF!,"алиев",#REF!,"16.01.2026")</f>
        <v>#REF!</v>
      </c>
      <c r="AM26" s="2" t="e">
        <f>COUNTIFS(#REF!,B26,#REF!,"Бекдурдиев",#REF!,"16.01.2026")</f>
        <v>#REF!</v>
      </c>
      <c r="AN26" s="2" t="e">
        <f>COUNTIFS(#REF!,B26,#REF!,"алиев",#REF!,"17.01.2026")</f>
        <v>#REF!</v>
      </c>
      <c r="AO26" s="2" t="e">
        <f>COUNTIFS(#REF!,B26,#REF!,"Бекдурдиев",#REF!,"17.01.2026")</f>
        <v>#REF!</v>
      </c>
      <c r="AP26" s="2" t="e">
        <f>COUNTIFS(#REF!,B26,#REF!,"алиев",#REF!,"18.01.2026")</f>
        <v>#REF!</v>
      </c>
      <c r="AQ26" s="2" t="e">
        <f>COUNTIFS(#REF!,B26,#REF!,"Бекдурдиев",#REF!,"18.01.2026")</f>
        <v>#REF!</v>
      </c>
      <c r="AR26" s="2" t="e">
        <f>COUNTIFS(#REF!,B26,#REF!,"алиев",#REF!,"19.01.2026")</f>
        <v>#REF!</v>
      </c>
      <c r="AS26" s="2" t="e">
        <f>COUNTIFS(#REF!,B26,#REF!,"Бекдурдиев",#REF!,"19.01.2026")</f>
        <v>#REF!</v>
      </c>
      <c r="AT26" s="2" t="e">
        <f>COUNTIFS(#REF!,B26,#REF!,"алиев",#REF!,"20.01.2026")</f>
        <v>#REF!</v>
      </c>
      <c r="AU26" s="2" t="e">
        <f>COUNTIFS(#REF!,B26,#REF!,"Бекдурдиев",#REF!,"20.01.2026")</f>
        <v>#REF!</v>
      </c>
      <c r="AV26" s="2" t="e">
        <f>COUNTIFS(#REF!,B26,#REF!,"алиев",#REF!,"21.01.2026")</f>
        <v>#REF!</v>
      </c>
      <c r="AW26" s="2" t="e">
        <f>COUNTIFS(#REF!,B26,#REF!,"Бекдурдиев",#REF!,"21.01.2026")</f>
        <v>#REF!</v>
      </c>
      <c r="AX26" s="2" t="e">
        <f>COUNTIFS(#REF!,B26,#REF!,"алиев",#REF!,"22.01.2026")</f>
        <v>#REF!</v>
      </c>
      <c r="AY26" s="2" t="e">
        <f>COUNTIFS(#REF!,B26,#REF!,"Бекдурдиев",#REF!,"22.01.2026")</f>
        <v>#REF!</v>
      </c>
      <c r="AZ26" s="2" t="e">
        <f>COUNTIFS(#REF!,B26,#REF!,"алиев",#REF!,"23.01.2026")</f>
        <v>#REF!</v>
      </c>
      <c r="BA26" s="2" t="e">
        <f>COUNTIFS(#REF!,B26,#REF!,"Бекдурдиев",#REF!,"23.01.2026")</f>
        <v>#REF!</v>
      </c>
      <c r="BB26" s="2" t="e">
        <f>COUNTIFS(#REF!,B26,#REF!,"алиев",#REF!,"24.01.2026")</f>
        <v>#REF!</v>
      </c>
      <c r="BC26" s="2" t="e">
        <f>COUNTIFS(#REF!,B26,#REF!,"Бекдурдиев",#REF!,"24.01.2026")</f>
        <v>#REF!</v>
      </c>
      <c r="BD26" s="2" t="e">
        <f>COUNTIFS(#REF!,B26,#REF!,"алиев",#REF!,"25.01.2026")</f>
        <v>#REF!</v>
      </c>
      <c r="BE26" s="2" t="e">
        <f>COUNTIFS(#REF!,B26,#REF!,"Бекдурдиев",#REF!,"25.01.2026")</f>
        <v>#REF!</v>
      </c>
      <c r="BF26" s="2" t="e">
        <f>COUNTIFS(#REF!,B26,#REF!,"алиев",#REF!,"26.01.2026")</f>
        <v>#REF!</v>
      </c>
      <c r="BG26" s="2" t="e">
        <f>COUNTIFS(#REF!,B26,#REF!,"Бекдурдиев",#REF!,"26.01.2026")</f>
        <v>#REF!</v>
      </c>
      <c r="BH26" s="2" t="e">
        <f>COUNTIFS(#REF!,B26,#REF!,"алиев",#REF!,"27.01.2026")</f>
        <v>#REF!</v>
      </c>
      <c r="BI26" s="2" t="e">
        <f>COUNTIFS(#REF!,B26,#REF!,"Бекдурдиев",#REF!,"27.01.2026")</f>
        <v>#REF!</v>
      </c>
      <c r="BJ26" s="2" t="e">
        <f>COUNTIFS(#REF!,B26,#REF!,"алиев",#REF!,"28.01.2026")</f>
        <v>#REF!</v>
      </c>
      <c r="BK26" s="2" t="e">
        <f>COUNTIFS(#REF!,B26,#REF!,"Бекдурдиев",#REF!,"28.01.2026")</f>
        <v>#REF!</v>
      </c>
      <c r="BL26" s="2" t="e">
        <f>COUNTIFS(#REF!,B26,#REF!,"алиев",#REF!,"29.01.2026")</f>
        <v>#REF!</v>
      </c>
      <c r="BM26" s="2" t="e">
        <f>COUNTIFS(#REF!,B26,#REF!,"Бекдурдиев",#REF!,"29.01.2026")</f>
        <v>#REF!</v>
      </c>
      <c r="BN26" s="2" t="e">
        <f>COUNTIFS(#REF!,B26,#REF!,"алиев",#REF!,"30.01.2026")</f>
        <v>#REF!</v>
      </c>
      <c r="BO26" s="2" t="e">
        <f>COUNTIFS(#REF!,B26,#REF!,"Бекдурдиев",#REF!,"30.01.2026")</f>
        <v>#REF!</v>
      </c>
      <c r="BP26" s="2" t="e">
        <f>COUNTIFS(#REF!,B26,#REF!,"алиев",#REF!,"31.01.2026")</f>
        <v>#REF!</v>
      </c>
      <c r="BQ26" s="2" t="e">
        <f>COUNTIFS(#REF!,B26,#REF!,"Бекдурдиев",#REF!,"31.01.2026")</f>
        <v>#REF!</v>
      </c>
      <c r="BR26" s="12" t="e">
        <f t="shared" si="20"/>
        <v>#REF!</v>
      </c>
      <c r="BS26" s="12" t="e">
        <f t="shared" si="21"/>
        <v>#REF!</v>
      </c>
      <c r="BT26" s="2" t="e">
        <f>COUNTIFS(#REF!,B26,#REF!,"алиев",#REF!,"01.02.2026")</f>
        <v>#REF!</v>
      </c>
      <c r="BU26" s="2" t="e">
        <f>COUNTIFS(#REF!,B26,#REF!,"Бекдурдиев",#REF!,"01.02.2026")</f>
        <v>#REF!</v>
      </c>
      <c r="BV26" s="2" t="e">
        <f>COUNTIFS(#REF!,B26,#REF!,"алиев",#REF!,"02.02.2026")</f>
        <v>#REF!</v>
      </c>
      <c r="BW26" s="2" t="e">
        <f>COUNTIFS(#REF!,B26,#REF!,"Бекдурдиев",#REF!,"02.02.2026")</f>
        <v>#REF!</v>
      </c>
      <c r="BX26" s="2" t="e">
        <f>COUNTIFS(#REF!,B26,#REF!,"алиев",#REF!,"03.02.2026")</f>
        <v>#REF!</v>
      </c>
      <c r="BY26" s="2" t="e">
        <f>COUNTIFS(#REF!,B26,#REF!,"Бекдурдиев",#REF!,"03.02.2026")</f>
        <v>#REF!</v>
      </c>
      <c r="BZ26" s="2" t="e">
        <f>COUNTIFS(#REF!,B26,#REF!,"алиев",#REF!,"04.02.2026")</f>
        <v>#REF!</v>
      </c>
      <c r="CA26" s="2" t="e">
        <f>COUNTIFS(#REF!,B26,#REF!,"Бекдурдиев",#REF!,"04.02.2026")</f>
        <v>#REF!</v>
      </c>
      <c r="CB26" s="2" t="e">
        <f>COUNTIFS(#REF!,B26,#REF!,"алиев",#REF!,"05.02.2026")</f>
        <v>#REF!</v>
      </c>
      <c r="CC26" s="2" t="e">
        <f>COUNTIFS(#REF!,B26,#REF!,"Бекдурдиев",#REF!,"05.02.2026")</f>
        <v>#REF!</v>
      </c>
      <c r="CD26" s="2" t="e">
        <f>COUNTIFS(#REF!,B26,#REF!,"алиев",#REF!,"06.02.2026")</f>
        <v>#REF!</v>
      </c>
      <c r="CE26" s="2" t="e">
        <f>COUNTIFS(#REF!,B26,#REF!,"Бекдурдиев",#REF!,"06.02.2026")</f>
        <v>#REF!</v>
      </c>
      <c r="CF26" s="2" t="e">
        <f>COUNTIFS(#REF!,B26,#REF!,"алиев",#REF!,"07.02.2026")</f>
        <v>#REF!</v>
      </c>
      <c r="CG26" s="2" t="e">
        <f>COUNTIFS(#REF!,B26,#REF!,"Бекдурдиев",#REF!,"07.02.2026")</f>
        <v>#REF!</v>
      </c>
      <c r="CH26" s="2" t="e">
        <f>COUNTIFS(#REF!,B26,#REF!,"Алиев",#REF!,"08.02.2026")</f>
        <v>#REF!</v>
      </c>
      <c r="CI26" s="2" t="e">
        <f>COUNTIFS(#REF!,B26,#REF!,"Бекдурдиев",#REF!,"08.02.2026")</f>
        <v>#REF!</v>
      </c>
      <c r="CJ26" s="2" t="e">
        <f>COUNTIFS(#REF!,B26,#REF!,"Алиев",#REF!,"09.02.2026")</f>
        <v>#REF!</v>
      </c>
      <c r="CK26" s="2" t="e">
        <f>COUNTIFS(#REF!,B26,#REF!,"Бекдурдиев",#REF!,"09.02.2026")</f>
        <v>#REF!</v>
      </c>
      <c r="CL26" s="2" t="e">
        <f>COUNTIFS(#REF!,B26,#REF!,"Алиев",#REF!,"10.02.2026")</f>
        <v>#REF!</v>
      </c>
      <c r="CM26" s="2" t="e">
        <f>COUNTIFS(#REF!,B26,#REF!,"Бекдурдиев",#REF!,"10.02.2026")</f>
        <v>#REF!</v>
      </c>
      <c r="CN26" s="2" t="e">
        <f>COUNTIFS(#REF!,B26,#REF!,"Алиев",#REF!,"11.02.2026")</f>
        <v>#REF!</v>
      </c>
      <c r="CO26" s="2" t="e">
        <f>COUNTIFS(#REF!,B26,#REF!,"Бекдурдиев",#REF!,"11.02.2026")</f>
        <v>#REF!</v>
      </c>
      <c r="CP26" s="2" t="e">
        <f>COUNTIFS(#REF!,B26,#REF!,"Алиев",#REF!,"12.02.2026")</f>
        <v>#REF!</v>
      </c>
      <c r="CQ26" s="2" t="e">
        <f>COUNTIFS(#REF!,B26,#REF!,"Бекдурдиев",#REF!,"12.02.2026")</f>
        <v>#REF!</v>
      </c>
      <c r="CR26" s="2" t="e">
        <f>COUNTIFS(#REF!,B26,#REF!,"Алиев",#REF!,"13.02.2026")</f>
        <v>#REF!</v>
      </c>
      <c r="CS26" s="2" t="e">
        <f>COUNTIFS(#REF!,B26,#REF!,"Бекдурдиев",#REF!,"13.02.2026")</f>
        <v>#REF!</v>
      </c>
      <c r="CT26" s="2" t="e">
        <f>COUNTIFS(#REF!,B26,#REF!,"Алиев",#REF!,"14.02.2026")</f>
        <v>#REF!</v>
      </c>
      <c r="CU26" s="2" t="e">
        <f>COUNTIFS(#REF!,B26,#REF!,"Бекдурдиев",#REF!,"14.02.2026")</f>
        <v>#REF!</v>
      </c>
      <c r="CV26" s="2" t="e">
        <f>COUNTIFS(#REF!,B26,#REF!,"Алиев",#REF!,"15.02.2026")</f>
        <v>#REF!</v>
      </c>
      <c r="CW26" s="2" t="e">
        <f>COUNTIFS(#REF!,B26,#REF!,"Бекдурдиев",#REF!,"15.02.2026")</f>
        <v>#REF!</v>
      </c>
      <c r="CX26" s="2" t="e">
        <f>COUNTIFS(#REF!,B26,#REF!,"Алиев",#REF!,"16.02.2026")</f>
        <v>#REF!</v>
      </c>
      <c r="CY26" s="2" t="e">
        <f>COUNTIFS(#REF!,B26,#REF!,"Бекдурдиев",#REF!,"16.02.2026")</f>
        <v>#REF!</v>
      </c>
      <c r="CZ26" s="2" t="e">
        <f>COUNTIFS(#REF!,B26,#REF!,"Алиев",#REF!,"17.02.2026")</f>
        <v>#REF!</v>
      </c>
      <c r="DA26" s="2" t="e">
        <f>COUNTIFS(#REF!,B26,#REF!,"Бекдурдиев",#REF!,"17.02.2026")</f>
        <v>#REF!</v>
      </c>
      <c r="DB26" s="2" t="e">
        <f>COUNTIFS(#REF!,B26,#REF!,"Алиев",#REF!,"18.02.2026")</f>
        <v>#REF!</v>
      </c>
      <c r="DC26" s="2" t="e">
        <f>COUNTIFS(#REF!,B26,#REF!,"Бекдурдиев",#REF!,"18.02.2026")</f>
        <v>#REF!</v>
      </c>
      <c r="DD26" s="2" t="e">
        <f>COUNTIFS(#REF!,B26,#REF!,"Алиев",#REF!,"19.02.2026")</f>
        <v>#REF!</v>
      </c>
      <c r="DE26" s="2" t="e">
        <f>COUNTIFS(#REF!,B26,#REF!,"Бекдурдиев",#REF!,"19.02.2026")</f>
        <v>#REF!</v>
      </c>
      <c r="DF26" s="2" t="e">
        <f>COUNTIFS(#REF!,B26,#REF!,"Алиев",#REF!,"20.02.2026")</f>
        <v>#REF!</v>
      </c>
      <c r="DG26" s="2" t="e">
        <f>COUNTIFS(#REF!,B26,#REF!,"Бекдурдиев",#REF!,"20.02.2026")</f>
        <v>#REF!</v>
      </c>
      <c r="DH26" s="2" t="e">
        <f>COUNTIFS(#REF!,B26,#REF!,"Алиев",#REF!,"21.02.2026")</f>
        <v>#REF!</v>
      </c>
      <c r="DI26" s="2" t="e">
        <f>COUNTIFS(#REF!,B26,#REF!,"Бекдурдиев",#REF!,"21.02.2026")</f>
        <v>#REF!</v>
      </c>
      <c r="DJ26" s="2" t="e">
        <f>COUNTIFS(#REF!,B26,#REF!,"Алиев",#REF!,"22.02.2026")</f>
        <v>#REF!</v>
      </c>
      <c r="DK26" s="2" t="e">
        <f>COUNTIFS(#REF!,B26,#REF!,"Бекдурдиев",#REF!,"22.02.2026")</f>
        <v>#REF!</v>
      </c>
      <c r="DL26" s="2" t="e">
        <f>COUNTIFS(#REF!,B26,#REF!,"Алиев",#REF!,"23.02.2026")</f>
        <v>#REF!</v>
      </c>
      <c r="DM26" s="2" t="e">
        <f>COUNTIFS(#REF!,B26,#REF!,"Бекдурдиев",#REF!,"23.02.2026")</f>
        <v>#REF!</v>
      </c>
      <c r="DN26" s="2" t="e">
        <f>COUNTIFS(#REF!,B26,#REF!,"Алиев",#REF!,"24.02.2026")</f>
        <v>#REF!</v>
      </c>
      <c r="DO26" s="2" t="e">
        <f>COUNTIFS(#REF!,B26,#REF!,"Бекдурдиев",#REF!,"24.02.2026")</f>
        <v>#REF!</v>
      </c>
      <c r="DP26" s="2" t="e">
        <f>COUNTIFS(#REF!,B26,#REF!,"Алиев",#REF!,"25.02.2026")</f>
        <v>#REF!</v>
      </c>
      <c r="DQ26" s="2" t="e">
        <f>COUNTIFS(#REF!,B26,#REF!,"Бекдурдиев",#REF!,"25.02.2026")</f>
        <v>#REF!</v>
      </c>
      <c r="DR26" s="2" t="e">
        <f>COUNTIFS(#REF!,B26,#REF!,"Алиев",#REF!,"26.02.2026")</f>
        <v>#REF!</v>
      </c>
      <c r="DS26" s="2" t="e">
        <f>COUNTIFS(#REF!,B26,#REF!,"Бекдурдиев",#REF!,"26.02.2026")</f>
        <v>#REF!</v>
      </c>
      <c r="DT26" s="2" t="e">
        <f>COUNTIFS(#REF!,B26,#REF!,"Алиев",#REF!,"27.02.2026")</f>
        <v>#REF!</v>
      </c>
      <c r="DU26" s="2" t="e">
        <f>COUNTIFS(#REF!,B26,#REF!,"Бекдурдиев",#REF!,"27.02.2026")</f>
        <v>#REF!</v>
      </c>
      <c r="DV26" s="2" t="e">
        <f>COUNTIFS(#REF!,B26,#REF!,"Алиев",#REF!,"28.02.2026")</f>
        <v>#REF!</v>
      </c>
      <c r="DW26" s="2" t="e">
        <f>COUNTIFS(#REF!,B26,#REF!,"Бекдурдиев",#REF!,"28.02.2026")</f>
        <v>#REF!</v>
      </c>
      <c r="DX26" s="14" t="e">
        <f t="shared" si="22"/>
        <v>#REF!</v>
      </c>
      <c r="DY26" s="14" t="e">
        <f t="shared" si="23"/>
        <v>#REF!</v>
      </c>
      <c r="DZ26" s="2" t="e">
        <f>COUNTIFS(#REF!,B26,#REF!,"алиев",#REF!,"01.03.2026")</f>
        <v>#REF!</v>
      </c>
      <c r="EA26" s="2" t="e">
        <f>COUNTIFS(#REF!,B26,#REF!,"Бекдурдиев",#REF!,"01.03.2026")</f>
        <v>#REF!</v>
      </c>
      <c r="EB26" s="2" t="e">
        <f>COUNTIFS(#REF!,B26,#REF!,"алиев",#REF!,"02.03.2026")</f>
        <v>#REF!</v>
      </c>
      <c r="EC26" s="2" t="e">
        <f>COUNTIFS(#REF!,B26,#REF!,"Бекдурдиев",#REF!,"02.03.2026")</f>
        <v>#REF!</v>
      </c>
      <c r="ED26" s="2" t="e">
        <f>COUNTIFS(#REF!,B26,#REF!,"алиев",#REF!,"03.03.2026")</f>
        <v>#REF!</v>
      </c>
      <c r="EE26" s="2" t="e">
        <f>COUNTIFS(#REF!,B26,#REF!,"Бекдурдиев",#REF!,"03.03.2026")</f>
        <v>#REF!</v>
      </c>
      <c r="EF26" s="2" t="e">
        <f>COUNTIFS(#REF!,B26,#REF!,"алиев",#REF!,"04.03.2026")</f>
        <v>#REF!</v>
      </c>
      <c r="EG26" s="2" t="e">
        <f>COUNTIFS(#REF!,B26,#REF!,"Бекдурдиев",#REF!,"04.03.2026")</f>
        <v>#REF!</v>
      </c>
      <c r="EH26" s="2" t="e">
        <f>COUNTIFS(#REF!,B26,#REF!,"алиев",#REF!,"05.03.2026")</f>
        <v>#REF!</v>
      </c>
      <c r="EI26" s="2" t="e">
        <f>COUNTIFS(#REF!,B26,#REF!,"Бекдурдиев",#REF!,"05.03.2026")</f>
        <v>#REF!</v>
      </c>
      <c r="EJ26" s="2" t="e">
        <f>COUNTIFS(#REF!,B26,#REF!,"алиев",#REF!,"06.03.2026")</f>
        <v>#REF!</v>
      </c>
      <c r="EK26" s="2" t="e">
        <f>COUNTIFS(#REF!,B26,#REF!,"Бекдурдиев",#REF!,"06.03.2026")</f>
        <v>#REF!</v>
      </c>
      <c r="EL26" s="2" t="e">
        <f>COUNTIFS(#REF!,B26,#REF!,"алиев",#REF!,"07.03.2026")</f>
        <v>#REF!</v>
      </c>
      <c r="EM26" s="2" t="e">
        <f>COUNTIFS(#REF!,B26,#REF!,"Бекдурдиев",#REF!,"07.03.2026")</f>
        <v>#REF!</v>
      </c>
      <c r="EN26" s="2" t="e">
        <f>COUNTIFS(#REF!,B26,#REF!,"алиев",#REF!,"08.03.2026")</f>
        <v>#REF!</v>
      </c>
      <c r="EO26" s="2" t="e">
        <f>COUNTIFS(#REF!,B26,#REF!,"Бекдурдиев",#REF!,"08.03.2026")</f>
        <v>#REF!</v>
      </c>
      <c r="EP26" s="2" t="e">
        <f>COUNTIFS(#REF!,B26,#REF!,"алиев",#REF!,"09.03.2026")</f>
        <v>#REF!</v>
      </c>
      <c r="EQ26" s="2" t="e">
        <f>COUNTIFS(#REF!,B26,#REF!,"Бекдурдиев",#REF!,"09.03.2026")</f>
        <v>#REF!</v>
      </c>
      <c r="ER26" s="2" t="e">
        <f>COUNTIFS(#REF!,B26,#REF!,"алиев",#REF!,"10.03.2026")</f>
        <v>#REF!</v>
      </c>
      <c r="ES26" s="2" t="e">
        <f>COUNTIFS(#REF!,B26,#REF!,"Бекдурдиев",#REF!,"10.03.2026")</f>
        <v>#REF!</v>
      </c>
      <c r="ET26" s="2" t="e">
        <f>COUNTIFS(#REF!,B26,#REF!,"алиев",#REF!,"11.03.2026")</f>
        <v>#REF!</v>
      </c>
      <c r="EU26" s="2" t="e">
        <f>COUNTIFS(#REF!,B26,#REF!,"Бекдурдиев",#REF!,"11.03.2026")</f>
        <v>#REF!</v>
      </c>
      <c r="EV26" s="2" t="e">
        <f>COUNTIFS(#REF!,B26,#REF!,"алиев",#REF!,"12.03.2026")</f>
        <v>#REF!</v>
      </c>
      <c r="EW26" s="2" t="e">
        <f>COUNTIFS(#REF!,B26,#REF!,"Бекдурдиев",#REF!,"12.03.2026")</f>
        <v>#REF!</v>
      </c>
      <c r="EX26" s="2" t="e">
        <f>COUNTIFS(#REF!,B26,#REF!,"алиев",#REF!,"13.03.2026")</f>
        <v>#REF!</v>
      </c>
      <c r="EY26" s="2" t="e">
        <f>COUNTIFS(#REF!,B26,#REF!,"Бекдурдиев",#REF!,"13.03.2026")</f>
        <v>#REF!</v>
      </c>
      <c r="EZ26" s="2" t="e">
        <f>COUNTIFS(#REF!,B26,#REF!,"алиев",#REF!,"14.03.2026")</f>
        <v>#REF!</v>
      </c>
      <c r="FA26" s="2" t="e">
        <f>COUNTIFS(#REF!,B26,#REF!,"Бекдурдиев",#REF!,"14.03.2026")</f>
        <v>#REF!</v>
      </c>
      <c r="FB26" s="2" t="e">
        <f>COUNTIFS(#REF!,B26,#REF!,"алиев",#REF!,"15.03.2026")</f>
        <v>#REF!</v>
      </c>
      <c r="FC26" s="2" t="e">
        <f>COUNTIFS(#REF!,B26,#REF!,"Бекдурдиев",#REF!,"15.03.2026")</f>
        <v>#REF!</v>
      </c>
      <c r="FD26" s="2" t="e">
        <f>COUNTIFS(#REF!,B26,#REF!,"алиев",#REF!,"16.03.2026")</f>
        <v>#REF!</v>
      </c>
      <c r="FE26" s="2" t="e">
        <f>COUNTIFS(#REF!,B26,#REF!,"Бекдурдиев",#REF!,"16.03.2026")</f>
        <v>#REF!</v>
      </c>
      <c r="FF26" s="2" t="e">
        <f>COUNTIFS(#REF!,B26,#REF!,"алиев",#REF!,"17.03.2026")</f>
        <v>#REF!</v>
      </c>
      <c r="FG26" s="2" t="e">
        <f>COUNTIFS(#REF!,B26,#REF!,"Бекдурдиев",#REF!,"17.03.2026")</f>
        <v>#REF!</v>
      </c>
      <c r="FH26" s="2" t="e">
        <f>COUNTIFS(#REF!,B26,#REF!,"алиев",#REF!,"18.03.2026")</f>
        <v>#REF!</v>
      </c>
      <c r="FI26" s="2" t="e">
        <f>COUNTIFS(#REF!,B26,#REF!,"Бекдурдиев",#REF!,"18.03.2026")</f>
        <v>#REF!</v>
      </c>
      <c r="FJ26" s="2" t="e">
        <f>COUNTIFS(#REF!,B26,#REF!,"алиев",#REF!,"19.03.2026")</f>
        <v>#REF!</v>
      </c>
      <c r="FK26" s="2" t="e">
        <f>COUNTIFS(#REF!,B26,#REF!,"Бекдурдиев",#REF!,"19.03.2026")</f>
        <v>#REF!</v>
      </c>
      <c r="FL26" s="2" t="e">
        <f>COUNTIFS(#REF!,B26,#REF!,"алиев",#REF!,"20.03.2026")</f>
        <v>#REF!</v>
      </c>
      <c r="FM26" s="2" t="e">
        <f>COUNTIFS(#REF!,B26,#REF!,"Бекдурдиев",#REF!,"20.03.2026")</f>
        <v>#REF!</v>
      </c>
      <c r="FN26" s="2" t="e">
        <f>COUNTIFS(#REF!,B26,#REF!,"алиев",#REF!,"21.03.2026")</f>
        <v>#REF!</v>
      </c>
      <c r="FO26" s="2" t="e">
        <f>COUNTIFS(#REF!,B26,#REF!,"Бекдурдиев",#REF!,"21.03.2026")</f>
        <v>#REF!</v>
      </c>
      <c r="FP26" s="2" t="e">
        <f>COUNTIFS(#REF!,B26,#REF!,"алиев",#REF!,"22.03.2026")</f>
        <v>#REF!</v>
      </c>
      <c r="FQ26" s="2" t="e">
        <f>COUNTIFS(#REF!,B26,#REF!,"Бекдурдиев",#REF!,"22.03.2026")</f>
        <v>#REF!</v>
      </c>
      <c r="FR26" s="2" t="e">
        <f>COUNTIFS(#REF!,B26,#REF!,"алиев",#REF!,"23.03.2026")</f>
        <v>#REF!</v>
      </c>
      <c r="FS26" s="2" t="e">
        <f>COUNTIFS(#REF!,B26,#REF!,"Бекдурдиев",#REF!,"23.03.2026")</f>
        <v>#REF!</v>
      </c>
      <c r="FT26" s="2" t="e">
        <f>COUNTIFS(#REF!,B26,#REF!,"алиев",#REF!,"24.03.2026")</f>
        <v>#REF!</v>
      </c>
      <c r="FU26" s="2" t="e">
        <f>COUNTIFS(#REF!,B26,#REF!,"Бекдурдиев",#REF!,"24.03.2026")</f>
        <v>#REF!</v>
      </c>
      <c r="FV26" s="2" t="e">
        <f>COUNTIFS(#REF!,B26,#REF!,"алиев",#REF!,"25.03.2026")</f>
        <v>#REF!</v>
      </c>
      <c r="FW26" s="2" t="e">
        <f>COUNTIFS(#REF!,B26,#REF!,"Бекдурдиев",#REF!,"25.03.2026")</f>
        <v>#REF!</v>
      </c>
      <c r="FX26" s="2" t="e">
        <f>COUNTIFS(#REF!,B26,#REF!,"алиев",#REF!,"26.03.2026")</f>
        <v>#REF!</v>
      </c>
      <c r="FY26" s="2" t="e">
        <f>COUNTIFS(#REF!,B26,#REF!,"Бекдурдиев",#REF!,"26.03.2026")</f>
        <v>#REF!</v>
      </c>
      <c r="FZ26" s="2" t="e">
        <f>COUNTIFS(#REF!,B26,#REF!,"алиев",#REF!,"27.03.2026")</f>
        <v>#REF!</v>
      </c>
      <c r="GA26" s="2" t="e">
        <f>COUNTIFS(#REF!,B26,#REF!,"Бекдурдиев",#REF!,"27.03.2026")</f>
        <v>#REF!</v>
      </c>
      <c r="GB26" s="2" t="e">
        <f>COUNTIFS(#REF!,B26,#REF!,"алиев",#REF!,"28.03.2026")</f>
        <v>#REF!</v>
      </c>
      <c r="GC26" s="2" t="e">
        <f>COUNTIFS(#REF!,B26,#REF!,"Бекдурдиев",#REF!,"28.03.2026")</f>
        <v>#REF!</v>
      </c>
      <c r="GD26" s="2" t="e">
        <f>COUNTIFS(#REF!,B26,#REF!,"алиев",#REF!,"29.03.2026")</f>
        <v>#REF!</v>
      </c>
      <c r="GE26" s="2" t="e">
        <f>COUNTIFS(#REF!,B26,#REF!,"Бекдурдиев",#REF!,"29.03.2026")</f>
        <v>#REF!</v>
      </c>
      <c r="GF26" s="2" t="e">
        <f>COUNTIFS(#REF!,B26,#REF!,"алиев",#REF!,"30.03.2026")</f>
        <v>#REF!</v>
      </c>
      <c r="GG26" s="2" t="e">
        <f>COUNTIFS(#REF!,B26,#REF!,"Бекдурдиев",#REF!,"30.03.2026")</f>
        <v>#REF!</v>
      </c>
      <c r="GH26" s="2" t="e">
        <f>COUNTIFS(#REF!,B26,#REF!,"алиев",#REF!,"31.03.2026")</f>
        <v>#REF!</v>
      </c>
      <c r="GI26" s="2" t="e">
        <f>COUNTIFS(#REF!,B26,#REF!,"Бекдурдиев",#REF!,"31.03.2026")</f>
        <v>#REF!</v>
      </c>
      <c r="GJ26" s="16" t="e">
        <f t="shared" si="24"/>
        <v>#REF!</v>
      </c>
      <c r="GK26" s="16" t="e">
        <f t="shared" si="25"/>
        <v>#REF!</v>
      </c>
      <c r="GL26" s="4" t="e">
        <f>COUNTIFS(#REF!,B26,#REF!,"алиев",#REF!,"01.04.2026")</f>
        <v>#REF!</v>
      </c>
      <c r="GM26" s="4" t="e">
        <f>COUNTIFS(#REF!,B26,#REF!,"Бекдурдиев",#REF!,"01.04.2026")</f>
        <v>#REF!</v>
      </c>
      <c r="GN26" s="4" t="e">
        <f>COUNTIFS(#REF!,B26,#REF!,"алиев",#REF!,"02.04.2026")</f>
        <v>#REF!</v>
      </c>
      <c r="GO26" s="4" t="e">
        <f>COUNTIFS(#REF!,B26,#REF!,"Бекдурдиев",#REF!,"02.04.2026")</f>
        <v>#REF!</v>
      </c>
      <c r="GP26" s="4" t="e">
        <f>COUNTIFS(#REF!,B26,#REF!,"алиев",#REF!,"03.04.2026")</f>
        <v>#REF!</v>
      </c>
      <c r="GQ26" s="4" t="e">
        <f>COUNTIFS(#REF!,B26,#REF!,"Бекдурдиев",#REF!,"03.04.2026")</f>
        <v>#REF!</v>
      </c>
      <c r="GR26" s="4" t="e">
        <f>COUNTIFS(#REF!,B26,#REF!,"алиев",#REF!,"04.04.2026")</f>
        <v>#REF!</v>
      </c>
      <c r="GS26" s="4" t="e">
        <f>COUNTIFS(#REF!,B26,#REF!,"Бекдурдиев",#REF!,"04.04.2026")</f>
        <v>#REF!</v>
      </c>
      <c r="GT26" s="4" t="e">
        <f>COUNTIFS(#REF!,B26,#REF!,"алиев",#REF!,"05.04.2026")</f>
        <v>#REF!</v>
      </c>
      <c r="GU26" s="4" t="e">
        <f>COUNTIFS(#REF!,B26,#REF!,"Бекдурдиев",#REF!,"05.04.2026")</f>
        <v>#REF!</v>
      </c>
      <c r="GV26" s="4" t="e">
        <f>COUNTIFS(#REF!,B26,#REF!,"алиев",#REF!,"06.04.2026")</f>
        <v>#REF!</v>
      </c>
      <c r="GW26" s="4" t="e">
        <f>COUNTIFS(#REF!,B26,#REF!,"Бекдурдиев",#REF!,"06.04.2026")</f>
        <v>#REF!</v>
      </c>
      <c r="GX26" s="4" t="e">
        <f>COUNTIFS(#REF!,B26,#REF!,"алиев",#REF!,"07.04.2026")</f>
        <v>#REF!</v>
      </c>
      <c r="GY26" s="4" t="e">
        <f>COUNTIFS(#REF!,B26,#REF!,"Бекдурдиев",#REF!,"07.04.2026")</f>
        <v>#REF!</v>
      </c>
      <c r="GZ26" s="4" t="e">
        <f>COUNTIFS(#REF!,B26,#REF!,"алиев",#REF!,"08.04.2026")</f>
        <v>#REF!</v>
      </c>
      <c r="HA26" s="4" t="e">
        <f>COUNTIFS(#REF!,B26,#REF!,"Бекдурдиев",#REF!,"08.04.2026")</f>
        <v>#REF!</v>
      </c>
      <c r="HB26" s="4" t="e">
        <f>COUNTIFS(#REF!,B26,#REF!,"алиев",#REF!,"09.04.2026")</f>
        <v>#REF!</v>
      </c>
      <c r="HC26" s="4" t="e">
        <f>COUNTIFS(#REF!,B26,#REF!,"Бекдурдиев",#REF!,"09.04.2026")</f>
        <v>#REF!</v>
      </c>
      <c r="HD26" s="4" t="e">
        <f>COUNTIFS(#REF!,B26,#REF!,"алиев",#REF!,"10.04.2026")</f>
        <v>#REF!</v>
      </c>
      <c r="HE26" s="4" t="e">
        <f>COUNTIFS(#REF!,B26,#REF!,"Бекдурдиев",#REF!,"10.04.2026")</f>
        <v>#REF!</v>
      </c>
      <c r="HF26" s="4" t="e">
        <f>COUNTIFS(#REF!,B26,#REF!,"алиев",#REF!,"11.04.2026")</f>
        <v>#REF!</v>
      </c>
      <c r="HG26" s="4" t="e">
        <f>COUNTIFS(#REF!,B26,#REF!,"Бекдурдиев",#REF!,"11.04.2026")</f>
        <v>#REF!</v>
      </c>
      <c r="HH26" s="4" t="e">
        <f>COUNTIFS(#REF!,B26,#REF!,"алиев",#REF!,"12.04.2026")</f>
        <v>#REF!</v>
      </c>
      <c r="HI26" s="4" t="e">
        <f>COUNTIFS(#REF!,B26,#REF!,"Бекдурдиев",#REF!,"12.04.2026")</f>
        <v>#REF!</v>
      </c>
      <c r="HJ26" s="4" t="e">
        <f>COUNTIFS(#REF!,B26,#REF!,"алиев",#REF!,"13.04.2026")</f>
        <v>#REF!</v>
      </c>
      <c r="HK26" s="4" t="e">
        <f>COUNTIFS(#REF!,B26,#REF!,"Бекдурдиев",#REF!,"13.04.2026")</f>
        <v>#REF!</v>
      </c>
      <c r="HL26" s="4" t="e">
        <f>COUNTIFS(#REF!,B26,#REF!,"алиев",#REF!,"14.04.2026")</f>
        <v>#REF!</v>
      </c>
      <c r="HM26" s="4" t="e">
        <f>COUNTIFS(#REF!,B26,#REF!,"Бекдурдиев",#REF!,"14.04.2026")</f>
        <v>#REF!</v>
      </c>
      <c r="HN26" s="4" t="e">
        <f>COUNTIFS(#REF!,B26,#REF!,"алиев",#REF!,"15.04.2026")</f>
        <v>#REF!</v>
      </c>
      <c r="HO26" s="4" t="e">
        <f>COUNTIFS(#REF!,B26,#REF!,"Бекдурдиев",#REF!,"15.04.2026")</f>
        <v>#REF!</v>
      </c>
      <c r="HP26" s="4" t="e">
        <f>COUNTIFS(#REF!,B26,#REF!,"алиев",#REF!,"16.04.2026")</f>
        <v>#REF!</v>
      </c>
      <c r="HQ26" s="4" t="e">
        <f>COUNTIFS(#REF!,B26,#REF!,"Бекдурдиев",#REF!,"16.04.2026")</f>
        <v>#REF!</v>
      </c>
      <c r="HR26" s="4" t="e">
        <f>COUNTIFS(#REF!,B26,#REF!,"алиев",#REF!,"17.04.2026")</f>
        <v>#REF!</v>
      </c>
      <c r="HS26" s="4" t="e">
        <f>COUNTIFS(#REF!,B26,#REF!,"Бекдурдиев",#REF!,"17.04.2026")</f>
        <v>#REF!</v>
      </c>
      <c r="HT26" s="4" t="e">
        <f>COUNTIFS(#REF!,B26,#REF!,"алиев",#REF!,"18.04.2026")</f>
        <v>#REF!</v>
      </c>
      <c r="HU26" s="4" t="e">
        <f>COUNTIFS(#REF!,B26,#REF!,"Бекдурдиев",#REF!,"18.04.2026")</f>
        <v>#REF!</v>
      </c>
      <c r="HV26" s="4" t="e">
        <f>COUNTIFS(#REF!,B26,#REF!,"алиев",#REF!,"19.04.2026")</f>
        <v>#REF!</v>
      </c>
      <c r="HW26" s="4" t="e">
        <f>COUNTIFS(#REF!,B26,#REF!,"Бекдурдиев",#REF!,"19.04.2026")</f>
        <v>#REF!</v>
      </c>
      <c r="HX26" s="4" t="e">
        <f>COUNTIFS(#REF!,B26,#REF!,"алиев",#REF!,"20.04.2026")</f>
        <v>#REF!</v>
      </c>
      <c r="HY26" s="4" t="e">
        <f>COUNTIFS(#REF!,B26,#REF!,"Бекдурдиев",#REF!,"20.04.2026")</f>
        <v>#REF!</v>
      </c>
      <c r="HZ26" s="4" t="e">
        <f>COUNTIFS(#REF!,B26,#REF!,"алиев",#REF!,"21.04.2026")</f>
        <v>#REF!</v>
      </c>
      <c r="IA26" s="4" t="e">
        <f>COUNTIFS(#REF!,B26,#REF!,"Бекдурдиев",#REF!,"21.04.2026")</f>
        <v>#REF!</v>
      </c>
      <c r="IB26" s="4" t="e">
        <f>COUNTIFS(#REF!,B26,#REF!,"алиев",#REF!,"22.04.2026")</f>
        <v>#REF!</v>
      </c>
      <c r="IC26" s="4" t="e">
        <f>COUNTIFS(#REF!,B26,#REF!,"Бекдурдиев",#REF!,"22.04.2026")</f>
        <v>#REF!</v>
      </c>
      <c r="ID26" s="4" t="e">
        <f>COUNTIFS(#REF!,B26,#REF!,"алиев",#REF!,"23.04.2026")</f>
        <v>#REF!</v>
      </c>
      <c r="IE26" s="4" t="e">
        <f>COUNTIFS(#REF!,B26,#REF!,"Бекдурдиев",#REF!,"23.04.2026")</f>
        <v>#REF!</v>
      </c>
      <c r="IF26" s="4" t="e">
        <f>COUNTIFS(#REF!,B26,#REF!,"алиев",#REF!,"24.04.2026")</f>
        <v>#REF!</v>
      </c>
      <c r="IG26" s="4" t="e">
        <f>COUNTIFS(#REF!,B26,#REF!,"Бекдурдиев",#REF!,"24.04.2026")</f>
        <v>#REF!</v>
      </c>
      <c r="IH26" s="4" t="e">
        <f>COUNTIFS(#REF!,B26,#REF!,"алиев",#REF!,"25.04.2026")</f>
        <v>#REF!</v>
      </c>
      <c r="II26" s="4" t="e">
        <f>COUNTIFS(#REF!,B26,#REF!,"Бекдурдиев",#REF!,"25.04.2026")</f>
        <v>#REF!</v>
      </c>
      <c r="IJ26" s="4" t="e">
        <f>COUNTIFS(#REF!,B26,#REF!,"алиев",#REF!,"26.04.2026")</f>
        <v>#REF!</v>
      </c>
      <c r="IK26" s="4" t="e">
        <f>COUNTIFS(#REF!,B26,#REF!,"Бекдурдиев",#REF!,"26.04.2026")</f>
        <v>#REF!</v>
      </c>
      <c r="IL26" s="4" t="e">
        <f>COUNTIFS(#REF!,B26,#REF!,"алиев",#REF!,"27.04.2026")</f>
        <v>#REF!</v>
      </c>
      <c r="IM26" s="4" t="e">
        <f>COUNTIFS(#REF!,B26,#REF!,"Бекдурдиев",#REF!,"27.04.2026")</f>
        <v>#REF!</v>
      </c>
      <c r="IN26" s="4" t="e">
        <f>COUNTIFS(#REF!,B26,#REF!,"алиев",#REF!,"28.04.2026")</f>
        <v>#REF!</v>
      </c>
      <c r="IO26" s="4" t="e">
        <f>COUNTIFS(#REF!,B26,#REF!,"Бекдурдиев",#REF!,"28.04.2026")</f>
        <v>#REF!</v>
      </c>
      <c r="IP26" s="4" t="e">
        <f>COUNTIFS(#REF!,B26,#REF!,"алиев",#REF!,"29.04.2026")</f>
        <v>#REF!</v>
      </c>
      <c r="IQ26" s="4" t="e">
        <f>COUNTIFS(#REF!,B26,#REF!,"Бекдурдиев",#REF!,"29.04.2026")</f>
        <v>#REF!</v>
      </c>
      <c r="IR26" s="4" t="e">
        <f>COUNTIFS(#REF!,B26,#REF!,"алиев",#REF!,"30.04.2026")</f>
        <v>#REF!</v>
      </c>
      <c r="IS26" s="4" t="e">
        <f>COUNTIFS(#REF!,B26,#REF!,"Бекдурдиев",#REF!,"30.04.2026")</f>
        <v>#REF!</v>
      </c>
      <c r="IT26" s="18" t="e">
        <f t="shared" si="26"/>
        <v>#REF!</v>
      </c>
      <c r="IU26" s="18" t="e">
        <f t="shared" si="27"/>
        <v>#REF!</v>
      </c>
      <c r="IV26" s="4" t="e">
        <f>COUNTIFS(#REF!,B26,#REF!,"алиев",#REF!,"01.05.2026")</f>
        <v>#REF!</v>
      </c>
      <c r="IW26" s="4" t="e">
        <f>COUNTIFS(#REF!,B26,#REF!,"Бекдурдиев",#REF!,"01.05.2026")</f>
        <v>#REF!</v>
      </c>
      <c r="IX26" s="4" t="e">
        <f>COUNTIFS(#REF!,B26,#REF!,"алиев",#REF!,"02.05.2026")</f>
        <v>#REF!</v>
      </c>
      <c r="IY26" s="4" t="e">
        <f>COUNTIFS(#REF!,B26,#REF!,"Бекдурдиев",#REF!,"02.05.2026")</f>
        <v>#REF!</v>
      </c>
      <c r="IZ26" s="4" t="e">
        <f>COUNTIFS(#REF!,B26,#REF!,"алиев",#REF!,"03.05.2026")</f>
        <v>#REF!</v>
      </c>
      <c r="JA26" s="4" t="e">
        <f>COUNTIFS(#REF!,B26,#REF!,"Бекдурдиев",#REF!,"03.05.2026")</f>
        <v>#REF!</v>
      </c>
      <c r="JB26" s="4" t="e">
        <f>COUNTIFS(#REF!,B26,#REF!,"алиев",#REF!,"04.05.2026")</f>
        <v>#REF!</v>
      </c>
      <c r="JC26" s="4" t="e">
        <f>COUNTIFS(#REF!,B26,#REF!,"Бекдурдиев",#REF!,"04.05.2026")</f>
        <v>#REF!</v>
      </c>
      <c r="JD26" s="4" t="e">
        <f>COUNTIFS(#REF!,B26,#REF!,"алиев",#REF!,"05.05.2026")</f>
        <v>#REF!</v>
      </c>
      <c r="JE26" s="4" t="e">
        <f>COUNTIFS(#REF!,B26,#REF!,"Бекдурдиев",#REF!,"05.05.2026")</f>
        <v>#REF!</v>
      </c>
      <c r="JF26" s="4" t="e">
        <f>COUNTIFS(#REF!,B26,#REF!,"алиев",#REF!,"06.05.2026")</f>
        <v>#REF!</v>
      </c>
      <c r="JG26" s="4" t="e">
        <f>COUNTIFS(#REF!,B26,#REF!,"Бекдурдиев",#REF!,"06.05.2026")</f>
        <v>#REF!</v>
      </c>
      <c r="JH26" s="4" t="e">
        <f>COUNTIFS(#REF!,B26,#REF!,"алиев",#REF!,"07.05.2026")</f>
        <v>#REF!</v>
      </c>
      <c r="JI26" s="4" t="e">
        <f>COUNTIFS(#REF!,B26,#REF!,"Бекдурдиев",#REF!,"07.05.2026")</f>
        <v>#REF!</v>
      </c>
      <c r="JJ26" s="4" t="e">
        <f>COUNTIFS(#REF!,B26,#REF!,"алиев",#REF!,"08.05.2026")</f>
        <v>#REF!</v>
      </c>
      <c r="JK26" s="4" t="e">
        <f>COUNTIFS(#REF!,B26,#REF!,"Бекдурдиев",#REF!,"08.05.2026")</f>
        <v>#REF!</v>
      </c>
      <c r="JL26" s="4" t="e">
        <f>COUNTIFS(#REF!,B26,#REF!,"алиев",#REF!,"09.05.2026")</f>
        <v>#REF!</v>
      </c>
      <c r="JM26" s="4" t="e">
        <f>COUNTIFS(#REF!,B26,#REF!,"Бекдурдиев",#REF!,"09.05.2026")</f>
        <v>#REF!</v>
      </c>
      <c r="JN26" s="4" t="e">
        <f>COUNTIFS(#REF!,B26,#REF!,"алиев",#REF!,"10.05.2026")</f>
        <v>#REF!</v>
      </c>
      <c r="JO26" s="4" t="e">
        <f>COUNTIFS(#REF!,B26,#REF!,"Бекдурдиев",#REF!,"10.05.2026")</f>
        <v>#REF!</v>
      </c>
      <c r="JP26" s="4" t="e">
        <f>COUNTIFS(#REF!,B26,#REF!,"алиев",#REF!,"11.05.2026")</f>
        <v>#REF!</v>
      </c>
      <c r="JQ26" s="4" t="e">
        <f>COUNTIFS(#REF!,B26,#REF!,"Бекдурдиев",#REF!,"11.05.2026")</f>
        <v>#REF!</v>
      </c>
      <c r="JR26" s="4" t="e">
        <f>COUNTIFS(#REF!,B26,#REF!,"алиев",#REF!,"12.05.2026")</f>
        <v>#REF!</v>
      </c>
      <c r="JS26" s="4" t="e">
        <f>COUNTIFS(#REF!,B26,#REF!,"Бекдурдиев",#REF!,"12.05.2026")</f>
        <v>#REF!</v>
      </c>
      <c r="JT26" s="4" t="e">
        <f>COUNTIFS(#REF!,B26,#REF!,"алиев",#REF!,"13.05.2026")</f>
        <v>#REF!</v>
      </c>
      <c r="JU26" s="4" t="e">
        <f>COUNTIFS(#REF!,B26,#REF!,"Бекдурдиев",#REF!,"13.05.2026")</f>
        <v>#REF!</v>
      </c>
      <c r="JV26" s="4" t="e">
        <f>COUNTIFS(#REF!,B26,#REF!,"алиев",#REF!,"14.05.2026")</f>
        <v>#REF!</v>
      </c>
      <c r="JW26" s="4" t="e">
        <f>COUNTIFS(#REF!,B26,#REF!,"Бекдурдиев",#REF!,"14.05.2026")</f>
        <v>#REF!</v>
      </c>
      <c r="JX26" s="4" t="e">
        <f>COUNTIFS(#REF!,B26,#REF!,"алиев",#REF!,"15.05.2026")</f>
        <v>#REF!</v>
      </c>
      <c r="JY26" s="4" t="e">
        <f>COUNTIFS(#REF!,B26,#REF!,"Бекдурдиев",#REF!,"15.05.2026")</f>
        <v>#REF!</v>
      </c>
      <c r="JZ26" s="4" t="e">
        <f>COUNTIFS(#REF!,B26,#REF!,"алиев",#REF!,"16.05.2026")</f>
        <v>#REF!</v>
      </c>
      <c r="KA26" s="4" t="e">
        <f>COUNTIFS(#REF!,B26,#REF!,"Бекдурдиев",#REF!,"16.05.2026")</f>
        <v>#REF!</v>
      </c>
      <c r="KB26" s="4" t="e">
        <f>COUNTIFS(#REF!,B26,#REF!,"алиев",#REF!,"17.05.2026")</f>
        <v>#REF!</v>
      </c>
      <c r="KC26" s="4" t="e">
        <f>COUNTIFS(#REF!,B26,#REF!,"Бекдурдиев",#REF!,"17.05.2026")</f>
        <v>#REF!</v>
      </c>
      <c r="KD26" s="4" t="e">
        <f>COUNTIFS(#REF!,B26,#REF!,"алиев",#REF!,"18.05.2026")</f>
        <v>#REF!</v>
      </c>
      <c r="KE26" s="4" t="e">
        <f>COUNTIFS(#REF!,B26,#REF!,"Бекдурдиев",#REF!,"18.05.2026")</f>
        <v>#REF!</v>
      </c>
      <c r="KF26" s="4" t="e">
        <f>COUNTIFS(#REF!,B26,#REF!,"алиев",#REF!,"19.05.2026")</f>
        <v>#REF!</v>
      </c>
      <c r="KG26" s="4" t="e">
        <f>COUNTIFS(#REF!,B26,#REF!,"Бекдурдиев",#REF!,"19.05.2026")</f>
        <v>#REF!</v>
      </c>
      <c r="KH26" s="4" t="e">
        <f>COUNTIFS(#REF!,B26,#REF!,"алиев",#REF!,"20.05.2026")</f>
        <v>#REF!</v>
      </c>
      <c r="KI26" s="4" t="e">
        <f>COUNTIFS(#REF!,B26,#REF!,"Бекдурдиев",#REF!,"20.05.2026")</f>
        <v>#REF!</v>
      </c>
      <c r="KJ26" s="4" t="e">
        <f>COUNTIFS(#REF!,B26,#REF!,"алиев",#REF!,"21.05.2026")</f>
        <v>#REF!</v>
      </c>
      <c r="KK26" s="4" t="e">
        <f>COUNTIFS(#REF!,B26,#REF!,"Бекдурдиев",#REF!,"21.05.2026")</f>
        <v>#REF!</v>
      </c>
      <c r="KL26" s="4" t="e">
        <f>COUNTIFS(#REF!,B26,#REF!,"алиев",#REF!,"22.05.2026")</f>
        <v>#REF!</v>
      </c>
      <c r="KM26" s="4" t="e">
        <f>COUNTIFS(#REF!,B26,#REF!,"Бекдурдиев",#REF!,"22.05.2026")</f>
        <v>#REF!</v>
      </c>
      <c r="KN26" s="4" t="e">
        <f>COUNTIFS(#REF!,B26,#REF!,"алиев",#REF!,"23.05.2026")</f>
        <v>#REF!</v>
      </c>
      <c r="KO26" s="4" t="e">
        <f>COUNTIFS(#REF!,B26,#REF!,"Бекдурдиев",#REF!,"23.05.2026")</f>
        <v>#REF!</v>
      </c>
      <c r="KP26" s="4" t="e">
        <f>COUNTIFS(#REF!,B26,#REF!,"алиев",#REF!,"24.05.2026")</f>
        <v>#REF!</v>
      </c>
      <c r="KQ26" s="4" t="e">
        <f>COUNTIFS(#REF!,B26,#REF!,"Бекдурдиев",#REF!,"24.05.2026")</f>
        <v>#REF!</v>
      </c>
      <c r="KR26" s="4" t="e">
        <f>COUNTIFS(#REF!,B26,#REF!,"алиев",#REF!,"25.05.2026")</f>
        <v>#REF!</v>
      </c>
      <c r="KS26" s="4" t="e">
        <f>COUNTIFS(#REF!,B26,#REF!,"Бекдурдиев",#REF!,"25.05.2026")</f>
        <v>#REF!</v>
      </c>
      <c r="KT26" s="4" t="e">
        <f>COUNTIFS(#REF!,B26,#REF!,"алиев",#REF!,"26.05.2026")</f>
        <v>#REF!</v>
      </c>
      <c r="KU26" s="4" t="e">
        <f>COUNTIFS(#REF!,B26,#REF!,"Бекдурдиев",#REF!,"26.05.2026")</f>
        <v>#REF!</v>
      </c>
      <c r="KV26" s="4" t="e">
        <f>COUNTIFS(#REF!,B26,#REF!,"алиев",#REF!,"27.05.2026")</f>
        <v>#REF!</v>
      </c>
      <c r="KW26" s="4" t="e">
        <f>COUNTIFS(#REF!,B26,#REF!,"Бекдурдиев",#REF!,"27.05.2026")</f>
        <v>#REF!</v>
      </c>
      <c r="KX26" s="4" t="e">
        <f>COUNTIFS(#REF!,B26,#REF!,"алиев",#REF!,"28.05.2026")</f>
        <v>#REF!</v>
      </c>
      <c r="KY26" s="4" t="e">
        <f>COUNTIFS(#REF!,B26,#REF!,"Бекдурдиев",#REF!,"28.05.2026")</f>
        <v>#REF!</v>
      </c>
      <c r="KZ26" s="4" t="e">
        <f>COUNTIFS(#REF!,B26,#REF!,"алиев",#REF!,"29.05.2026")</f>
        <v>#REF!</v>
      </c>
      <c r="LA26" s="4" t="e">
        <f>COUNTIFS(#REF!,B26,#REF!,"Бекдурдиев",#REF!,"29.05.2026")</f>
        <v>#REF!</v>
      </c>
      <c r="LB26" s="4" t="e">
        <f>COUNTIFS(#REF!,B26,#REF!,"алиев",#REF!,"30.05.2026")</f>
        <v>#REF!</v>
      </c>
      <c r="LC26" s="4" t="e">
        <f>COUNTIFS(#REF!,B26,#REF!,"Бекдурдиев",#REF!,"30.05.2026")</f>
        <v>#REF!</v>
      </c>
      <c r="LD26" s="4" t="e">
        <f>COUNTIFS(#REF!,B26,#REF!,"алиев",#REF!,"31.05.2026")</f>
        <v>#REF!</v>
      </c>
      <c r="LE26" s="4" t="e">
        <f>COUNTIFS(#REF!,B26,#REF!,"Бекдурдиев",#REF!,"31.05.2026")</f>
        <v>#REF!</v>
      </c>
      <c r="LF26" s="22" t="e">
        <f t="shared" si="28"/>
        <v>#REF!</v>
      </c>
      <c r="LG26" s="22" t="e">
        <f t="shared" si="29"/>
        <v>#REF!</v>
      </c>
      <c r="LH26" s="4" t="e">
        <f>COUNTIFS(#REF!,B26,#REF!,"алиев",#REF!,"01.06.2026")</f>
        <v>#REF!</v>
      </c>
      <c r="LI26" s="4" t="e">
        <f>COUNTIFS(#REF!,B26,#REF!,"Бекдурдиев",#REF!,"01.06.2026")</f>
        <v>#REF!</v>
      </c>
      <c r="LJ26" s="4" t="e">
        <f>COUNTIFS(#REF!,B26,#REF!,"алиев",#REF!,"02.06.2026")</f>
        <v>#REF!</v>
      </c>
      <c r="LK26" s="4" t="e">
        <f>COUNTIFS(#REF!,B26,#REF!,"Бекдурдиев",#REF!,"02.06.2026")</f>
        <v>#REF!</v>
      </c>
      <c r="LL26" s="4" t="e">
        <f>COUNTIFS(#REF!,B26,#REF!,"алиев",#REF!,"03.06.2026")</f>
        <v>#REF!</v>
      </c>
      <c r="LM26" s="4" t="e">
        <f>COUNTIFS(#REF!,B26,#REF!,"Бекдурдиев",#REF!,"03.06.2026")</f>
        <v>#REF!</v>
      </c>
      <c r="LN26" s="4" t="e">
        <f>COUNTIFS(#REF!,B26,#REF!,"алиев",#REF!,"04.06.2026")</f>
        <v>#REF!</v>
      </c>
      <c r="LO26" s="4" t="e">
        <f>COUNTIFS(#REF!,B26,#REF!,"Бекдурдиев",#REF!,"04.06.2026")</f>
        <v>#REF!</v>
      </c>
      <c r="LP26" s="4" t="e">
        <f>COUNTIFS(#REF!,B26,#REF!,"алиев",#REF!,"05.06.2026")</f>
        <v>#REF!</v>
      </c>
      <c r="LQ26" s="4" t="e">
        <f>COUNTIFS(#REF!,B26,#REF!,"Бекдурдиев",#REF!,"05.06.2026")</f>
        <v>#REF!</v>
      </c>
      <c r="LR26" s="4" t="e">
        <f>COUNTIFS(#REF!,B26,#REF!,"алиев",#REF!,"06.06.2026")</f>
        <v>#REF!</v>
      </c>
      <c r="LS26" s="4" t="e">
        <f>COUNTIFS(#REF!,B26,#REF!,"Бекдурдиев",#REF!,"06.06.2026")</f>
        <v>#REF!</v>
      </c>
      <c r="LT26" s="4" t="e">
        <f>COUNTIFS(#REF!,B26,#REF!,"алиев",#REF!,"07.06.2026")</f>
        <v>#REF!</v>
      </c>
      <c r="LU26" s="4" t="e">
        <f>COUNTIFS(#REF!,B26,#REF!,"Бекдурдиев",#REF!,"07.06.2026")</f>
        <v>#REF!</v>
      </c>
      <c r="LV26" s="4" t="e">
        <f>COUNTIFS(#REF!,B26,#REF!,"алиев",#REF!,"08.06.2026")</f>
        <v>#REF!</v>
      </c>
      <c r="LW26" s="4" t="e">
        <f>COUNTIFS(#REF!,B26,#REF!,"Бекдурдиев",#REF!,"08.06.2026")</f>
        <v>#REF!</v>
      </c>
      <c r="LX26" s="4" t="e">
        <f>COUNTIFS(#REF!,B26,#REF!,"алиев",#REF!,"09.06.2026")</f>
        <v>#REF!</v>
      </c>
      <c r="LY26" s="4" t="e">
        <f>COUNTIFS(#REF!,B26,#REF!,"Бекдурдиев",#REF!,"09.06.2026")</f>
        <v>#REF!</v>
      </c>
      <c r="LZ26" s="4" t="e">
        <f>COUNTIFS(#REF!,B26,#REF!,"алиев",#REF!,"10.06.2026")</f>
        <v>#REF!</v>
      </c>
      <c r="MA26" s="4" t="e">
        <f>COUNTIFS(#REF!,B26,#REF!,"Бекдурдиев",#REF!,"10.06.2026")</f>
        <v>#REF!</v>
      </c>
      <c r="MB26" s="4" t="e">
        <f>COUNTIFS(#REF!,B26,#REF!,"алиев",#REF!,"11.06.2026")</f>
        <v>#REF!</v>
      </c>
      <c r="MC26" s="4" t="e">
        <f>COUNTIFS(#REF!,B26,#REF!,"Бекдурдиев",#REF!,"11.06.2026")</f>
        <v>#REF!</v>
      </c>
      <c r="MD26" s="4" t="e">
        <f>COUNTIFS(#REF!,B26,#REF!,"алиев",#REF!,"12.06.2026")</f>
        <v>#REF!</v>
      </c>
      <c r="ME26" s="4" t="e">
        <f>COUNTIFS(#REF!,B26,#REF!,"Бекдурдиев",#REF!,"12.06.2026")</f>
        <v>#REF!</v>
      </c>
      <c r="MF26" s="4" t="e">
        <f>COUNTIFS(#REF!,B26,#REF!,"алиев",#REF!,"13.06.2026")</f>
        <v>#REF!</v>
      </c>
      <c r="MG26" s="4" t="e">
        <f>COUNTIFS(#REF!,B26,#REF!,"Бекдурдиев",#REF!,"13.06.2026")</f>
        <v>#REF!</v>
      </c>
      <c r="MH26" s="4" t="e">
        <f>COUNTIFS(#REF!,B26,#REF!,"алиев",#REF!,"14.06.2026")</f>
        <v>#REF!</v>
      </c>
      <c r="MI26" s="4" t="e">
        <f>COUNTIFS(#REF!,B26,#REF!,"Бекдурдиев",#REF!,"14.06.2026")</f>
        <v>#REF!</v>
      </c>
      <c r="MJ26" s="4" t="e">
        <f>COUNTIFS(#REF!,B26,#REF!,"алиев",#REF!,"15.06.2026")</f>
        <v>#REF!</v>
      </c>
      <c r="MK26" s="4" t="e">
        <f>COUNTIFS(#REF!,B26,#REF!,"Бекдурдиев",#REF!,"15.06.2026")</f>
        <v>#REF!</v>
      </c>
      <c r="ML26" s="4" t="e">
        <f>COUNTIFS(#REF!,B26,#REF!,"алиев",#REF!,"16.06.2026")</f>
        <v>#REF!</v>
      </c>
      <c r="MM26" s="4" t="e">
        <f>COUNTIFS(#REF!,B26,#REF!,"Бекдурдиев",#REF!,"16.06.2026")</f>
        <v>#REF!</v>
      </c>
      <c r="MN26" s="4" t="e">
        <f>COUNTIFS(#REF!,B26,#REF!,"алиев",#REF!,"17.06.2026")</f>
        <v>#REF!</v>
      </c>
      <c r="MO26" s="4" t="e">
        <f>COUNTIFS(#REF!,B26,#REF!,"Бекдурдиев",#REF!,"17.06.2026")</f>
        <v>#REF!</v>
      </c>
      <c r="MP26" s="4" t="e">
        <f>COUNTIFS(#REF!,B26,#REF!,"алиев",#REF!,"18.06.2026")</f>
        <v>#REF!</v>
      </c>
      <c r="MQ26" s="4" t="e">
        <f>COUNTIFS(#REF!,B26,#REF!,"Бекдурдиев",#REF!,"18.06.2026")</f>
        <v>#REF!</v>
      </c>
      <c r="MR26" s="4" t="e">
        <f>COUNTIFS(#REF!,B26,#REF!,"алиев",#REF!,"19.06.2026")</f>
        <v>#REF!</v>
      </c>
      <c r="MS26" s="4" t="e">
        <f>COUNTIFS(#REF!,B26,#REF!,"Бекдурдиев",#REF!,"19.06.2026")</f>
        <v>#REF!</v>
      </c>
      <c r="MT26" s="4" t="e">
        <f>COUNTIFS(#REF!,B26,#REF!,"алиев",#REF!,"20.06.2026")</f>
        <v>#REF!</v>
      </c>
      <c r="MU26" s="4" t="e">
        <f>COUNTIFS(#REF!,B26,#REF!,"Бекдурдиев",#REF!,"20.06.2026")</f>
        <v>#REF!</v>
      </c>
      <c r="MV26" s="4" t="e">
        <f>COUNTIFS(#REF!,B26,#REF!,"алиев",#REF!,"21.06.2026")</f>
        <v>#REF!</v>
      </c>
      <c r="MW26" s="4" t="e">
        <f>COUNTIFS(#REF!,B26,#REF!,"Бекдурдиев",#REF!,"21.06.2026")</f>
        <v>#REF!</v>
      </c>
      <c r="MX26" s="4" t="e">
        <f>COUNTIFS(#REF!,B26,#REF!,"алиев",#REF!,"22.06.2026")</f>
        <v>#REF!</v>
      </c>
      <c r="MY26" s="4" t="e">
        <f>COUNTIFS(#REF!,B26,#REF!,"Бекдурдиев",#REF!,"22.06.2026")</f>
        <v>#REF!</v>
      </c>
      <c r="MZ26" s="4" t="e">
        <f>COUNTIFS(#REF!,B26,#REF!,"алиев",#REF!,"23.06.2026")</f>
        <v>#REF!</v>
      </c>
      <c r="NA26" s="4" t="e">
        <f>COUNTIFS(#REF!,B26,#REF!,"Бекдурдиев",#REF!,"23.06.2026")</f>
        <v>#REF!</v>
      </c>
      <c r="NB26" s="4" t="e">
        <f>COUNTIFS(#REF!,B26,#REF!,"алиев",#REF!,"24.06.2026")</f>
        <v>#REF!</v>
      </c>
      <c r="NC26" s="4" t="e">
        <f>COUNTIFS(#REF!,B26,#REF!,"Бекдурдиев",#REF!,"24.06.2026")</f>
        <v>#REF!</v>
      </c>
      <c r="ND26" s="4" t="e">
        <f>COUNTIFS(#REF!,B26,#REF!,"алиев",#REF!,"25.06.2026")</f>
        <v>#REF!</v>
      </c>
      <c r="NE26" s="4" t="e">
        <f>COUNTIFS(#REF!,B26,#REF!,"Бекдурдиев",#REF!,"25.06.2026")</f>
        <v>#REF!</v>
      </c>
      <c r="NF26" s="4" t="e">
        <f>COUNTIFS(#REF!,B26,#REF!,"алиев",#REF!,"26.06.2026")</f>
        <v>#REF!</v>
      </c>
      <c r="NG26" s="4" t="e">
        <f>COUNTIFS(#REF!,B26,#REF!,"Бекдурдиев",#REF!,"26.06.2026")</f>
        <v>#REF!</v>
      </c>
      <c r="NH26" s="4" t="e">
        <f>COUNTIFS(#REF!,B26,#REF!,"алиев",#REF!,"27.06.2026")</f>
        <v>#REF!</v>
      </c>
      <c r="NI26" s="4" t="e">
        <f>COUNTIFS(#REF!,B26,#REF!,"Бекдурдиев",#REF!,"27.06.2026")</f>
        <v>#REF!</v>
      </c>
      <c r="NJ26" s="4" t="e">
        <f>COUNTIFS(#REF!,B26,#REF!,"алиев",#REF!,"28.06.2026")</f>
        <v>#REF!</v>
      </c>
      <c r="NK26" s="4" t="e">
        <f>COUNTIFS(#REF!,B26,#REF!,"Бекдурдиев",#REF!,"28.06.2026")</f>
        <v>#REF!</v>
      </c>
      <c r="NL26" s="4" t="e">
        <f>COUNTIFS(#REF!,B26,#REF!,"алиев",#REF!,"29.06.2026")</f>
        <v>#REF!</v>
      </c>
      <c r="NM26" s="4" t="e">
        <f>COUNTIFS(#REF!,B26,#REF!,"Бекдурдиев",#REF!,"29.06.2026")</f>
        <v>#REF!</v>
      </c>
      <c r="NN26" s="4" t="e">
        <f>COUNTIFS(#REF!,B26,#REF!,"алиев",#REF!,"30.06.2026")</f>
        <v>#REF!</v>
      </c>
      <c r="NO26" s="4" t="e">
        <f>COUNTIFS(#REF!,B26,#REF!,"Бекдурдиев",#REF!,"30.06.2026")</f>
        <v>#REF!</v>
      </c>
      <c r="NP26" s="26" t="e">
        <f t="shared" si="30"/>
        <v>#REF!</v>
      </c>
      <c r="NQ26" s="26" t="e">
        <f t="shared" si="31"/>
        <v>#REF!</v>
      </c>
      <c r="NR26" s="4" t="e">
        <f>COUNTIFS(#REF!,B26,#REF!,"алиев",#REF!,"01.07.2026")</f>
        <v>#REF!</v>
      </c>
      <c r="NS26" s="4" t="e">
        <f>COUNTIFS(#REF!,B26,#REF!,"Бекдурдиев",#REF!,"01.07.2026")</f>
        <v>#REF!</v>
      </c>
      <c r="NT26" s="4" t="e">
        <f>COUNTIFS(#REF!,B26,#REF!,"алиев",#REF!,"02.07.2026")</f>
        <v>#REF!</v>
      </c>
      <c r="NU26" s="4" t="e">
        <f>COUNTIFS(#REF!,B26,#REF!,"Бекдурдиев",#REF!,"02.07.2026")</f>
        <v>#REF!</v>
      </c>
      <c r="NV26" s="4" t="e">
        <f>COUNTIFS(#REF!,B26,#REF!,"алиев",#REF!,"03.07.2026")</f>
        <v>#REF!</v>
      </c>
      <c r="NW26" s="4" t="e">
        <f>COUNTIFS(#REF!,B26,#REF!,"Бекдурдиев",#REF!,"03.07.2026")</f>
        <v>#REF!</v>
      </c>
      <c r="NX26" s="4" t="e">
        <f>COUNTIFS(#REF!,B26,#REF!,"алиев",#REF!,"04.07.2026")</f>
        <v>#REF!</v>
      </c>
      <c r="NY26" s="4" t="e">
        <f>COUNTIFS(#REF!,B26,#REF!,"Бекдурдиев",#REF!,"04.07.2026")</f>
        <v>#REF!</v>
      </c>
      <c r="NZ26" s="4" t="e">
        <f>COUNTIFS(#REF!,B26,#REF!,"алиев",#REF!,"05.07.2026")</f>
        <v>#REF!</v>
      </c>
      <c r="OA26" s="4" t="e">
        <f>COUNTIFS(#REF!,B26,#REF!,"Бекдурдиев",#REF!,"05.07.2026")</f>
        <v>#REF!</v>
      </c>
      <c r="OB26" s="4" t="e">
        <f>COUNTIFS(#REF!,B26,#REF!,"алиев",#REF!,"06.07.2026")</f>
        <v>#REF!</v>
      </c>
      <c r="OC26" s="4" t="e">
        <f>COUNTIFS(#REF!,B26,#REF!,"Бекдурдиев",#REF!,"06.07.2026")</f>
        <v>#REF!</v>
      </c>
      <c r="OD26" s="4" t="e">
        <f>COUNTIFS(#REF!,B26,#REF!,"алиев",#REF!,"07.07.2026")</f>
        <v>#REF!</v>
      </c>
      <c r="OE26" s="4" t="e">
        <f>COUNTIFS(#REF!,B26,#REF!,"Бекдурдиев",#REF!,"07.07.2026")</f>
        <v>#REF!</v>
      </c>
      <c r="OF26" s="4" t="e">
        <f>COUNTIFS(#REF!,B26,#REF!,"алиев",#REF!,"08.07.2026")</f>
        <v>#REF!</v>
      </c>
      <c r="OG26" s="4" t="e">
        <f>COUNTIFS(#REF!,B26,#REF!,"Бекдурдиев",#REF!,"08.07.2026")</f>
        <v>#REF!</v>
      </c>
      <c r="OH26" s="4" t="e">
        <f>COUNTIFS(#REF!,B26,#REF!,"алиев",#REF!,"09.07.2026")</f>
        <v>#REF!</v>
      </c>
      <c r="OI26" s="4" t="e">
        <f>COUNTIFS(#REF!,B26,#REF!,"Бекдурдиев",#REF!,"09.07.2026")</f>
        <v>#REF!</v>
      </c>
      <c r="OJ26" s="4" t="e">
        <f>COUNTIFS(#REF!,B26,#REF!,"алиев",#REF!,"10.07.2026")</f>
        <v>#REF!</v>
      </c>
      <c r="OK26" s="4" t="e">
        <f>COUNTIFS(#REF!,B26,#REF!,"Бекдурдиев",#REF!,"10.07.2026")</f>
        <v>#REF!</v>
      </c>
      <c r="OL26" s="4" t="e">
        <f>COUNTIFS(#REF!,B26,#REF!,"алиев",#REF!,"11.07.2026")</f>
        <v>#REF!</v>
      </c>
      <c r="OM26" s="4" t="e">
        <f>COUNTIFS(#REF!,B26,#REF!,"Бекдурдиев",#REF!,"11.07.2026")</f>
        <v>#REF!</v>
      </c>
      <c r="ON26" s="4" t="e">
        <f>COUNTIFS(#REF!,B26,#REF!,"алиев",#REF!,"12.07.2026")</f>
        <v>#REF!</v>
      </c>
      <c r="OO26" s="4" t="e">
        <f>COUNTIFS(#REF!,B26,#REF!,"Бекдурдиев",#REF!,"12.07.2026")</f>
        <v>#REF!</v>
      </c>
      <c r="OP26" s="4" t="e">
        <f>COUNTIFS(#REF!,B26,#REF!,"алиев",#REF!,"13.07.2026")</f>
        <v>#REF!</v>
      </c>
      <c r="OQ26" s="4" t="e">
        <f>COUNTIFS(#REF!,B26,#REF!,"Бекдурдиев",#REF!,"13.07.2026")</f>
        <v>#REF!</v>
      </c>
      <c r="OR26" s="4" t="e">
        <f>COUNTIFS(#REF!,B26,#REF!,"алиев",#REF!,"14.07.2026")</f>
        <v>#REF!</v>
      </c>
      <c r="OS26" s="4" t="e">
        <f>COUNTIFS(#REF!,B26,#REF!,"Бекдурдиев",#REF!,"14.07.2026")</f>
        <v>#REF!</v>
      </c>
      <c r="OT26" s="4" t="e">
        <f>COUNTIFS(#REF!,B26,#REF!,"алиев",#REF!,"15.07.2026")</f>
        <v>#REF!</v>
      </c>
      <c r="OU26" s="4" t="e">
        <f>COUNTIFS(#REF!,B26,#REF!,"Бекдурдиев",#REF!,"15.07.2026")</f>
        <v>#REF!</v>
      </c>
      <c r="OV26" s="4" t="e">
        <f>COUNTIFS(#REF!,B26,#REF!,"алиев",#REF!,"16.07.2026")</f>
        <v>#REF!</v>
      </c>
      <c r="OW26" s="4" t="e">
        <f>COUNTIFS(#REF!,B26,#REF!,"Бекдурдиев",#REF!,"16.07.2026")</f>
        <v>#REF!</v>
      </c>
      <c r="OX26" s="4" t="e">
        <f>COUNTIFS(#REF!,B26,#REF!,"алиев",#REF!,"17.07.2026")</f>
        <v>#REF!</v>
      </c>
      <c r="OY26" s="4" t="e">
        <f>COUNTIFS(#REF!,B26,#REF!,"Бекдурдиев",#REF!,"17.07.2026")</f>
        <v>#REF!</v>
      </c>
      <c r="OZ26" s="4" t="e">
        <f>COUNTIFS(#REF!,B26,#REF!,"алиев",#REF!,"18.07.2026")</f>
        <v>#REF!</v>
      </c>
      <c r="PA26" s="4" t="e">
        <f>COUNTIFS(#REF!,B26,#REF!,"Бекдурдиев",#REF!,"18.07.2026")</f>
        <v>#REF!</v>
      </c>
      <c r="PB26" s="4" t="e">
        <f>COUNTIFS(#REF!,B26,#REF!,"алиев",#REF!,"19.07.2026")</f>
        <v>#REF!</v>
      </c>
      <c r="PC26" s="4" t="e">
        <f>COUNTIFS(#REF!,B26,#REF!,"Бекдурдиев",#REF!,"19.07.2026")</f>
        <v>#REF!</v>
      </c>
      <c r="PD26" s="4" t="e">
        <f>COUNTIFS(#REF!,B26,#REF!,"алиев",#REF!,"20.07.2026")</f>
        <v>#REF!</v>
      </c>
      <c r="PE26" s="4" t="e">
        <f>COUNTIFS(#REF!,B26,#REF!,"Бекдурдиев",#REF!,"20.07.2026")</f>
        <v>#REF!</v>
      </c>
      <c r="PF26" s="4" t="e">
        <f>COUNTIFS(#REF!,B26,#REF!,"алиев",#REF!,"21.07.2026")</f>
        <v>#REF!</v>
      </c>
      <c r="PG26" s="4" t="e">
        <f>COUNTIFS(#REF!,B26,#REF!,"Бекдурдиев",#REF!,"21.07.2026")</f>
        <v>#REF!</v>
      </c>
      <c r="PH26" s="4" t="e">
        <f>COUNTIFS(#REF!,B26,#REF!,"алиев",#REF!,"22.07.2026")</f>
        <v>#REF!</v>
      </c>
      <c r="PI26" s="4" t="e">
        <f>COUNTIFS(#REF!,B26,#REF!,"Бекдурдиев",#REF!,"22.07.2026")</f>
        <v>#REF!</v>
      </c>
      <c r="PJ26" s="4" t="e">
        <f>COUNTIFS(#REF!,B26,#REF!,"алиев",#REF!,"23.07.2026")</f>
        <v>#REF!</v>
      </c>
      <c r="PK26" s="4" t="e">
        <f>COUNTIFS(#REF!,B26,#REF!,"Бекдурдиев",#REF!,"23.07.2026")</f>
        <v>#REF!</v>
      </c>
      <c r="PL26" s="4" t="e">
        <f>COUNTIFS(#REF!,B26,#REF!,"алиев",#REF!,"24.07.2026")</f>
        <v>#REF!</v>
      </c>
      <c r="PM26" s="4" t="e">
        <f>COUNTIFS(#REF!,B26,#REF!,"Бекдурдиев",#REF!,"24.07.2026")</f>
        <v>#REF!</v>
      </c>
      <c r="PN26" s="4" t="e">
        <f>COUNTIFS(#REF!,B26,#REF!,"алиев",#REF!,"25.07.2026")</f>
        <v>#REF!</v>
      </c>
      <c r="PO26" s="4" t="e">
        <f>COUNTIFS(#REF!,B26,#REF!,"Бекдурдиев",#REF!,"25.07.2026")</f>
        <v>#REF!</v>
      </c>
      <c r="PP26" s="4" t="e">
        <f>COUNTIFS(#REF!,B26,#REF!,"алиев",#REF!,"26.07.2026")</f>
        <v>#REF!</v>
      </c>
      <c r="PQ26" s="4" t="e">
        <f>COUNTIFS(#REF!,B26,#REF!,"Бекдурдиев",#REF!,"26.07.2026")</f>
        <v>#REF!</v>
      </c>
      <c r="PR26" s="4" t="e">
        <f>COUNTIFS(#REF!,B26,#REF!,"алиев",#REF!,"27.07.2026")</f>
        <v>#REF!</v>
      </c>
      <c r="PS26" s="4" t="e">
        <f>COUNTIFS(#REF!,B26,#REF!,"Бекдурдиев",#REF!,"27.07.2026")</f>
        <v>#REF!</v>
      </c>
      <c r="PT26" s="4" t="e">
        <f>COUNTIFS(#REF!,B26,#REF!,"алиев",#REF!,"28.07.2026")</f>
        <v>#REF!</v>
      </c>
      <c r="PU26" s="4" t="e">
        <f>COUNTIFS(#REF!,B26,#REF!,"Бекдурдиев",#REF!,"28.07.2026")</f>
        <v>#REF!</v>
      </c>
      <c r="PV26" s="4" t="e">
        <f>COUNTIFS(#REF!,B26,#REF!,"алиев",#REF!,"29.07.2026")</f>
        <v>#REF!</v>
      </c>
      <c r="PW26" s="4" t="e">
        <f>COUNTIFS(#REF!,B26,#REF!,"Бекдурдиев",#REF!,"29.07.2026")</f>
        <v>#REF!</v>
      </c>
      <c r="PX26" s="4" t="e">
        <f>COUNTIFS(#REF!,B26,#REF!,"алиев",#REF!,"30.07.2026")</f>
        <v>#REF!</v>
      </c>
      <c r="PY26" s="4" t="e">
        <f>COUNTIFS(#REF!,B26,#REF!,"Бекдурдиев",#REF!,"30.07.2026")</f>
        <v>#REF!</v>
      </c>
      <c r="PZ26" s="4" t="e">
        <f>COUNTIFS(#REF!,B26,#REF!,"алиев",#REF!,"31.07.2026")</f>
        <v>#REF!</v>
      </c>
      <c r="QA26" s="4" t="e">
        <f>COUNTIFS(#REF!,B26,#REF!,"Бекдурдиев",#REF!,"31.07.2026")</f>
        <v>#REF!</v>
      </c>
      <c r="QB26" s="20" t="e">
        <f t="shared" si="32"/>
        <v>#REF!</v>
      </c>
      <c r="QC26" s="20" t="e">
        <f t="shared" si="33"/>
        <v>#REF!</v>
      </c>
      <c r="QD26" s="4" t="e">
        <f>COUNTIFS(#REF!,B26,#REF!,"алиев",#REF!,"01.08.2026")</f>
        <v>#REF!</v>
      </c>
      <c r="QE26" s="4" t="e">
        <f>COUNTIFS(#REF!,B26,#REF!,"Бекдурдиев",#REF!,"02.08.2026")</f>
        <v>#REF!</v>
      </c>
      <c r="QF26" s="4" t="e">
        <f>COUNTIFS(#REF!,B26,#REF!,"алиев",#REF!,"02.08.2026")</f>
        <v>#REF!</v>
      </c>
      <c r="QG26" s="4" t="e">
        <f>COUNTIFS(#REF!,B26,#REF!,"Бекдурдиев",#REF!,"03.08.2026")</f>
        <v>#REF!</v>
      </c>
      <c r="QH26" s="4" t="e">
        <f>COUNTIFS(#REF!,B26,#REF!,"алиев",#REF!,"03.08.2026")</f>
        <v>#REF!</v>
      </c>
      <c r="QI26" s="4" t="e">
        <f>COUNTIFS(#REF!,B26,#REF!,"Бекдурдиев",#REF!,"03.08.2026")</f>
        <v>#REF!</v>
      </c>
      <c r="QJ26" s="4" t="e">
        <f>COUNTIFS(#REF!,B26,#REF!,"алиев",#REF!,"04.08.2026")</f>
        <v>#REF!</v>
      </c>
      <c r="QK26" s="4" t="e">
        <f>COUNTIFS(#REF!,B26,#REF!,"Бекдурдиев",#REF!,"04.08.2026")</f>
        <v>#REF!</v>
      </c>
      <c r="QL26" s="4" t="e">
        <f>COUNTIFS(#REF!,B26,#REF!,"алиев",#REF!,"05.08.2026")</f>
        <v>#REF!</v>
      </c>
      <c r="QM26" s="4" t="e">
        <f>COUNTIFS(#REF!,B26,#REF!,"Бекдурдиев",#REF!,"05.08.2026")</f>
        <v>#REF!</v>
      </c>
      <c r="QN26" s="4" t="e">
        <f>COUNTIFS(#REF!,B26,#REF!,"алиев",#REF!,"06.08.2026")</f>
        <v>#REF!</v>
      </c>
      <c r="QO26" s="4" t="e">
        <f>COUNTIFS(#REF!,B26,#REF!,"Бекдурдиев",#REF!,"06.08.2026")</f>
        <v>#REF!</v>
      </c>
      <c r="QP26" s="4" t="e">
        <f>COUNTIFS(#REF!,B26,#REF!,"алиев",#REF!,"07.08.2026")</f>
        <v>#REF!</v>
      </c>
      <c r="QQ26" s="4" t="e">
        <f>COUNTIFS(#REF!,B26,#REF!,"Бекдурдиев",#REF!,"07.08.2026")</f>
        <v>#REF!</v>
      </c>
      <c r="QR26" s="4" t="e">
        <f>COUNTIFS(#REF!,B26,#REF!,"алиев",#REF!,"08.08.2026")</f>
        <v>#REF!</v>
      </c>
      <c r="QS26" s="4" t="e">
        <f>COUNTIFS(#REF!,B26,#REF!,"Бекдурдиев",#REF!,"08.08.2026")</f>
        <v>#REF!</v>
      </c>
      <c r="QT26" s="4" t="e">
        <f>COUNTIFS(#REF!,B26,#REF!,"алиев",#REF!,"09.08.2026")</f>
        <v>#REF!</v>
      </c>
      <c r="QU26" s="4" t="e">
        <f>COUNTIFS(#REF!,B26,#REF!,"Бекдурдиев",#REF!,"09.08.2026")</f>
        <v>#REF!</v>
      </c>
      <c r="QV26" s="4" t="e">
        <f>COUNTIFS(#REF!,B26,#REF!,"алиев",#REF!,"10.08.2026")</f>
        <v>#REF!</v>
      </c>
      <c r="QW26" s="4" t="e">
        <f>COUNTIFS(#REF!,B26,#REF!,"Бекдурдиев",#REF!,"10.08.2026")</f>
        <v>#REF!</v>
      </c>
      <c r="QX26" s="4" t="e">
        <f>COUNTIFS(#REF!,B26,#REF!,"алиев",#REF!,"11.08.2026")</f>
        <v>#REF!</v>
      </c>
      <c r="QY26" s="4" t="e">
        <f>COUNTIFS(#REF!,B26,#REF!,"Бекдурдиев",#REF!,"11.08.2026")</f>
        <v>#REF!</v>
      </c>
      <c r="QZ26" s="4" t="e">
        <f>COUNTIFS(#REF!,B26,#REF!,"алиев",#REF!,"12.08.2026")</f>
        <v>#REF!</v>
      </c>
      <c r="RA26" s="4" t="e">
        <f>COUNTIFS(#REF!,B26,#REF!,"Бекдурдиев",#REF!,"12.08.2026")</f>
        <v>#REF!</v>
      </c>
      <c r="RB26" s="4" t="e">
        <f>COUNTIFS(#REF!,B26,#REF!,"алиев",#REF!,"13.08.2026")</f>
        <v>#REF!</v>
      </c>
      <c r="RC26" s="4" t="e">
        <f>COUNTIFS(#REF!,B26,#REF!,"Бекдурдиев",#REF!,"13.08.2026")</f>
        <v>#REF!</v>
      </c>
      <c r="RD26" s="4" t="e">
        <f>COUNTIFS(#REF!,B26,#REF!,"алиев",#REF!,"14.08.2026")</f>
        <v>#REF!</v>
      </c>
      <c r="RE26" s="4" t="e">
        <f>COUNTIFS(#REF!,B26,#REF!,"Бекдурдиев",#REF!,"14.08.2026")</f>
        <v>#REF!</v>
      </c>
      <c r="RF26" s="4" t="e">
        <f>COUNTIFS(#REF!,B26,#REF!,"алиев",#REF!,"15.08.2026")</f>
        <v>#REF!</v>
      </c>
      <c r="RG26" s="4" t="e">
        <f>COUNTIFS(#REF!,B26,#REF!,"Бекдурдиев",#REF!,"15.08.2026")</f>
        <v>#REF!</v>
      </c>
      <c r="RH26" s="4" t="e">
        <f>COUNTIFS(#REF!,B26,#REF!,"алиев",#REF!,"16.08.2026")</f>
        <v>#REF!</v>
      </c>
      <c r="RI26" s="4" t="e">
        <f>COUNTIFS(#REF!,B26,#REF!,"Бекдурдиев",#REF!,"16.08.2026")</f>
        <v>#REF!</v>
      </c>
      <c r="RJ26" s="4" t="e">
        <f>COUNTIFS(#REF!,B26,#REF!,"алиев",#REF!,"17.08.2026")</f>
        <v>#REF!</v>
      </c>
      <c r="RK26" s="4" t="e">
        <f>COUNTIFS(#REF!,B26,#REF!,"Бекдурдиев",#REF!,"17.08.2026")</f>
        <v>#REF!</v>
      </c>
      <c r="RL26" s="4" t="e">
        <f>COUNTIFS(#REF!,B26,#REF!,"алиев",#REF!,"18.08.2026")</f>
        <v>#REF!</v>
      </c>
      <c r="RM26" s="4" t="e">
        <f>COUNTIFS(#REF!,B26,#REF!,"Бекдурдиев",#REF!,"18.08.2026")</f>
        <v>#REF!</v>
      </c>
      <c r="RN26" s="4" t="e">
        <f>COUNTIFS(#REF!,B26,#REF!,"алиев",#REF!,"19.08.2026")</f>
        <v>#REF!</v>
      </c>
      <c r="RO26" s="4" t="e">
        <f>COUNTIFS(#REF!,B26,#REF!,"Бекдурдиев",#REF!,"19.08.2026")</f>
        <v>#REF!</v>
      </c>
      <c r="RP26" s="4" t="e">
        <f>COUNTIFS(#REF!,B26,#REF!,"алиев",#REF!,"20.08.2026")</f>
        <v>#REF!</v>
      </c>
      <c r="RQ26" s="4" t="e">
        <f>COUNTIFS(#REF!,B26,#REF!,"Бекдурдиев",#REF!,"20.08.2026")</f>
        <v>#REF!</v>
      </c>
      <c r="RR26" s="4" t="e">
        <f>COUNTIFS(#REF!,B26,#REF!,"алиев",#REF!,"21.08.2026")</f>
        <v>#REF!</v>
      </c>
      <c r="RS26" s="4" t="e">
        <f>COUNTIFS(#REF!,B26,#REF!,"Бекдурдиев",#REF!,"21.08.2026")</f>
        <v>#REF!</v>
      </c>
      <c r="RT26" s="4" t="e">
        <f>COUNTIFS(#REF!,B26,#REF!,"алиев",#REF!,"22.08.2026")</f>
        <v>#REF!</v>
      </c>
      <c r="RU26" s="4" t="e">
        <f>COUNTIFS(#REF!,B26,#REF!,"Бекдурдиев",#REF!,"22.08.2026")</f>
        <v>#REF!</v>
      </c>
      <c r="RV26" s="4" t="e">
        <f>COUNTIFS(#REF!,B26,#REF!,"алиев",#REF!,"23.08.2026")</f>
        <v>#REF!</v>
      </c>
      <c r="RW26" s="4" t="e">
        <f>COUNTIFS(#REF!,B26,#REF!,"Бекдурдиев",#REF!,"23.08.2026")</f>
        <v>#REF!</v>
      </c>
      <c r="RX26" s="4" t="e">
        <f>COUNTIFS(#REF!,B26,#REF!,"алиев",#REF!,"24.08.2026")</f>
        <v>#REF!</v>
      </c>
      <c r="RY26" s="4" t="e">
        <f>COUNTIFS(#REF!,B26,#REF!,"Бекдурдиев",#REF!,"24.08.2026")</f>
        <v>#REF!</v>
      </c>
      <c r="RZ26" s="4" t="e">
        <f>COUNTIFS(#REF!,B26,#REF!,"алиев",#REF!,"25.08.2026")</f>
        <v>#REF!</v>
      </c>
      <c r="SA26" s="4" t="e">
        <f>COUNTIFS(#REF!,B26,#REF!,"Бекдурдиев",#REF!,"25.08.2026")</f>
        <v>#REF!</v>
      </c>
      <c r="SB26" s="4" t="e">
        <f>COUNTIFS(#REF!,B26,#REF!,"алиев",#REF!,"26.08.2026")</f>
        <v>#REF!</v>
      </c>
      <c r="SC26" s="4" t="e">
        <f>COUNTIFS(#REF!,B26,#REF!,"Бекдурдиев",#REF!,"26.08.2026")</f>
        <v>#REF!</v>
      </c>
      <c r="SD26" s="4" t="e">
        <f>COUNTIFS(#REF!,B26,#REF!,"алиев",#REF!,"27.08.2026")</f>
        <v>#REF!</v>
      </c>
      <c r="SE26" s="4" t="e">
        <f>COUNTIFS(#REF!,B26,#REF!,"Бекдурдиев",#REF!,"27.08.2026")</f>
        <v>#REF!</v>
      </c>
      <c r="SF26" s="4" t="e">
        <f>COUNTIFS(#REF!,B26,#REF!,"алиев",#REF!,"28.08.2026")</f>
        <v>#REF!</v>
      </c>
      <c r="SG26" s="4" t="e">
        <f>COUNTIFS(#REF!,B26,#REF!,"Бекдурдиев",#REF!,"28.08.2026")</f>
        <v>#REF!</v>
      </c>
      <c r="SH26" s="4" t="e">
        <f>COUNTIFS(#REF!,B26,#REF!,"алиев",#REF!,"29.08.2026")</f>
        <v>#REF!</v>
      </c>
      <c r="SI26" s="4" t="e">
        <f>COUNTIFS(#REF!,B26,#REF!,"Бекдурдиев",#REF!,"29.08.2026")</f>
        <v>#REF!</v>
      </c>
      <c r="SJ26" s="4" t="e">
        <f>COUNTIFS(#REF!,B26,#REF!,"алиев",#REF!,"30.08.2026")</f>
        <v>#REF!</v>
      </c>
      <c r="SK26" s="4" t="e">
        <f>COUNTIFS(#REF!,B26,#REF!,"Бекдурдиев",#REF!,"30.08.2026")</f>
        <v>#REF!</v>
      </c>
      <c r="SL26" s="4" t="e">
        <f>COUNTIFS(#REF!,B26,#REF!,"алиев",#REF!,"31.08.2026")</f>
        <v>#REF!</v>
      </c>
      <c r="SM26" s="4" t="e">
        <f>COUNTIFS(#REF!,B26,#REF!,"Бекдурдиев",#REF!,"31.08.2026")</f>
        <v>#REF!</v>
      </c>
      <c r="SN26" s="24" t="e">
        <f t="shared" si="34"/>
        <v>#REF!</v>
      </c>
      <c r="SO26" s="24" t="e">
        <f t="shared" si="35"/>
        <v>#REF!</v>
      </c>
      <c r="SP26" s="3" t="e">
        <f>COUNTIFS(#REF!,B26,#REF!,"алиев",#REF!,"01.09.2026")</f>
        <v>#REF!</v>
      </c>
      <c r="SQ26" s="3" t="e">
        <f>COUNTIFS(#REF!,B26,#REF!,"Бекдурдиев",#REF!,"01.09.2026")</f>
        <v>#REF!</v>
      </c>
      <c r="SR26" s="3" t="e">
        <f>COUNTIFS(#REF!,B26,#REF!,"алиев",#REF!,"02.09.2026")</f>
        <v>#REF!</v>
      </c>
      <c r="SS26" s="3" t="e">
        <f>COUNTIFS(#REF!,B26,#REF!,"Бекдурдиев",#REF!,"02.09.2026")</f>
        <v>#REF!</v>
      </c>
      <c r="ST26" s="3" t="e">
        <f>COUNTIFS(#REF!,B26,#REF!,"алиев",#REF!,"03.09.2026")</f>
        <v>#REF!</v>
      </c>
      <c r="SU26" s="3" t="e">
        <f>COUNTIFS(#REF!,B26,#REF!,"Бекдурдиев",#REF!,"03.09.2026")</f>
        <v>#REF!</v>
      </c>
      <c r="SV26" s="3" t="e">
        <f>COUNTIFS(#REF!,B26,#REF!,"алиев",#REF!,"04.09.2026")</f>
        <v>#REF!</v>
      </c>
      <c r="SW26" s="3" t="e">
        <f>COUNTIFS(#REF!,B26,#REF!,"Бекдурдиев",#REF!,"04.09.2026")</f>
        <v>#REF!</v>
      </c>
      <c r="SX26" s="3" t="e">
        <f>COUNTIFS(#REF!,B26,#REF!,"алиев",#REF!,"05.09.2026")</f>
        <v>#REF!</v>
      </c>
      <c r="SY26" s="3" t="e">
        <f>COUNTIFS(#REF!,B26,#REF!,"Бекдурдиев",#REF!,"05.09.2026")</f>
        <v>#REF!</v>
      </c>
      <c r="SZ26" s="3" t="e">
        <f>COUNTIFS(#REF!,B26,#REF!,"алиев",#REF!,"06.09.2026")</f>
        <v>#REF!</v>
      </c>
      <c r="TA26" s="3" t="e">
        <f>COUNTIFS(#REF!,B26,#REF!,"Бекдурдиев",#REF!,"06.09.2026")</f>
        <v>#REF!</v>
      </c>
      <c r="TB26" s="3" t="e">
        <f>COUNTIFS(#REF!,B26,#REF!,"алиев",#REF!,"07.09.2026")</f>
        <v>#REF!</v>
      </c>
      <c r="TC26" s="3" t="e">
        <f>COUNTIFS(#REF!,B26,#REF!,"Бекдурдиев",#REF!,"07.09.2026")</f>
        <v>#REF!</v>
      </c>
      <c r="TD26" s="3" t="e">
        <f>COUNTIFS(#REF!,B26,#REF!,"алиев",#REF!,"08.09.2026")</f>
        <v>#REF!</v>
      </c>
      <c r="TE26" s="3" t="e">
        <f>COUNTIFS(#REF!,B26,#REF!,"Бекдурдиев",#REF!,"08.09.2026")</f>
        <v>#REF!</v>
      </c>
      <c r="TF26" s="3" t="e">
        <f>COUNTIFS(#REF!,B26,#REF!,"алиев",#REF!,"09.09.2026")</f>
        <v>#REF!</v>
      </c>
      <c r="TG26" s="3" t="e">
        <f>COUNTIFS(#REF!,B26,#REF!,"Бекдурдиев",#REF!,"08.09.2026")</f>
        <v>#REF!</v>
      </c>
      <c r="TH26" s="3" t="e">
        <f>COUNTIFS(#REF!,B26,#REF!,"алиев",#REF!,"10.09.2026")</f>
        <v>#REF!</v>
      </c>
      <c r="TI26" s="3" t="e">
        <f>COUNTIFS(#REF!,B26,#REF!,"Бекдурдиев",#REF!,"10.09.2026")</f>
        <v>#REF!</v>
      </c>
      <c r="TJ26" s="3" t="e">
        <f>COUNTIFS(#REF!,B26,#REF!,"алиев",#REF!,"11.09.2026")</f>
        <v>#REF!</v>
      </c>
      <c r="TK26" s="3" t="e">
        <f>COUNTIFS(#REF!,B26,#REF!,"Бекдурдиев",#REF!,"11.09.2026")</f>
        <v>#REF!</v>
      </c>
      <c r="TL26" s="3" t="e">
        <f>COUNTIFS(#REF!,B26,#REF!,"алиев",#REF!,"11.09.2026")</f>
        <v>#REF!</v>
      </c>
      <c r="TM26" s="3" t="e">
        <f>COUNTIFS(#REF!,B26,#REF!,"Бекдурдиев",#REF!,"12.09.2026")</f>
        <v>#REF!</v>
      </c>
      <c r="TN26" s="3" t="e">
        <f>COUNTIFS(#REF!,B26,#REF!,"алиев",#REF!,"13.09.2026")</f>
        <v>#REF!</v>
      </c>
      <c r="TO26" s="3" t="e">
        <f>COUNTIFS(#REF!,B26,#REF!,"Бекдурдиев",#REF!,"13.09.2026")</f>
        <v>#REF!</v>
      </c>
      <c r="TP26" s="3" t="e">
        <f>COUNTIFS(#REF!,B26,#REF!,"алиев",#REF!,"14.09.2026")</f>
        <v>#REF!</v>
      </c>
      <c r="TQ26" s="3" t="e">
        <f>COUNTIFS(#REF!,B26,#REF!,"Бекдурдиев",#REF!,"14.09.2026")</f>
        <v>#REF!</v>
      </c>
      <c r="TR26" s="3" t="e">
        <f>COUNTIFS(#REF!,B26,#REF!,"алиев",#REF!,"15.09.2026")</f>
        <v>#REF!</v>
      </c>
      <c r="TS26" s="3" t="e">
        <f>COUNTIFS(#REF!,B26,#REF!,"Бекдурдиев",#REF!,"15.09.2026")</f>
        <v>#REF!</v>
      </c>
      <c r="TT26" s="3" t="e">
        <f>COUNTIFS(#REF!,B26,#REF!,"алиев",#REF!,"16.09.2026")</f>
        <v>#REF!</v>
      </c>
      <c r="TU26" s="3" t="e">
        <f>COUNTIFS(#REF!,B26,#REF!,"Бекдурдиев",#REF!,"16.09.2026")</f>
        <v>#REF!</v>
      </c>
      <c r="TV26" s="3" t="e">
        <f>COUNTIFS(#REF!,B26,#REF!,"алиев",#REF!,"17.09.2026")</f>
        <v>#REF!</v>
      </c>
      <c r="TW26" s="3" t="e">
        <f>COUNTIFS(#REF!,B26,#REF!,"Бекдурдиев",#REF!,"17.09.2026")</f>
        <v>#REF!</v>
      </c>
      <c r="TX26" s="3" t="e">
        <f>COUNTIFS(#REF!,B26,#REF!,"алиев",#REF!,"18.09.2026")</f>
        <v>#REF!</v>
      </c>
      <c r="TY26" s="3" t="e">
        <f>COUNTIFS(#REF!,B26,#REF!,"Бекдурдиев",#REF!,"18.09.2026")</f>
        <v>#REF!</v>
      </c>
      <c r="TZ26" s="3" t="e">
        <f>COUNTIFS(#REF!,B26,#REF!,"алиев",#REF!,"19.09.2026")</f>
        <v>#REF!</v>
      </c>
      <c r="UA26" s="3" t="e">
        <f>COUNTIFS(#REF!,B26,#REF!,"Бекдурдиев",#REF!,"19.09.2026")</f>
        <v>#REF!</v>
      </c>
      <c r="UB26" s="3" t="e">
        <f>COUNTIFS(#REF!,B26,#REF!,"алиев",#REF!,"20.09.2026")</f>
        <v>#REF!</v>
      </c>
      <c r="UC26" s="3" t="e">
        <f>COUNTIFS(#REF!,B26,#REF!,"Бекдурдиев",#REF!,"20.09.2026")</f>
        <v>#REF!</v>
      </c>
      <c r="UD26" s="3" t="e">
        <f>COUNTIFS(#REF!,B26,#REF!,"алиев",#REF!,"21.09.2026")</f>
        <v>#REF!</v>
      </c>
      <c r="UE26" s="3" t="e">
        <f>COUNTIFS(#REF!,B26,#REF!,"Бекдурдиев",#REF!,"21.09.2026")</f>
        <v>#REF!</v>
      </c>
      <c r="UF26" s="3" t="e">
        <f>COUNTIFS(#REF!,B26,#REF!,"алиев",#REF!,"22.09.2026")</f>
        <v>#REF!</v>
      </c>
      <c r="UG26" s="3" t="e">
        <f>COUNTIFS(#REF!,B26,#REF!,"Бекдурдиев",#REF!,"22.09.2026")</f>
        <v>#REF!</v>
      </c>
      <c r="UH26" s="3" t="e">
        <f>COUNTIFS(#REF!,B26,#REF!,"алиев",#REF!,"23.09.2026")</f>
        <v>#REF!</v>
      </c>
      <c r="UI26" s="3" t="e">
        <f>COUNTIFS(#REF!,B26,#REF!,"Бекдурдиев",#REF!,"23.09.2026")</f>
        <v>#REF!</v>
      </c>
      <c r="UJ26" s="3" t="e">
        <f>COUNTIFS(#REF!,B26,#REF!,"алиев",#REF!,"24.09.2026")</f>
        <v>#REF!</v>
      </c>
      <c r="UK26" s="3" t="e">
        <f>COUNTIFS(#REF!,B26,#REF!,"Бекдурдиев",#REF!,"24.09.2026")</f>
        <v>#REF!</v>
      </c>
      <c r="UL26" s="3" t="e">
        <f>COUNTIFS(#REF!,B26,#REF!,"алиев",#REF!,"25.09.2026")</f>
        <v>#REF!</v>
      </c>
      <c r="UM26" s="3" t="e">
        <f>COUNTIFS(#REF!,B26,#REF!,"Бекдурдиев",#REF!,"25.09.2026")</f>
        <v>#REF!</v>
      </c>
      <c r="UN26" s="3" t="e">
        <f>COUNTIFS(#REF!,B26,#REF!,"алиев",#REF!,"26.09.2026")</f>
        <v>#REF!</v>
      </c>
      <c r="UO26" s="3" t="e">
        <f>COUNTIFS(#REF!,B26,#REF!,"Бекдурдиев",#REF!,"26.09.2026")</f>
        <v>#REF!</v>
      </c>
      <c r="UP26" s="3" t="e">
        <f>COUNTIFS(#REF!,B26,#REF!,"алиев",#REF!,"27.09.2026")</f>
        <v>#REF!</v>
      </c>
      <c r="UQ26" s="3" t="e">
        <f>COUNTIFS(#REF!,B26,#REF!,"Бекдурдиев",#REF!,"27.09.2026")</f>
        <v>#REF!</v>
      </c>
      <c r="UR26" s="3" t="e">
        <f>COUNTIFS(#REF!,B26,#REF!,"алиев",#REF!,"28.09.2026")</f>
        <v>#REF!</v>
      </c>
      <c r="US26" s="3" t="e">
        <f>COUNTIFS(#REF!,B26,#REF!,"Бекдурдиев",#REF!,"28.09.2026")</f>
        <v>#REF!</v>
      </c>
      <c r="UT26" s="3" t="e">
        <f>COUNTIFS(#REF!,B26,#REF!,"алиев",#REF!,"29.09.2026")</f>
        <v>#REF!</v>
      </c>
      <c r="UU26" s="3" t="e">
        <f>COUNTIFS(#REF!,B26,#REF!,"Бекдурдиев",#REF!,"29.09.2026")</f>
        <v>#REF!</v>
      </c>
      <c r="UV26" s="3" t="e">
        <f>COUNTIFS(#REF!,B26,#REF!,"алиев",#REF!,"30.09.2026")</f>
        <v>#REF!</v>
      </c>
      <c r="UW26" s="4" t="e">
        <f>COUNTIFS(#REF!,B26,#REF!,"Бекдурдиев",#REF!,"30.09.2026")</f>
        <v>#REF!</v>
      </c>
      <c r="UX26" s="19" t="e">
        <f t="shared" si="36"/>
        <v>#REF!</v>
      </c>
      <c r="UY26" s="19" t="e">
        <f t="shared" si="37"/>
        <v>#REF!</v>
      </c>
      <c r="UZ26" s="28" t="e">
        <f>COUNTIFS(#REF!,B26,#REF!,"алиев",#REF!,"01.10.2026")</f>
        <v>#REF!</v>
      </c>
      <c r="VA26" s="28" t="e">
        <f>COUNTIFS(#REF!,B26,#REF!,"Бекдурдиев",#REF!,"01.10.2026")</f>
        <v>#REF!</v>
      </c>
      <c r="VB26" s="28" t="e">
        <f>COUNTIFS(#REF!,B26,#REF!,"алиев",#REF!,"02.10.2026")</f>
        <v>#REF!</v>
      </c>
      <c r="VC26" s="28" t="e">
        <f>COUNTIFS(#REF!,B26,#REF!,"Бекдурдиев",#REF!,"02.10.2026")</f>
        <v>#REF!</v>
      </c>
      <c r="VD26" s="28" t="e">
        <f>COUNTIFS(#REF!,B26,#REF!,"алиев",#REF!,"03.10.2026")</f>
        <v>#REF!</v>
      </c>
      <c r="VE26" s="28" t="e">
        <f>COUNTIFS(#REF!,B26,#REF!,"Бекдурдиев",#REF!,"03.10.2026")</f>
        <v>#REF!</v>
      </c>
      <c r="VF26" s="28" t="e">
        <f>COUNTIFS(#REF!,B26,#REF!,"алиев",#REF!,"04.10.2026")</f>
        <v>#REF!</v>
      </c>
      <c r="VG26" s="28" t="e">
        <f>COUNTIFS(#REF!,B26,#REF!,"Бекдурдиев",#REF!,"04.10.2026")</f>
        <v>#REF!</v>
      </c>
      <c r="VH26" s="28" t="e">
        <f>COUNTIFS(#REF!,B26,#REF!,"алиев",#REF!,"05.10.2026")</f>
        <v>#REF!</v>
      </c>
      <c r="VI26" s="28" t="e">
        <f>COUNTIFS(#REF!,B26,#REF!,"Бекдурдиев",#REF!,"05.10.2026")</f>
        <v>#REF!</v>
      </c>
      <c r="VJ26" s="28" t="e">
        <f>COUNTIFS(#REF!,B26,#REF!,"алиев",#REF!,"06.10.2026")</f>
        <v>#REF!</v>
      </c>
      <c r="VK26" s="28" t="e">
        <f>COUNTIFS(#REF!,B26,#REF!,"Бекдурдиев",#REF!,"06.10.2026")</f>
        <v>#REF!</v>
      </c>
      <c r="VL26" s="28" t="e">
        <f>COUNTIFS(#REF!,B26,#REF!,"алиев",#REF!,"07.10.2026")</f>
        <v>#REF!</v>
      </c>
      <c r="VM26" s="28" t="e">
        <f>COUNTIFS(#REF!,B26,#REF!,"Бекдурдиев",#REF!,"07.10.2026")</f>
        <v>#REF!</v>
      </c>
      <c r="VN26" s="28" t="e">
        <f>COUNTIFS(#REF!,B26,#REF!,"алиев",#REF!,"08.10.2026")</f>
        <v>#REF!</v>
      </c>
      <c r="VO26" s="28" t="e">
        <f>COUNTIFS(#REF!,B26,#REF!,"Бекдурдиев",#REF!,"08.10.2026")</f>
        <v>#REF!</v>
      </c>
      <c r="VP26" s="28" t="e">
        <f>COUNTIFS(#REF!,B26,#REF!,"алиев",#REF!,"09.10.2026")</f>
        <v>#REF!</v>
      </c>
      <c r="VQ26" s="28" t="e">
        <f>COUNTIFS(#REF!,B26,#REF!,"Бекдурдиев",#REF!,"09.10.2026")</f>
        <v>#REF!</v>
      </c>
      <c r="VR26" s="28" t="e">
        <f>COUNTIFS(#REF!,B26,#REF!,"алиев",#REF!,"10.10.2026")</f>
        <v>#REF!</v>
      </c>
      <c r="VS26" s="28" t="e">
        <f>COUNTIFS(#REF!,B26,#REF!,"Бекдурдиев",#REF!,"10.10.2026")</f>
        <v>#REF!</v>
      </c>
      <c r="VT26" s="28" t="e">
        <f>COUNTIFS(#REF!,B26,#REF!,"алиев",#REF!,"11.10.2026")</f>
        <v>#REF!</v>
      </c>
      <c r="VU26" s="28" t="e">
        <f>COUNTIFS(#REF!,B26,#REF!,"Бекдурдиев",#REF!,"11.10.2026")</f>
        <v>#REF!</v>
      </c>
      <c r="VV26" s="28" t="e">
        <f>COUNTIFS(#REF!,B26,#REF!,"алиев",#REF!,"12.10.2026")</f>
        <v>#REF!</v>
      </c>
      <c r="VW26" s="28" t="e">
        <f>COUNTIFS(#REF!,B26,#REF!,"Бекдурдиев",#REF!,"12.10.2026")</f>
        <v>#REF!</v>
      </c>
      <c r="VX26" s="28" t="e">
        <f>COUNTIFS(#REF!,B26,#REF!,"алиев",#REF!,"13.10.2026")</f>
        <v>#REF!</v>
      </c>
      <c r="VY26" s="28" t="e">
        <f>COUNTIFS(#REF!,B26,#REF!,"Бекдурдиев",#REF!,"13.10.2026")</f>
        <v>#REF!</v>
      </c>
      <c r="VZ26" s="28" t="e">
        <f>COUNTIFS(#REF!,B26,#REF!,"алиев",#REF!,"14.10.2026")</f>
        <v>#REF!</v>
      </c>
      <c r="WA26" s="28" t="e">
        <f>COUNTIFS(#REF!,B26,#REF!,"Бекдурдиев",#REF!,"14.10.2026")</f>
        <v>#REF!</v>
      </c>
      <c r="WB26" s="28" t="e">
        <f>COUNTIFS(#REF!,B26,#REF!,"алиев",#REF!,"15.10.2026")</f>
        <v>#REF!</v>
      </c>
      <c r="WC26" s="28" t="e">
        <f>COUNTIFS(#REF!,B26,#REF!,"Бекдурдиев",#REF!,"15.10.2026")</f>
        <v>#REF!</v>
      </c>
      <c r="WD26" s="28" t="e">
        <f>COUNTIFS(#REF!,B26,#REF!,"алиев",#REF!,"16.10.2026")</f>
        <v>#REF!</v>
      </c>
      <c r="WE26" s="28" t="e">
        <f>COUNTIFS(#REF!,B26,#REF!,"Бекдурдиев",#REF!,"16.10.2026")</f>
        <v>#REF!</v>
      </c>
      <c r="WF26" s="28" t="e">
        <f>COUNTIFS(#REF!,B26,#REF!,"алиев",#REF!,"17.10.2026")</f>
        <v>#REF!</v>
      </c>
      <c r="WG26" s="28" t="e">
        <f>COUNTIFS(#REF!,B26,#REF!,"Бекдурдиев",#REF!,"17.10.2026")</f>
        <v>#REF!</v>
      </c>
      <c r="WH26" s="28" t="e">
        <f>COUNTIFS(#REF!,B26,#REF!,"алиев",#REF!,"18.10.2026")</f>
        <v>#REF!</v>
      </c>
      <c r="WI26" s="28" t="e">
        <f>COUNTIFS(#REF!,B26,#REF!,"Бекдурдиев",#REF!,"18.10.2026")</f>
        <v>#REF!</v>
      </c>
      <c r="WJ26" s="28" t="e">
        <f>COUNTIFS(#REF!,B26,#REF!,"алиев",#REF!,"19.10.2026")</f>
        <v>#REF!</v>
      </c>
      <c r="WK26" s="28" t="e">
        <f>COUNTIFS(#REF!,B26,#REF!,"Бекдурдиев",#REF!,"19.10.2026")</f>
        <v>#REF!</v>
      </c>
      <c r="WL26" s="28" t="e">
        <f>COUNTIFS(#REF!,B26,#REF!,"алиев",#REF!,"20.10.2026")</f>
        <v>#REF!</v>
      </c>
      <c r="WM26" s="28" t="e">
        <f>COUNTIFS(#REF!,B26,#REF!,"Бекдурдиев",#REF!,"20.10.2026")</f>
        <v>#REF!</v>
      </c>
      <c r="WN26" s="28" t="e">
        <f>COUNTIFS(#REF!,B26,#REF!,"алиев",#REF!,"21.10.2026")</f>
        <v>#REF!</v>
      </c>
      <c r="WO26" s="28" t="e">
        <f>COUNTIFS(#REF!,B26,#REF!,"Бекдурдиев",#REF!,"21.10.2026")</f>
        <v>#REF!</v>
      </c>
      <c r="WP26" s="28" t="e">
        <f>COUNTIFS(#REF!,B26,#REF!,"алиев",#REF!,"22.10.2026")</f>
        <v>#REF!</v>
      </c>
      <c r="WQ26" s="28" t="e">
        <f>COUNTIFS(#REF!,B26,#REF!,"Бекдурдиев",#REF!,"22.10.2026")</f>
        <v>#REF!</v>
      </c>
      <c r="WR26" s="28" t="e">
        <f>COUNTIFS(#REF!,B26,#REF!,"алиев",#REF!,"23.10.2026")</f>
        <v>#REF!</v>
      </c>
      <c r="WS26" s="28" t="e">
        <f>COUNTIFS(#REF!,B26,#REF!,"Бекдурдиев",#REF!,"23.10.2026")</f>
        <v>#REF!</v>
      </c>
      <c r="WT26" s="28" t="e">
        <f>COUNTIFS(#REF!,B26,#REF!,"алиев",#REF!,"24.10.2026")</f>
        <v>#REF!</v>
      </c>
      <c r="WU26" s="28" t="e">
        <f>COUNTIFS(#REF!,B26,#REF!,"Бекдурдиев",#REF!,"24.10.2026")</f>
        <v>#REF!</v>
      </c>
      <c r="WV26" s="28" t="e">
        <f>COUNTIFS(#REF!,B26,#REF!,"алиев",#REF!,"25.10.2026")</f>
        <v>#REF!</v>
      </c>
      <c r="WW26" s="28" t="e">
        <f>COUNTIFS(#REF!,B26,#REF!,"Бекдурдиев",#REF!,"25.10.2026")</f>
        <v>#REF!</v>
      </c>
      <c r="WX26" s="28" t="e">
        <f>COUNTIFS(#REF!,B26,#REF!,"алиев",#REF!,"26.10.2026")</f>
        <v>#REF!</v>
      </c>
      <c r="WY26" s="28" t="e">
        <f>COUNTIFS(#REF!,B26,#REF!,"Бекдурдиев",#REF!,"26.10.2026")</f>
        <v>#REF!</v>
      </c>
      <c r="WZ26" s="28" t="e">
        <f>COUNTIFS(#REF!,B26,#REF!,"алиев",#REF!,"27.10.2026")</f>
        <v>#REF!</v>
      </c>
      <c r="XA26" s="28" t="e">
        <f>COUNTIFS(#REF!,B26,#REF!,"Бекдурдиев",#REF!,"27.10.2026")</f>
        <v>#REF!</v>
      </c>
      <c r="XB26" s="28" t="e">
        <f>COUNTIFS(#REF!,B26,#REF!,"алиев",#REF!,"28.10.2026")</f>
        <v>#REF!</v>
      </c>
      <c r="XC26" s="28" t="e">
        <f>COUNTIFS(#REF!,B26,#REF!,"Бекдурдиев",#REF!,"28.10.2026")</f>
        <v>#REF!</v>
      </c>
      <c r="XD26" s="28" t="e">
        <f>COUNTIFS(#REF!,B26,#REF!,"алиев",#REF!,"29.10.2026")</f>
        <v>#REF!</v>
      </c>
      <c r="XE26" s="28" t="e">
        <f>COUNTIFS(#REF!,B26,#REF!,"Бекдурдиев",#REF!,"29.10.2026")</f>
        <v>#REF!</v>
      </c>
      <c r="XF26" s="28" t="e">
        <f>COUNTIFS(#REF!,B26,#REF!,"алиев",#REF!,"30.10.2026")</f>
        <v>#REF!</v>
      </c>
      <c r="XG26" s="28" t="e">
        <f>COUNTIFS(#REF!,B26,#REF!,"Бекдурдиев",#REF!,"30.10.2026")</f>
        <v>#REF!</v>
      </c>
      <c r="XH26" s="28" t="e">
        <f>COUNTIFS(#REF!,B26,#REF!,"алиев",#REF!,"31.10.2026")</f>
        <v>#REF!</v>
      </c>
      <c r="XI26" s="28" t="e">
        <f>COUNTIFS(#REF!,B26,#REF!,"Бекдурдиев",#REF!,"31.10.2026")</f>
        <v>#REF!</v>
      </c>
      <c r="XJ26" s="41" t="e">
        <f t="shared" si="38"/>
        <v>#REF!</v>
      </c>
      <c r="XK26" s="41" t="e">
        <f t="shared" si="39"/>
        <v>#REF!</v>
      </c>
      <c r="XL26" s="28" t="e">
        <f>COUNTIFS(#REF!,B26,#REF!,"алиев",#REF!,"01.11.2026")</f>
        <v>#REF!</v>
      </c>
      <c r="XM26" s="28" t="e">
        <f>COUNTIFS(#REF!,B26,#REF!,"Бекдурдиев",#REF!,"01.11.2026")</f>
        <v>#REF!</v>
      </c>
      <c r="XN26" s="28" t="e">
        <f>COUNTIFS(#REF!,B26,#REF!,"алиев",#REF!,"02.11.2026")</f>
        <v>#REF!</v>
      </c>
      <c r="XO26" s="28" t="e">
        <f>COUNTIFS(#REF!,B26,#REF!,"Бекдурдиев",#REF!,"02.11.2026")</f>
        <v>#REF!</v>
      </c>
      <c r="XP26" s="28" t="e">
        <f>COUNTIFS(#REF!,B26,#REF!,"алиев",#REF!,"03.11.2026")</f>
        <v>#REF!</v>
      </c>
      <c r="XQ26" s="28" t="e">
        <f>COUNTIFS(#REF!,B26,#REF!,"Бекдурдиев",#REF!,"03.11.2026")</f>
        <v>#REF!</v>
      </c>
      <c r="XR26" s="28" t="e">
        <f>COUNTIFS(#REF!,B26,#REF!,"алиев",#REF!,"04.11.2026")</f>
        <v>#REF!</v>
      </c>
      <c r="XS26" s="28" t="e">
        <f>COUNTIFS(#REF!,B26,#REF!,"Бекдурдиев",#REF!,"04.11.2026")</f>
        <v>#REF!</v>
      </c>
      <c r="XT26" s="28" t="e">
        <f>COUNTIFS(#REF!,B26,#REF!,"алиев",#REF!,"05.11.2026")</f>
        <v>#REF!</v>
      </c>
      <c r="XU26" s="28" t="e">
        <f>COUNTIFS(#REF!,B26,#REF!,"Бекдурдиев",#REF!,"05.11.2026")</f>
        <v>#REF!</v>
      </c>
      <c r="XV26" s="28" t="e">
        <f>COUNTIFS(#REF!,B26,#REF!,"алиев",#REF!,"06.11.2026")</f>
        <v>#REF!</v>
      </c>
      <c r="XW26" s="28" t="e">
        <f>COUNTIFS(#REF!,B26,#REF!,"Бекдурдиев",#REF!,"06.11.2026")</f>
        <v>#REF!</v>
      </c>
      <c r="XX26" s="28" t="e">
        <f>COUNTIFS(#REF!,B26,#REF!,"алиев",#REF!,"07.11.2026")</f>
        <v>#REF!</v>
      </c>
      <c r="XY26" s="28" t="e">
        <f>COUNTIFS(#REF!,B26,#REF!,"Бекдурдиев",#REF!,"07.11.2026")</f>
        <v>#REF!</v>
      </c>
      <c r="XZ26" s="42" t="e">
        <f>COUNTIFS(#REF!,B26,#REF!,"алиев",#REF!,"08.11.2026")</f>
        <v>#REF!</v>
      </c>
      <c r="YA26" s="42" t="e">
        <f>COUNTIFS(#REF!,B26,#REF!,"Бекдурдиев",#REF!,"08.11.2026")</f>
        <v>#REF!</v>
      </c>
      <c r="YB26" s="42" t="e">
        <f>COUNTIFS(#REF!,B26,#REF!,"алиев",#REF!,"09.11.2026")</f>
        <v>#REF!</v>
      </c>
      <c r="YC26" s="42" t="e">
        <f>COUNTIFS(#REF!,B26,#REF!,"Бекдурдиев",#REF!,"09.11.2026")</f>
        <v>#REF!</v>
      </c>
      <c r="YD26" s="42" t="e">
        <f>COUNTIFS(#REF!,B26,#REF!,"алиев",#REF!,"10.11.2026")</f>
        <v>#REF!</v>
      </c>
      <c r="YE26" s="42" t="e">
        <f>COUNTIFS(#REF!,B26,#REF!,"Бекдурдиев",#REF!,"10.11.2026")</f>
        <v>#REF!</v>
      </c>
      <c r="YF26" s="42" t="e">
        <f>COUNTIFS(#REF!,B26,#REF!,"алиев",#REF!,"11.11.2026")</f>
        <v>#REF!</v>
      </c>
      <c r="YG26" s="42" t="e">
        <f>COUNTIFS(#REF!,B26,#REF!,"Бекдурдиев",#REF!,"11.11.2026")</f>
        <v>#REF!</v>
      </c>
      <c r="YH26" s="42" t="e">
        <f>COUNTIFS(#REF!,B26,#REF!,"алиев",#REF!,"12.11.2026")</f>
        <v>#REF!</v>
      </c>
      <c r="YI26" s="42" t="e">
        <f>COUNTIFS(#REF!,B26,#REF!,"Бекдурдиев",#REF!,"12.11.2026")</f>
        <v>#REF!</v>
      </c>
      <c r="YJ26" s="42" t="e">
        <f>COUNTIFS(#REF!,B26,#REF!,"алиев",#REF!,"13.11.2026")</f>
        <v>#REF!</v>
      </c>
      <c r="YK26" s="42" t="e">
        <f>COUNTIFS(#REF!,B26,#REF!,"Бекдурдиев",#REF!,"13.11.2026")</f>
        <v>#REF!</v>
      </c>
      <c r="YL26" s="42" t="e">
        <f>COUNTIFS(#REF!,B26,#REF!,"алиев",#REF!,"14.11.2026")</f>
        <v>#REF!</v>
      </c>
      <c r="YM26" s="42" t="e">
        <f>COUNTIFS(#REF!,B26,#REF!,"Бекдурдиев",#REF!,"14.11.2026")</f>
        <v>#REF!</v>
      </c>
      <c r="YN26" s="42" t="e">
        <f>COUNTIFS(#REF!,B26,#REF!,"алиев",#REF!,"15.11.2026")</f>
        <v>#REF!</v>
      </c>
      <c r="YO26" s="42" t="e">
        <f>COUNTIFS(#REF!,B26,#REF!,"Бекдурдиев",#REF!,"15.11.2026")</f>
        <v>#REF!</v>
      </c>
      <c r="YP26" s="42" t="e">
        <f>COUNTIFS(#REF!,B26,#REF!,"алиев",#REF!,"16.11.2026")</f>
        <v>#REF!</v>
      </c>
      <c r="YQ26" s="42" t="e">
        <f>COUNTIFS(#REF!,B26,#REF!,"Бекдурдиев",#REF!,"16.11.2026")</f>
        <v>#REF!</v>
      </c>
      <c r="YR26" s="42" t="e">
        <f>COUNTIFS(#REF!,B26,#REF!,"алиев",#REF!,"17.11.2026")</f>
        <v>#REF!</v>
      </c>
      <c r="YS26" s="42" t="e">
        <f>COUNTIFS(#REF!,B26,#REF!,"Бекдурдиев",#REF!,"17.11.2026")</f>
        <v>#REF!</v>
      </c>
      <c r="YT26" s="42" t="e">
        <f>COUNTIFS(#REF!,B26,#REF!,"алиев",#REF!,"18.11.2026")</f>
        <v>#REF!</v>
      </c>
      <c r="YU26" s="42" t="e">
        <f>COUNTIFS(#REF!,B26,#REF!,"Бекдурдиев",#REF!,"18.11.2026")</f>
        <v>#REF!</v>
      </c>
      <c r="YV26" s="42" t="e">
        <f>COUNTIFS(#REF!,B26,#REF!,"алиев",#REF!,"19.11.2026")</f>
        <v>#REF!</v>
      </c>
      <c r="YW26" s="42" t="e">
        <f>COUNTIFS(#REF!,B26,#REF!,"Бекдурдиев",#REF!,"19.11.2026")</f>
        <v>#REF!</v>
      </c>
      <c r="YX26" s="42" t="e">
        <f>COUNTIFS(#REF!,B26,#REF!,"алиев",#REF!,"20.11.2026")</f>
        <v>#REF!</v>
      </c>
      <c r="YY26" s="42" t="e">
        <f>COUNTIFS(#REF!,B26,#REF!,"Бекдурдиев",#REF!,"20.11.2026")</f>
        <v>#REF!</v>
      </c>
      <c r="YZ26" s="42" t="e">
        <f>COUNTIFS(#REF!,B26,#REF!,"алиев",#REF!,"21.11.2026")</f>
        <v>#REF!</v>
      </c>
      <c r="ZA26" s="42" t="e">
        <f>COUNTIFS(#REF!,B26,#REF!,"Бекдурдиев",#REF!,"21.11.2026")</f>
        <v>#REF!</v>
      </c>
      <c r="ZB26" s="42" t="e">
        <f>COUNTIFS(#REF!,B26,#REF!,"алиев",#REF!,"22.11.2026")</f>
        <v>#REF!</v>
      </c>
      <c r="ZC26" s="42" t="e">
        <f>COUNTIFS(#REF!,B26,#REF!,"Бекдурдиев",#REF!,"22.11.2026")</f>
        <v>#REF!</v>
      </c>
      <c r="ZD26" s="42" t="e">
        <f>COUNTIFS(#REF!,B26,#REF!,"алиев",#REF!,"23.11.2026")</f>
        <v>#REF!</v>
      </c>
      <c r="ZE26" s="42" t="e">
        <f>COUNTIFS(#REF!,B26,#REF!,"Бекдурдиев",#REF!,"23.11.2026")</f>
        <v>#REF!</v>
      </c>
      <c r="ZF26" s="42" t="e">
        <f>COUNTIFS(#REF!,B26,#REF!,"алиев",#REF!,"24.11.2026")</f>
        <v>#REF!</v>
      </c>
      <c r="ZG26" s="42" t="e">
        <f>COUNTIFS(#REF!,B26,#REF!,"Бекдурдиев",#REF!,"24.11.2026")</f>
        <v>#REF!</v>
      </c>
      <c r="ZH26" s="42" t="e">
        <f>COUNTIFS(#REF!,B26,#REF!,"алиев",#REF!,"25.11.202")</f>
        <v>#REF!</v>
      </c>
      <c r="ZI26" s="42" t="e">
        <f>COUNTIFS(#REF!,B26,#REF!,"Бекдурдиев",#REF!,"25.11.2026")</f>
        <v>#REF!</v>
      </c>
      <c r="ZJ26" s="42" t="e">
        <f>COUNTIFS(#REF!,B26,#REF!,"алиев",#REF!,"26.11.2026")</f>
        <v>#REF!</v>
      </c>
      <c r="ZK26" s="42" t="e">
        <f>COUNTIFS(#REF!,B26,#REF!,"Бекдурдиев",#REF!,"26.11.2026")</f>
        <v>#REF!</v>
      </c>
      <c r="ZL26" s="42" t="e">
        <f>COUNTIFS(#REF!,B26,#REF!,"алиев",#REF!,"27.11.2026")</f>
        <v>#REF!</v>
      </c>
      <c r="ZM26" s="42" t="e">
        <f>COUNTIFS(#REF!,B26,#REF!,"Бекдурдиев",#REF!,"27.11.2026")</f>
        <v>#REF!</v>
      </c>
      <c r="ZN26" s="42" t="e">
        <f>COUNTIFS(#REF!,B26,#REF!,"алиев",#REF!,"28.11.2026")</f>
        <v>#REF!</v>
      </c>
      <c r="ZO26" s="42" t="e">
        <f>COUNTIFS(#REF!,B26,#REF!,"Бекдурдиев",#REF!,"28.11.2026")</f>
        <v>#REF!</v>
      </c>
      <c r="ZP26" s="42" t="e">
        <f>COUNTIFS(#REF!,B26,#REF!,"алиев",#REF!,"29.11.2026")</f>
        <v>#REF!</v>
      </c>
      <c r="ZQ26" s="42" t="e">
        <f>COUNTIFS(#REF!,B26,#REF!,"Бекдурдиев",#REF!,"29.11.2026")</f>
        <v>#REF!</v>
      </c>
      <c r="ZR26" s="42" t="e">
        <f>COUNTIFS(#REF!,B26,#REF!,"алиев",#REF!,"30.11.2026")</f>
        <v>#REF!</v>
      </c>
      <c r="ZS26" s="42" t="e">
        <f>COUNTIFS(#REF!,B26,#REF!,"Бекдурдиев",#REF!,"30.11.2026")</f>
        <v>#REF!</v>
      </c>
      <c r="ZT26" s="43" t="e">
        <f t="shared" si="40"/>
        <v>#REF!</v>
      </c>
      <c r="ZU26" s="43" t="e">
        <f t="shared" si="41"/>
        <v>#REF!</v>
      </c>
      <c r="ZV26" s="4" t="e">
        <f>COUNTIFS(#REF!,B26,#REF!,"алиев",#REF!,"01.12.2026")</f>
        <v>#REF!</v>
      </c>
      <c r="ZW26" s="4" t="e">
        <f>COUNTIFS(#REF!,B26,#REF!,"Бекдурдиев",#REF!,"01.12.2026")</f>
        <v>#REF!</v>
      </c>
      <c r="ZX26" s="4" t="e">
        <f>COUNTIFS(#REF!,B26,#REF!,"алиев",#REF!,"02.12.2026")</f>
        <v>#REF!</v>
      </c>
      <c r="ZY26" s="4" t="e">
        <f>COUNTIFS(#REF!,B26,#REF!,"Бекдурдиев",#REF!,"02.12.2026")</f>
        <v>#REF!</v>
      </c>
      <c r="ZZ26" s="4" t="e">
        <f>COUNTIFS(#REF!,B26,#REF!,"алиев",#REF!,"03.12.2026")</f>
        <v>#REF!</v>
      </c>
      <c r="AAA26" s="4" t="e">
        <f>COUNTIFS(#REF!,B26,#REF!,"Бекдурдиев",#REF!,"03.12.2026")</f>
        <v>#REF!</v>
      </c>
      <c r="AAB26" s="4" t="e">
        <f>COUNTIFS(#REF!,B26,#REF!,"алиев",#REF!,"04.12.2026")</f>
        <v>#REF!</v>
      </c>
      <c r="AAC26" s="4" t="e">
        <f>COUNTIFS(#REF!,B26,#REF!,"Бекдурдиев",#REF!,"04.12.2026")</f>
        <v>#REF!</v>
      </c>
      <c r="AAD26" s="4" t="e">
        <f>COUNTIFS(#REF!,B26,#REF!,"алиев",#REF!,"05.12.2026")</f>
        <v>#REF!</v>
      </c>
      <c r="AAE26" s="4" t="e">
        <f>COUNTIFS(#REF!,B26,#REF!,"Бекдурдиев",#REF!,"05.12.2026")</f>
        <v>#REF!</v>
      </c>
      <c r="AAF26" s="4" t="e">
        <f>COUNTIFS(#REF!,B26,#REF!,"алиев",#REF!,"06.12.2026")</f>
        <v>#REF!</v>
      </c>
      <c r="AAG26" s="4" t="e">
        <f>COUNTIFS(#REF!,B26,#REF!,"Бекдурдиев",#REF!,"06.12.2026")</f>
        <v>#REF!</v>
      </c>
      <c r="AAH26" s="4" t="e">
        <f>COUNTIFS(#REF!,B26,#REF!,"алиев",#REF!,"07.12.2026")</f>
        <v>#REF!</v>
      </c>
      <c r="AAI26" s="4" t="e">
        <f>COUNTIFS(#REF!,B26,#REF!,"Бекдурдиев",#REF!,"07.12.2026")</f>
        <v>#REF!</v>
      </c>
      <c r="AAJ26" s="1" t="e">
        <f>COUNTIFS(#REF!,B26,#REF!,"алиев",#REF!,"08.12.2026")</f>
        <v>#REF!</v>
      </c>
      <c r="AAK26" s="1" t="e">
        <f>COUNTIFS(#REF!,B26,#REF!,"Бекдурдиев",#REF!,"08.12.2026")</f>
        <v>#REF!</v>
      </c>
      <c r="AAL26" s="1" t="e">
        <f>COUNTIFS(#REF!,B26,#REF!,"алиев",#REF!,"09.12.2026")</f>
        <v>#REF!</v>
      </c>
      <c r="AAM26" s="1" t="e">
        <f>COUNTIFS(#REF!,B26,#REF!,"Бекдурдиев",#REF!,"09.12.2026")</f>
        <v>#REF!</v>
      </c>
      <c r="AAN26" s="1" t="e">
        <f>COUNTIFS(#REF!,B26,#REF!,"алиев",#REF!,"10.12.2026")</f>
        <v>#REF!</v>
      </c>
      <c r="AAO26" s="1" t="e">
        <f>COUNTIFS(#REF!,B26,#REF!,"Бекдурдиев",#REF!,"10.12.2026")</f>
        <v>#REF!</v>
      </c>
      <c r="AAP26" s="1" t="e">
        <f>COUNTIFS(#REF!,B26,#REF!,"алиев",#REF!,"11.12.2026")</f>
        <v>#REF!</v>
      </c>
      <c r="AAQ26" s="1" t="e">
        <f>COUNTIFS(#REF!,B26,#REF!,"Бекдурдиев",#REF!,"11.12.2026")</f>
        <v>#REF!</v>
      </c>
      <c r="AAR26" s="1" t="e">
        <f>COUNTIFS(#REF!,B26,#REF!,"алиев",#REF!,"12.12.2026")</f>
        <v>#REF!</v>
      </c>
      <c r="AAS26" s="1" t="e">
        <f>COUNTIFS(#REF!,B26,#REF!,"Бекдурдиев",#REF!,"12.12.2026")</f>
        <v>#REF!</v>
      </c>
      <c r="AAT26" s="1" t="e">
        <f>COUNTIFS(#REF!,B26,#REF!,"алиев",#REF!,"13.12.2026")</f>
        <v>#REF!</v>
      </c>
      <c r="AAU26" s="1" t="e">
        <f>COUNTIFS(#REF!,B26,#REF!,"Бекдурдиев",#REF!,"13.12.2026")</f>
        <v>#REF!</v>
      </c>
      <c r="AAV26" s="1" t="e">
        <f>COUNTIFS(#REF!,B26,#REF!,"алиев",#REF!,"14.12.2026")</f>
        <v>#REF!</v>
      </c>
      <c r="AAW26" s="1" t="e">
        <f>COUNTIFS(#REF!,B26,#REF!,"Бекдурдиев",#REF!,"14.12.2026")</f>
        <v>#REF!</v>
      </c>
      <c r="AAX26" s="1" t="e">
        <f>COUNTIFS(#REF!,B26,#REF!,"алиев",#REF!,"15.12.2026")</f>
        <v>#REF!</v>
      </c>
      <c r="AAY26" s="1" t="e">
        <f>COUNTIFS(#REF!,B26,#REF!,"Бекдурдиев",#REF!,"15.12.2026")</f>
        <v>#REF!</v>
      </c>
      <c r="AAZ26" s="1" t="e">
        <f>COUNTIFS(#REF!,B26,#REF!,"алиев",#REF!,"16.12.2026")</f>
        <v>#REF!</v>
      </c>
      <c r="ABA26" s="1" t="e">
        <f>COUNTIFS(#REF!,B26,#REF!,"Бекдурдиев",#REF!,"16.12.2026")</f>
        <v>#REF!</v>
      </c>
      <c r="ABB26" s="1" t="e">
        <f>COUNTIFS(#REF!,B26,#REF!,"алиев",#REF!,"17.12.2026")</f>
        <v>#REF!</v>
      </c>
      <c r="ABC26" s="1" t="e">
        <f>COUNTIFS(#REF!,B26,#REF!,"Бекдурдиев",#REF!,"17.12.2026")</f>
        <v>#REF!</v>
      </c>
      <c r="ABD26" s="1" t="e">
        <f>COUNTIFS(#REF!,B26,#REF!,"алиев",#REF!,"18.12.2026")</f>
        <v>#REF!</v>
      </c>
      <c r="ABE26" s="1" t="e">
        <f>COUNTIFS(#REF!,B26,#REF!,"Бекдурдиев",#REF!,"18.12.2026")</f>
        <v>#REF!</v>
      </c>
      <c r="ABF26" s="1" t="e">
        <f>COUNTIFS(#REF!,B26,#REF!,"алиев",#REF!,"19.12.2026")</f>
        <v>#REF!</v>
      </c>
      <c r="ABG26" s="1" t="e">
        <f>COUNTIFS(#REF!,B26,#REF!,"Бекдурдиев",#REF!,"19.12.2026")</f>
        <v>#REF!</v>
      </c>
      <c r="ABH26" s="1" t="e">
        <f>COUNTIFS(#REF!,B26,#REF!,"алиев",#REF!,"20.12.2026")</f>
        <v>#REF!</v>
      </c>
      <c r="ABI26" s="1" t="e">
        <f>COUNTIFS(#REF!,B26,#REF!,"Бекдурдиев",#REF!,"20.12.2026")</f>
        <v>#REF!</v>
      </c>
      <c r="ABJ26" s="1" t="e">
        <f>COUNTIFS(#REF!,B26,#REF!,"алиев",#REF!,"21.12.2026")</f>
        <v>#REF!</v>
      </c>
      <c r="ABK26" s="1" t="e">
        <f>COUNTIFS(#REF!,B26,#REF!,"Бекдурдиев",#REF!,"21.12.2026")</f>
        <v>#REF!</v>
      </c>
      <c r="ABL26" s="1" t="e">
        <f>COUNTIFS(#REF!,B26,#REF!,"алиев",#REF!,"22.12.2026")</f>
        <v>#REF!</v>
      </c>
      <c r="ABM26" s="1" t="e">
        <f>COUNTIFS(#REF!,B26,#REF!,"Бекдурдиев",#REF!,"22.12.2026")</f>
        <v>#REF!</v>
      </c>
      <c r="ABN26" s="1" t="e">
        <f>COUNTIFS(#REF!,B26,#REF!,"алиев",#REF!,"23.12.2026")</f>
        <v>#REF!</v>
      </c>
      <c r="ABO26" s="1" t="e">
        <f>COUNTIFS(#REF!,B26,#REF!,"Бекдурдиев",#REF!,"23.12.2026")</f>
        <v>#REF!</v>
      </c>
      <c r="ABP26" s="1" t="e">
        <f>COUNTIFS(#REF!,B26,#REF!,"алиев",#REF!,"24.12.2026")</f>
        <v>#REF!</v>
      </c>
      <c r="ABQ26" s="1" t="e">
        <f>COUNTIFS(#REF!,B26,#REF!,"Бекдурдиев",#REF!,"24.12.2026")</f>
        <v>#REF!</v>
      </c>
      <c r="ABR26" s="1" t="e">
        <f>COUNTIFS(#REF!,B26,#REF!,"алиев",#REF!,"25.12.2026")</f>
        <v>#REF!</v>
      </c>
      <c r="ABS26" s="1" t="e">
        <f>COUNTIFS(#REF!,B26,#REF!,"Бекдурдиев",#REF!,"25.12.2026")</f>
        <v>#REF!</v>
      </c>
      <c r="ABT26" s="1" t="e">
        <f>COUNTIFS(#REF!,B26,#REF!,"алиев",#REF!,"26.12.2026")</f>
        <v>#REF!</v>
      </c>
      <c r="ABU26" s="1" t="e">
        <f>COUNTIFS(#REF!,B26,#REF!,"Бекдурдиев",#REF!,"26.12.2026")</f>
        <v>#REF!</v>
      </c>
      <c r="ABV26" s="1" t="e">
        <f>COUNTIFS(#REF!,B26,#REF!,"алиев",#REF!,"27.12.2026")</f>
        <v>#REF!</v>
      </c>
      <c r="ABW26" s="1" t="e">
        <f>COUNTIFS(#REF!,B26,#REF!,"Бекдурдиев",#REF!,"27.12.2026")</f>
        <v>#REF!</v>
      </c>
      <c r="ABX26" s="1" t="e">
        <f>COUNTIFS(#REF!,B26,#REF!,"алиев",#REF!,"28.12.2026")</f>
        <v>#REF!</v>
      </c>
      <c r="ABY26" s="1" t="e">
        <f>COUNTIFS(#REF!,B26,#REF!,"Бекдурдиев",#REF!,"28.12.2026")</f>
        <v>#REF!</v>
      </c>
      <c r="ABZ26" s="1" t="e">
        <f>COUNTIFS(#REF!,B26,#REF!,"алиев",#REF!,"29.12.2026")</f>
        <v>#REF!</v>
      </c>
      <c r="ACA26" s="1" t="e">
        <f>COUNTIFS(#REF!,B26,#REF!,"Бекдурдиев",#REF!,"29.12.2026")</f>
        <v>#REF!</v>
      </c>
      <c r="ACB26" s="1" t="e">
        <f>COUNTIFS(#REF!,B26,#REF!,"алиев",#REF!,"30.12.2026")</f>
        <v>#REF!</v>
      </c>
      <c r="ACC26" s="1" t="e">
        <f>COUNTIFS(#REF!,B26,#REF!,"Бекдурдиев",#REF!,"30.12.2026")</f>
        <v>#REF!</v>
      </c>
      <c r="ACD26" s="1" t="e">
        <f>COUNTIFS(#REF!,B26,#REF!,"алиев",#REF!,"31.12.2026")</f>
        <v>#REF!</v>
      </c>
      <c r="ACE26" s="1" t="e">
        <f>COUNTIFS(#REF!,B26,#REF!,"Бекдурдиев",#REF!,"31.12.2026")</f>
        <v>#REF!</v>
      </c>
    </row>
    <row r="27" spans="1:759" ht="54" x14ac:dyDescent="0.25">
      <c r="A27" s="4">
        <v>20</v>
      </c>
      <c r="B27" s="7" t="s">
        <v>18</v>
      </c>
      <c r="C27" s="32" t="e">
        <f t="shared" si="15"/>
        <v>#REF!</v>
      </c>
      <c r="D27" s="31" t="e">
        <f t="shared" si="16"/>
        <v>#REF!</v>
      </c>
      <c r="E27" s="31" t="e">
        <f t="shared" si="17"/>
        <v>#REF!</v>
      </c>
      <c r="F27" s="10" t="e">
        <f t="shared" si="18"/>
        <v>#REF!</v>
      </c>
      <c r="G27" s="10" t="e">
        <f t="shared" si="19"/>
        <v>#REF!</v>
      </c>
      <c r="H27" s="2" t="e">
        <f>COUNTIFS(#REF!,B27,#REF!,"алиев",#REF!,"01.01.2026")</f>
        <v>#REF!</v>
      </c>
      <c r="I27" s="2" t="e">
        <f>COUNTIFS(#REF!,B27,#REF!,"Бекдурдиев",#REF!,"01.01.2026")</f>
        <v>#REF!</v>
      </c>
      <c r="J27" s="2" t="e">
        <f>COUNTIFS(#REF!,B27,#REF!,"алиев",#REF!,"02.01.2026")</f>
        <v>#REF!</v>
      </c>
      <c r="K27" s="2" t="e">
        <f>COUNTIFS(#REF!,B27,#REF!,"Бекдурдиев",#REF!,"02.01.2026")</f>
        <v>#REF!</v>
      </c>
      <c r="L27" s="2" t="e">
        <f>COUNTIFS(#REF!,B27,#REF!,"алиев",#REF!,"03.01.2026")</f>
        <v>#REF!</v>
      </c>
      <c r="M27" s="2" t="e">
        <f>COUNTIFS(#REF!,#REF!,#REF!,"Бекдурдиев",#REF!,"03.01.2026")</f>
        <v>#REF!</v>
      </c>
      <c r="N27" s="2" t="e">
        <f>COUNTIFS(#REF!,B27,#REF!,"алиев",#REF!,"04.01.2026")</f>
        <v>#REF!</v>
      </c>
      <c r="O27" s="2" t="e">
        <f>COUNTIFS(#REF!,B27,#REF!,"Бекдурдиев",#REF!,"04.01.2026")</f>
        <v>#REF!</v>
      </c>
      <c r="P27" s="2" t="e">
        <f>COUNTIFS(#REF!,B27,#REF!,"алиев",#REF!,"05.01.2026")</f>
        <v>#REF!</v>
      </c>
      <c r="Q27" s="2" t="e">
        <f>COUNTIFS(#REF!,B27,#REF!,"Бекдурдиев",#REF!,"05.01.2026")</f>
        <v>#REF!</v>
      </c>
      <c r="R27" s="2" t="e">
        <f>COUNTIFS(#REF!,B27,#REF!,"алиев",#REF!,"06.01.2026")</f>
        <v>#REF!</v>
      </c>
      <c r="S27" s="2" t="e">
        <f>COUNTIFS(#REF!,B27,#REF!,"Бекдурдиев",#REF!,"06.01.2026")</f>
        <v>#REF!</v>
      </c>
      <c r="T27" s="2" t="e">
        <f>COUNTIFS(#REF!,B27,#REF!,"алиев",#REF!,"07.01.2026")</f>
        <v>#REF!</v>
      </c>
      <c r="U27" s="2" t="e">
        <f>COUNTIFS(#REF!,B27,#REF!,"Бекдурдиев",#REF!,"07.01.2026")</f>
        <v>#REF!</v>
      </c>
      <c r="V27" s="2" t="e">
        <f>COUNTIFS(#REF!,B27,#REF!,"алиев",#REF!,"08.01.2026")</f>
        <v>#REF!</v>
      </c>
      <c r="W27" s="2" t="e">
        <f>COUNTIFS(#REF!,B27,#REF!,"Бекдурдиев",#REF!,"08.01.2026")</f>
        <v>#REF!</v>
      </c>
      <c r="X27" s="2" t="e">
        <f>COUNTIFS(#REF!,B27,#REF!,"алиев",#REF!,"09.01.2026")</f>
        <v>#REF!</v>
      </c>
      <c r="Y27" s="2" t="e">
        <f>COUNTIFS(#REF!,B27,#REF!,"Бекдурдиев",#REF!,"09.01.2026")</f>
        <v>#REF!</v>
      </c>
      <c r="Z27" s="2" t="e">
        <f>COUNTIFS(#REF!,B27,#REF!,"алиев",#REF!,"10.01.2026")</f>
        <v>#REF!</v>
      </c>
      <c r="AA27" s="2" t="e">
        <f>COUNTIFS(#REF!,B27,#REF!,"Бекдурдиев",#REF!,"10.01.2026")</f>
        <v>#REF!</v>
      </c>
      <c r="AB27" s="2" t="e">
        <f>COUNTIFS(#REF!,B27,#REF!,"алиев",#REF!,"11.01.2026")</f>
        <v>#REF!</v>
      </c>
      <c r="AC27" s="2" t="e">
        <f>COUNTIFS(#REF!,B27,#REF!,"Бекдурдиев",#REF!,"10.01.2026")</f>
        <v>#REF!</v>
      </c>
      <c r="AD27" s="2" t="e">
        <f>COUNTIFS(#REF!,B27,#REF!,"алиев",#REF!,"12.01.2026")</f>
        <v>#REF!</v>
      </c>
      <c r="AE27" s="2" t="e">
        <f>COUNTIFS(#REF!,B27,#REF!,"Бекдурдиев",#REF!,"12.01.2026")</f>
        <v>#REF!</v>
      </c>
      <c r="AF27" s="2" t="e">
        <f>COUNTIFS(#REF!,B27,#REF!,"алиев",#REF!,"13.01.2026")</f>
        <v>#REF!</v>
      </c>
      <c r="AG27" s="2" t="e">
        <f>COUNTIFS(#REF!,B27,#REF!,"Бекдурдиев",#REF!,"13.01.2026")</f>
        <v>#REF!</v>
      </c>
      <c r="AH27" s="2" t="e">
        <f>COUNTIFS(#REF!,B27,#REF!,"алиев",#REF!,"14.01.2026")</f>
        <v>#REF!</v>
      </c>
      <c r="AI27" s="2" t="e">
        <f>COUNTIFS(#REF!,B27,#REF!,"Бекдурдиев",#REF!,"14.01.2026")</f>
        <v>#REF!</v>
      </c>
      <c r="AJ27" s="2" t="e">
        <f>COUNTIFS(#REF!,B27,#REF!,"алиев",#REF!,"15.01.2026")</f>
        <v>#REF!</v>
      </c>
      <c r="AK27" s="2" t="e">
        <f>COUNTIFS(#REF!,B27,#REF!,"Бекдурдиев",#REF!,"15.01.2026")</f>
        <v>#REF!</v>
      </c>
      <c r="AL27" s="2" t="e">
        <f>COUNTIFS(#REF!,B27,#REF!,"алиев",#REF!,"16.01.2026")</f>
        <v>#REF!</v>
      </c>
      <c r="AM27" s="2" t="e">
        <f>COUNTIFS(#REF!,B27,#REF!,"Бекдурдиев",#REF!,"16.01.2026")</f>
        <v>#REF!</v>
      </c>
      <c r="AN27" s="2" t="e">
        <f>COUNTIFS(#REF!,B27,#REF!,"алиев",#REF!,"17.01.2026")</f>
        <v>#REF!</v>
      </c>
      <c r="AO27" s="2" t="e">
        <f>COUNTIFS(#REF!,B27,#REF!,"Бекдурдиев",#REF!,"17.01.2026")</f>
        <v>#REF!</v>
      </c>
      <c r="AP27" s="2" t="e">
        <f>COUNTIFS(#REF!,B27,#REF!,"алиев",#REF!,"18.01.2026")</f>
        <v>#REF!</v>
      </c>
      <c r="AQ27" s="2" t="e">
        <f>COUNTIFS(#REF!,B27,#REF!,"Бекдурдиев",#REF!,"18.01.2026")</f>
        <v>#REF!</v>
      </c>
      <c r="AR27" s="2" t="e">
        <f>COUNTIFS(#REF!,B27,#REF!,"алиев",#REF!,"19.01.2026")</f>
        <v>#REF!</v>
      </c>
      <c r="AS27" s="2" t="e">
        <f>COUNTIFS(#REF!,B27,#REF!,"Бекдурдиев",#REF!,"19.01.2026")</f>
        <v>#REF!</v>
      </c>
      <c r="AT27" s="2" t="e">
        <f>COUNTIFS(#REF!,B27,#REF!,"алиев",#REF!,"20.01.2026")</f>
        <v>#REF!</v>
      </c>
      <c r="AU27" s="2" t="e">
        <f>COUNTIFS(#REF!,B27,#REF!,"Бекдурдиев",#REF!,"20.01.2026")</f>
        <v>#REF!</v>
      </c>
      <c r="AV27" s="2" t="e">
        <f>COUNTIFS(#REF!,B27,#REF!,"алиев",#REF!,"21.01.2026")</f>
        <v>#REF!</v>
      </c>
      <c r="AW27" s="2" t="e">
        <f>COUNTIFS(#REF!,B27,#REF!,"Бекдурдиев",#REF!,"21.01.2026")</f>
        <v>#REF!</v>
      </c>
      <c r="AX27" s="2" t="e">
        <f>COUNTIFS(#REF!,B27,#REF!,"алиев",#REF!,"22.01.2026")</f>
        <v>#REF!</v>
      </c>
      <c r="AY27" s="2" t="e">
        <f>COUNTIFS(#REF!,B27,#REF!,"Бекдурдиев",#REF!,"22.01.2026")</f>
        <v>#REF!</v>
      </c>
      <c r="AZ27" s="2" t="e">
        <f>COUNTIFS(#REF!,B27,#REF!,"алиев",#REF!,"23.01.2026")</f>
        <v>#REF!</v>
      </c>
      <c r="BA27" s="2" t="e">
        <f>COUNTIFS(#REF!,B27,#REF!,"Бекдурдиев",#REF!,"23.01.2026")</f>
        <v>#REF!</v>
      </c>
      <c r="BB27" s="2" t="e">
        <f>COUNTIFS(#REF!,B27,#REF!,"алиев",#REF!,"24.01.2026")</f>
        <v>#REF!</v>
      </c>
      <c r="BC27" s="2" t="e">
        <f>COUNTIFS(#REF!,B27,#REF!,"Бекдурдиев",#REF!,"24.01.2026")</f>
        <v>#REF!</v>
      </c>
      <c r="BD27" s="2" t="e">
        <f>COUNTIFS(#REF!,B27,#REF!,"алиев",#REF!,"25.01.2026")</f>
        <v>#REF!</v>
      </c>
      <c r="BE27" s="2" t="e">
        <f>COUNTIFS(#REF!,B27,#REF!,"Бекдурдиев",#REF!,"25.01.2026")</f>
        <v>#REF!</v>
      </c>
      <c r="BF27" s="2" t="e">
        <f>COUNTIFS(#REF!,B27,#REF!,"алиев",#REF!,"26.01.2026")</f>
        <v>#REF!</v>
      </c>
      <c r="BG27" s="2" t="e">
        <f>COUNTIFS(#REF!,B27,#REF!,"Бекдурдиев",#REF!,"26.01.2026")</f>
        <v>#REF!</v>
      </c>
      <c r="BH27" s="2" t="e">
        <f>COUNTIFS(#REF!,B27,#REF!,"алиев",#REF!,"27.01.2026")</f>
        <v>#REF!</v>
      </c>
      <c r="BI27" s="2" t="e">
        <f>COUNTIFS(#REF!,B27,#REF!,"Бекдурдиев",#REF!,"27.01.2026")</f>
        <v>#REF!</v>
      </c>
      <c r="BJ27" s="2" t="e">
        <f>COUNTIFS(#REF!,B27,#REF!,"алиев",#REF!,"28.01.2026")</f>
        <v>#REF!</v>
      </c>
      <c r="BK27" s="2" t="e">
        <f>COUNTIFS(#REF!,B27,#REF!,"Бекдурдиев",#REF!,"28.01.2026")</f>
        <v>#REF!</v>
      </c>
      <c r="BL27" s="2" t="e">
        <f>COUNTIFS(#REF!,B27,#REF!,"алиев",#REF!,"29.01.2026")</f>
        <v>#REF!</v>
      </c>
      <c r="BM27" s="2" t="e">
        <f>COUNTIFS(#REF!,B27,#REF!,"Бекдурдиев",#REF!,"29.01.2026")</f>
        <v>#REF!</v>
      </c>
      <c r="BN27" s="2" t="e">
        <f>COUNTIFS(#REF!,B27,#REF!,"алиев",#REF!,"30.01.2026")</f>
        <v>#REF!</v>
      </c>
      <c r="BO27" s="2" t="e">
        <f>COUNTIFS(#REF!,B27,#REF!,"Бекдурдиев",#REF!,"30.01.2026")</f>
        <v>#REF!</v>
      </c>
      <c r="BP27" s="2" t="e">
        <f>COUNTIFS(#REF!,B27,#REF!,"алиев",#REF!,"31.01.2026")</f>
        <v>#REF!</v>
      </c>
      <c r="BQ27" s="2" t="e">
        <f>COUNTIFS(#REF!,B27,#REF!,"Бекдурдиев",#REF!,"31.01.2026")</f>
        <v>#REF!</v>
      </c>
      <c r="BR27" s="12" t="e">
        <f t="shared" si="20"/>
        <v>#REF!</v>
      </c>
      <c r="BS27" s="12" t="e">
        <f t="shared" si="21"/>
        <v>#REF!</v>
      </c>
      <c r="BT27" s="2" t="e">
        <f>COUNTIFS(#REF!,B27,#REF!,"алиев",#REF!,"01.02.2026")</f>
        <v>#REF!</v>
      </c>
      <c r="BU27" s="2" t="e">
        <f>COUNTIFS(#REF!,B27,#REF!,"Бекдурдиев",#REF!,"01.02.2026")</f>
        <v>#REF!</v>
      </c>
      <c r="BV27" s="2" t="e">
        <f>COUNTIFS(#REF!,B27,#REF!,"алиев",#REF!,"02.02.2026")</f>
        <v>#REF!</v>
      </c>
      <c r="BW27" s="2" t="e">
        <f>COUNTIFS(#REF!,B27,#REF!,"Бекдурдиев",#REF!,"02.02.2026")</f>
        <v>#REF!</v>
      </c>
      <c r="BX27" s="2" t="e">
        <f>COUNTIFS(#REF!,B27,#REF!,"алиев",#REF!,"03.02.2026")</f>
        <v>#REF!</v>
      </c>
      <c r="BY27" s="2" t="e">
        <f>COUNTIFS(#REF!,B27,#REF!,"Бекдурдиев",#REF!,"03.02.2026")</f>
        <v>#REF!</v>
      </c>
      <c r="BZ27" s="2" t="e">
        <f>COUNTIFS(#REF!,B27,#REF!,"алиев",#REF!,"04.02.2026")</f>
        <v>#REF!</v>
      </c>
      <c r="CA27" s="2" t="e">
        <f>COUNTIFS(#REF!,B27,#REF!,"Бекдурдиев",#REF!,"04.02.2026")</f>
        <v>#REF!</v>
      </c>
      <c r="CB27" s="2" t="e">
        <f>COUNTIFS(#REF!,B27,#REF!,"алиев",#REF!,"05.02.2026")</f>
        <v>#REF!</v>
      </c>
      <c r="CC27" s="2" t="e">
        <f>COUNTIFS(#REF!,B27,#REF!,"Бекдурдиев",#REF!,"05.02.2026")</f>
        <v>#REF!</v>
      </c>
      <c r="CD27" s="2" t="e">
        <f>COUNTIFS(#REF!,B27,#REF!,"алиев",#REF!,"06.02.2026")</f>
        <v>#REF!</v>
      </c>
      <c r="CE27" s="2" t="e">
        <f>COUNTIFS(#REF!,B27,#REF!,"Бекдурдиев",#REF!,"06.02.2026")</f>
        <v>#REF!</v>
      </c>
      <c r="CF27" s="2" t="e">
        <f>COUNTIFS(#REF!,B27,#REF!,"алиев",#REF!,"07.02.2026")</f>
        <v>#REF!</v>
      </c>
      <c r="CG27" s="2" t="e">
        <f>COUNTIFS(#REF!,B27,#REF!,"Бекдурдиев",#REF!,"07.02.2026")</f>
        <v>#REF!</v>
      </c>
      <c r="CH27" s="2" t="e">
        <f>COUNTIFS(#REF!,B27,#REF!,"Алиев",#REF!,"08.02.2026")</f>
        <v>#REF!</v>
      </c>
      <c r="CI27" s="2" t="e">
        <f>COUNTIFS(#REF!,B27,#REF!,"Бекдурдиев",#REF!,"08.02.2026")</f>
        <v>#REF!</v>
      </c>
      <c r="CJ27" s="2" t="e">
        <f>COUNTIFS(#REF!,B27,#REF!,"Алиев",#REF!,"09.02.2026")</f>
        <v>#REF!</v>
      </c>
      <c r="CK27" s="2" t="e">
        <f>COUNTIFS(#REF!,B27,#REF!,"Бекдурдиев",#REF!,"09.02.2026")</f>
        <v>#REF!</v>
      </c>
      <c r="CL27" s="2" t="e">
        <f>COUNTIFS(#REF!,B27,#REF!,"Алиев",#REF!,"10.02.2026")</f>
        <v>#REF!</v>
      </c>
      <c r="CM27" s="2" t="e">
        <f>COUNTIFS(#REF!,B27,#REF!,"Бекдурдиев",#REF!,"10.02.2026")</f>
        <v>#REF!</v>
      </c>
      <c r="CN27" s="2" t="e">
        <f>COUNTIFS(#REF!,B27,#REF!,"Алиев",#REF!,"11.02.2026")</f>
        <v>#REF!</v>
      </c>
      <c r="CO27" s="2" t="e">
        <f>COUNTIFS(#REF!,B27,#REF!,"Бекдурдиев",#REF!,"11.02.2026")</f>
        <v>#REF!</v>
      </c>
      <c r="CP27" s="2" t="e">
        <f>COUNTIFS(#REF!,B27,#REF!,"Алиев",#REF!,"12.02.2026")</f>
        <v>#REF!</v>
      </c>
      <c r="CQ27" s="2" t="e">
        <f>COUNTIFS(#REF!,B27,#REF!,"Бекдурдиев",#REF!,"12.02.2026")</f>
        <v>#REF!</v>
      </c>
      <c r="CR27" s="2" t="e">
        <f>COUNTIFS(#REF!,B27,#REF!,"Алиев",#REF!,"13.02.2026")</f>
        <v>#REF!</v>
      </c>
      <c r="CS27" s="2" t="e">
        <f>COUNTIFS(#REF!,B27,#REF!,"Бекдурдиев",#REF!,"13.02.2026")</f>
        <v>#REF!</v>
      </c>
      <c r="CT27" s="2" t="e">
        <f>COUNTIFS(#REF!,B27,#REF!,"Алиев",#REF!,"14.02.2026")</f>
        <v>#REF!</v>
      </c>
      <c r="CU27" s="2" t="e">
        <f>COUNTIFS(#REF!,B27,#REF!,"Бекдурдиев",#REF!,"14.02.2026")</f>
        <v>#REF!</v>
      </c>
      <c r="CV27" s="2" t="e">
        <f>COUNTIFS(#REF!,B27,#REF!,"Алиев",#REF!,"15.02.2026")</f>
        <v>#REF!</v>
      </c>
      <c r="CW27" s="2" t="e">
        <f>COUNTIFS(#REF!,B27,#REF!,"Бекдурдиев",#REF!,"15.02.2026")</f>
        <v>#REF!</v>
      </c>
      <c r="CX27" s="2" t="e">
        <f>COUNTIFS(#REF!,B27,#REF!,"Алиев",#REF!,"16.02.2026")</f>
        <v>#REF!</v>
      </c>
      <c r="CY27" s="2" t="e">
        <f>COUNTIFS(#REF!,B27,#REF!,"Бекдурдиев",#REF!,"16.02.2026")</f>
        <v>#REF!</v>
      </c>
      <c r="CZ27" s="2" t="e">
        <f>COUNTIFS(#REF!,B27,#REF!,"Алиев",#REF!,"17.02.2026")</f>
        <v>#REF!</v>
      </c>
      <c r="DA27" s="2" t="e">
        <f>COUNTIFS(#REF!,B27,#REF!,"Бекдурдиев",#REF!,"17.02.2026")</f>
        <v>#REF!</v>
      </c>
      <c r="DB27" s="2" t="e">
        <f>COUNTIFS(#REF!,B27,#REF!,"Алиев",#REF!,"18.02.2026")</f>
        <v>#REF!</v>
      </c>
      <c r="DC27" s="2" t="e">
        <f>COUNTIFS(#REF!,B27,#REF!,"Бекдурдиев",#REF!,"18.02.2026")</f>
        <v>#REF!</v>
      </c>
      <c r="DD27" s="2" t="e">
        <f>COUNTIFS(#REF!,B27,#REF!,"Алиев",#REF!,"19.02.2026")</f>
        <v>#REF!</v>
      </c>
      <c r="DE27" s="2" t="e">
        <f>COUNTIFS(#REF!,B27,#REF!,"Бекдурдиев",#REF!,"19.02.2026")</f>
        <v>#REF!</v>
      </c>
      <c r="DF27" s="2" t="e">
        <f>COUNTIFS(#REF!,B27,#REF!,"Алиев",#REF!,"20.02.2026")</f>
        <v>#REF!</v>
      </c>
      <c r="DG27" s="2" t="e">
        <f>COUNTIFS(#REF!,B27,#REF!,"Бекдурдиев",#REF!,"20.02.2026")</f>
        <v>#REF!</v>
      </c>
      <c r="DH27" s="2" t="e">
        <f>COUNTIFS(#REF!,B27,#REF!,"Алиев",#REF!,"21.02.2026")</f>
        <v>#REF!</v>
      </c>
      <c r="DI27" s="2" t="e">
        <f>COUNTIFS(#REF!,B27,#REF!,"Бекдурдиев",#REF!,"21.02.2026")</f>
        <v>#REF!</v>
      </c>
      <c r="DJ27" s="2" t="e">
        <f>COUNTIFS(#REF!,B27,#REF!,"Алиев",#REF!,"22.02.2026")</f>
        <v>#REF!</v>
      </c>
      <c r="DK27" s="2" t="e">
        <f>COUNTIFS(#REF!,B27,#REF!,"Бекдурдиев",#REF!,"22.02.2026")</f>
        <v>#REF!</v>
      </c>
      <c r="DL27" s="2" t="e">
        <f>COUNTIFS(#REF!,B27,#REF!,"Алиев",#REF!,"23.02.2026")</f>
        <v>#REF!</v>
      </c>
      <c r="DM27" s="2" t="e">
        <f>COUNTIFS(#REF!,B27,#REF!,"Бекдурдиев",#REF!,"23.02.2026")</f>
        <v>#REF!</v>
      </c>
      <c r="DN27" s="2" t="e">
        <f>COUNTIFS(#REF!,B27,#REF!,"Алиев",#REF!,"24.02.2026")</f>
        <v>#REF!</v>
      </c>
      <c r="DO27" s="2" t="e">
        <f>COUNTIFS(#REF!,B27,#REF!,"Бекдурдиев",#REF!,"24.02.2026")</f>
        <v>#REF!</v>
      </c>
      <c r="DP27" s="2" t="e">
        <f>COUNTIFS(#REF!,B27,#REF!,"Алиев",#REF!,"25.02.2026")</f>
        <v>#REF!</v>
      </c>
      <c r="DQ27" s="2" t="e">
        <f>COUNTIFS(#REF!,B27,#REF!,"Бекдурдиев",#REF!,"25.02.2026")</f>
        <v>#REF!</v>
      </c>
      <c r="DR27" s="2" t="e">
        <f>COUNTIFS(#REF!,B27,#REF!,"Алиев",#REF!,"26.02.2026")</f>
        <v>#REF!</v>
      </c>
      <c r="DS27" s="2" t="e">
        <f>COUNTIFS(#REF!,B27,#REF!,"Бекдурдиев",#REF!,"26.02.2026")</f>
        <v>#REF!</v>
      </c>
      <c r="DT27" s="2" t="e">
        <f>COUNTIFS(#REF!,B27,#REF!,"Алиев",#REF!,"27.02.2026")</f>
        <v>#REF!</v>
      </c>
      <c r="DU27" s="2" t="e">
        <f>COUNTIFS(#REF!,B27,#REF!,"Бекдурдиев",#REF!,"27.02.2026")</f>
        <v>#REF!</v>
      </c>
      <c r="DV27" s="2" t="e">
        <f>COUNTIFS(#REF!,B27,#REF!,"Алиев",#REF!,"28.02.2026")</f>
        <v>#REF!</v>
      </c>
      <c r="DW27" s="2" t="e">
        <f>COUNTIFS(#REF!,B27,#REF!,"Бекдурдиев",#REF!,"28.02.2026")</f>
        <v>#REF!</v>
      </c>
      <c r="DX27" s="14" t="e">
        <f t="shared" si="22"/>
        <v>#REF!</v>
      </c>
      <c r="DY27" s="14" t="e">
        <f t="shared" si="23"/>
        <v>#REF!</v>
      </c>
      <c r="DZ27" s="2" t="e">
        <f>COUNTIFS(#REF!,B27,#REF!,"алиев",#REF!,"01.03.2026")</f>
        <v>#REF!</v>
      </c>
      <c r="EA27" s="2" t="e">
        <f>COUNTIFS(#REF!,B27,#REF!,"Бекдурдиев",#REF!,"01.03.2026")</f>
        <v>#REF!</v>
      </c>
      <c r="EB27" s="2" t="e">
        <f>COUNTIFS(#REF!,B27,#REF!,"алиев",#REF!,"02.03.2026")</f>
        <v>#REF!</v>
      </c>
      <c r="EC27" s="2" t="e">
        <f>COUNTIFS(#REF!,B27,#REF!,"Бекдурдиев",#REF!,"02.03.2026")</f>
        <v>#REF!</v>
      </c>
      <c r="ED27" s="2" t="e">
        <f>COUNTIFS(#REF!,B27,#REF!,"алиев",#REF!,"03.03.2026")</f>
        <v>#REF!</v>
      </c>
      <c r="EE27" s="2" t="e">
        <f>COUNTIFS(#REF!,B27,#REF!,"Бекдурдиев",#REF!,"03.03.2026")</f>
        <v>#REF!</v>
      </c>
      <c r="EF27" s="2" t="e">
        <f>COUNTIFS(#REF!,B27,#REF!,"алиев",#REF!,"04.03.2026")</f>
        <v>#REF!</v>
      </c>
      <c r="EG27" s="2" t="e">
        <f>COUNTIFS(#REF!,B27,#REF!,"Бекдурдиев",#REF!,"04.03.2026")</f>
        <v>#REF!</v>
      </c>
      <c r="EH27" s="2" t="e">
        <f>COUNTIFS(#REF!,B27,#REF!,"алиев",#REF!,"05.03.2026")</f>
        <v>#REF!</v>
      </c>
      <c r="EI27" s="2" t="e">
        <f>COUNTIFS(#REF!,B27,#REF!,"Бекдурдиев",#REF!,"05.03.2026")</f>
        <v>#REF!</v>
      </c>
      <c r="EJ27" s="2" t="e">
        <f>COUNTIFS(#REF!,B27,#REF!,"алиев",#REF!,"06.03.2026")</f>
        <v>#REF!</v>
      </c>
      <c r="EK27" s="2" t="e">
        <f>COUNTIFS(#REF!,B27,#REF!,"Бекдурдиев",#REF!,"06.03.2026")</f>
        <v>#REF!</v>
      </c>
      <c r="EL27" s="2" t="e">
        <f>COUNTIFS(#REF!,B27,#REF!,"алиев",#REF!,"07.03.2026")</f>
        <v>#REF!</v>
      </c>
      <c r="EM27" s="2" t="e">
        <f>COUNTIFS(#REF!,B27,#REF!,"Бекдурдиев",#REF!,"07.03.2026")</f>
        <v>#REF!</v>
      </c>
      <c r="EN27" s="2" t="e">
        <f>COUNTIFS(#REF!,B27,#REF!,"алиев",#REF!,"08.03.2026")</f>
        <v>#REF!</v>
      </c>
      <c r="EO27" s="2" t="e">
        <f>COUNTIFS(#REF!,B27,#REF!,"Бекдурдиев",#REF!,"08.03.2026")</f>
        <v>#REF!</v>
      </c>
      <c r="EP27" s="2" t="e">
        <f>COUNTIFS(#REF!,B27,#REF!,"алиев",#REF!,"09.03.2026")</f>
        <v>#REF!</v>
      </c>
      <c r="EQ27" s="2" t="e">
        <f>COUNTIFS(#REF!,B27,#REF!,"Бекдурдиев",#REF!,"09.03.2026")</f>
        <v>#REF!</v>
      </c>
      <c r="ER27" s="2" t="e">
        <f>COUNTIFS(#REF!,B27,#REF!,"алиев",#REF!,"10.03.2026")</f>
        <v>#REF!</v>
      </c>
      <c r="ES27" s="2" t="e">
        <f>COUNTIFS(#REF!,B27,#REF!,"Бекдурдиев",#REF!,"10.03.2026")</f>
        <v>#REF!</v>
      </c>
      <c r="ET27" s="2" t="e">
        <f>COUNTIFS(#REF!,B27,#REF!,"алиев",#REF!,"11.03.2026")</f>
        <v>#REF!</v>
      </c>
      <c r="EU27" s="2" t="e">
        <f>COUNTIFS(#REF!,B27,#REF!,"Бекдурдиев",#REF!,"11.03.2026")</f>
        <v>#REF!</v>
      </c>
      <c r="EV27" s="2" t="e">
        <f>COUNTIFS(#REF!,B27,#REF!,"алиев",#REF!,"12.03.2026")</f>
        <v>#REF!</v>
      </c>
      <c r="EW27" s="2" t="e">
        <f>COUNTIFS(#REF!,B27,#REF!,"Бекдурдиев",#REF!,"12.03.2026")</f>
        <v>#REF!</v>
      </c>
      <c r="EX27" s="2" t="e">
        <f>COUNTIFS(#REF!,B27,#REF!,"алиев",#REF!,"13.03.2026")</f>
        <v>#REF!</v>
      </c>
      <c r="EY27" s="2" t="e">
        <f>COUNTIFS(#REF!,B27,#REF!,"Бекдурдиев",#REF!,"13.03.2026")</f>
        <v>#REF!</v>
      </c>
      <c r="EZ27" s="2" t="e">
        <f>COUNTIFS(#REF!,B27,#REF!,"алиев",#REF!,"14.03.2026")</f>
        <v>#REF!</v>
      </c>
      <c r="FA27" s="2" t="e">
        <f>COUNTIFS(#REF!,B27,#REF!,"Бекдурдиев",#REF!,"14.03.2026")</f>
        <v>#REF!</v>
      </c>
      <c r="FB27" s="2" t="e">
        <f>COUNTIFS(#REF!,B27,#REF!,"алиев",#REF!,"15.03.2026")</f>
        <v>#REF!</v>
      </c>
      <c r="FC27" s="2" t="e">
        <f>COUNTIFS(#REF!,B27,#REF!,"Бекдурдиев",#REF!,"15.03.2026")</f>
        <v>#REF!</v>
      </c>
      <c r="FD27" s="2" t="e">
        <f>COUNTIFS(#REF!,B27,#REF!,"алиев",#REF!,"16.03.2026")</f>
        <v>#REF!</v>
      </c>
      <c r="FE27" s="2" t="e">
        <f>COUNTIFS(#REF!,B27,#REF!,"Бекдурдиев",#REF!,"16.03.2026")</f>
        <v>#REF!</v>
      </c>
      <c r="FF27" s="2" t="e">
        <f>COUNTIFS(#REF!,B27,#REF!,"алиев",#REF!,"17.03.2026")</f>
        <v>#REF!</v>
      </c>
      <c r="FG27" s="2" t="e">
        <f>COUNTIFS(#REF!,B27,#REF!,"Бекдурдиев",#REF!,"17.03.2026")</f>
        <v>#REF!</v>
      </c>
      <c r="FH27" s="2" t="e">
        <f>COUNTIFS(#REF!,B27,#REF!,"алиев",#REF!,"18.03.2026")</f>
        <v>#REF!</v>
      </c>
      <c r="FI27" s="2" t="e">
        <f>COUNTIFS(#REF!,B27,#REF!,"Бекдурдиев",#REF!,"18.03.2026")</f>
        <v>#REF!</v>
      </c>
      <c r="FJ27" s="2" t="e">
        <f>COUNTIFS(#REF!,B27,#REF!,"алиев",#REF!,"19.03.2026")</f>
        <v>#REF!</v>
      </c>
      <c r="FK27" s="2" t="e">
        <f>COUNTIFS(#REF!,B27,#REF!,"Бекдурдиев",#REF!,"19.03.2026")</f>
        <v>#REF!</v>
      </c>
      <c r="FL27" s="2" t="e">
        <f>COUNTIFS(#REF!,B27,#REF!,"алиев",#REF!,"20.03.2026")</f>
        <v>#REF!</v>
      </c>
      <c r="FM27" s="2" t="e">
        <f>COUNTIFS(#REF!,B27,#REF!,"Бекдурдиев",#REF!,"20.03.2026")</f>
        <v>#REF!</v>
      </c>
      <c r="FN27" s="2" t="e">
        <f>COUNTIFS(#REF!,B27,#REF!,"алиев",#REF!,"21.03.2026")</f>
        <v>#REF!</v>
      </c>
      <c r="FO27" s="2" t="e">
        <f>COUNTIFS(#REF!,B27,#REF!,"Бекдурдиев",#REF!,"21.03.2026")</f>
        <v>#REF!</v>
      </c>
      <c r="FP27" s="2" t="e">
        <f>COUNTIFS(#REF!,B27,#REF!,"алиев",#REF!,"22.03.2026")</f>
        <v>#REF!</v>
      </c>
      <c r="FQ27" s="2" t="e">
        <f>COUNTIFS(#REF!,B27,#REF!,"Бекдурдиев",#REF!,"22.03.2026")</f>
        <v>#REF!</v>
      </c>
      <c r="FR27" s="2" t="e">
        <f>COUNTIFS(#REF!,B27,#REF!,"алиев",#REF!,"23.03.2026")</f>
        <v>#REF!</v>
      </c>
      <c r="FS27" s="2" t="e">
        <f>COUNTIFS(#REF!,B27,#REF!,"Бекдурдиев",#REF!,"23.03.2026")</f>
        <v>#REF!</v>
      </c>
      <c r="FT27" s="2" t="e">
        <f>COUNTIFS(#REF!,B27,#REF!,"алиев",#REF!,"24.03.2026")</f>
        <v>#REF!</v>
      </c>
      <c r="FU27" s="2" t="e">
        <f>COUNTIFS(#REF!,B27,#REF!,"Бекдурдиев",#REF!,"24.03.2026")</f>
        <v>#REF!</v>
      </c>
      <c r="FV27" s="2" t="e">
        <f>COUNTIFS(#REF!,B27,#REF!,"алиев",#REF!,"25.03.2026")</f>
        <v>#REF!</v>
      </c>
      <c r="FW27" s="2" t="e">
        <f>COUNTIFS(#REF!,B27,#REF!,"Бекдурдиев",#REF!,"25.03.2026")</f>
        <v>#REF!</v>
      </c>
      <c r="FX27" s="2" t="e">
        <f>COUNTIFS(#REF!,B27,#REF!,"алиев",#REF!,"26.03.2026")</f>
        <v>#REF!</v>
      </c>
      <c r="FY27" s="2" t="e">
        <f>COUNTIFS(#REF!,B27,#REF!,"Бекдурдиев",#REF!,"26.03.2026")</f>
        <v>#REF!</v>
      </c>
      <c r="FZ27" s="2" t="e">
        <f>COUNTIFS(#REF!,B27,#REF!,"алиев",#REF!,"27.03.2026")</f>
        <v>#REF!</v>
      </c>
      <c r="GA27" s="2" t="e">
        <f>COUNTIFS(#REF!,B27,#REF!,"Бекдурдиев",#REF!,"27.03.2026")</f>
        <v>#REF!</v>
      </c>
      <c r="GB27" s="2" t="e">
        <f>COUNTIFS(#REF!,B27,#REF!,"алиев",#REF!,"28.03.2026")</f>
        <v>#REF!</v>
      </c>
      <c r="GC27" s="2" t="e">
        <f>COUNTIFS(#REF!,B27,#REF!,"Бекдурдиев",#REF!,"28.03.2026")</f>
        <v>#REF!</v>
      </c>
      <c r="GD27" s="2" t="e">
        <f>COUNTIFS(#REF!,B27,#REF!,"алиев",#REF!,"29.03.2026")</f>
        <v>#REF!</v>
      </c>
      <c r="GE27" s="2" t="e">
        <f>COUNTIFS(#REF!,B27,#REF!,"Бекдурдиев",#REF!,"29.03.2026")</f>
        <v>#REF!</v>
      </c>
      <c r="GF27" s="2" t="e">
        <f>COUNTIFS(#REF!,B27,#REF!,"алиев",#REF!,"30.03.2026")</f>
        <v>#REF!</v>
      </c>
      <c r="GG27" s="2" t="e">
        <f>COUNTIFS(#REF!,B27,#REF!,"Бекдурдиев",#REF!,"30.03.2026")</f>
        <v>#REF!</v>
      </c>
      <c r="GH27" s="2" t="e">
        <f>COUNTIFS(#REF!,B27,#REF!,"алиев",#REF!,"31.03.2026")</f>
        <v>#REF!</v>
      </c>
      <c r="GI27" s="2" t="e">
        <f>COUNTIFS(#REF!,B27,#REF!,"Бекдурдиев",#REF!,"31.03.2026")</f>
        <v>#REF!</v>
      </c>
      <c r="GJ27" s="16" t="e">
        <f t="shared" si="24"/>
        <v>#REF!</v>
      </c>
      <c r="GK27" s="16" t="e">
        <f t="shared" si="25"/>
        <v>#REF!</v>
      </c>
      <c r="GL27" s="4" t="e">
        <f>COUNTIFS(#REF!,B27,#REF!,"алиев",#REF!,"01.04.2026")</f>
        <v>#REF!</v>
      </c>
      <c r="GM27" s="4" t="e">
        <f>COUNTIFS(#REF!,B27,#REF!,"Бекдурдиев",#REF!,"01.04.2026")</f>
        <v>#REF!</v>
      </c>
      <c r="GN27" s="4" t="e">
        <f>COUNTIFS(#REF!,B27,#REF!,"алиев",#REF!,"02.04.2026")</f>
        <v>#REF!</v>
      </c>
      <c r="GO27" s="4" t="e">
        <f>COUNTIFS(#REF!,B27,#REF!,"Бекдурдиев",#REF!,"02.04.2026")</f>
        <v>#REF!</v>
      </c>
      <c r="GP27" s="4" t="e">
        <f>COUNTIFS(#REF!,B27,#REF!,"алиев",#REF!,"03.04.2026")</f>
        <v>#REF!</v>
      </c>
      <c r="GQ27" s="4" t="e">
        <f>COUNTIFS(#REF!,B27,#REF!,"Бекдурдиев",#REF!,"03.04.2026")</f>
        <v>#REF!</v>
      </c>
      <c r="GR27" s="4" t="e">
        <f>COUNTIFS(#REF!,B27,#REF!,"алиев",#REF!,"04.04.2026")</f>
        <v>#REF!</v>
      </c>
      <c r="GS27" s="4" t="e">
        <f>COUNTIFS(#REF!,B27,#REF!,"Бекдурдиев",#REF!,"04.04.2026")</f>
        <v>#REF!</v>
      </c>
      <c r="GT27" s="4" t="e">
        <f>COUNTIFS(#REF!,B27,#REF!,"алиев",#REF!,"05.04.2026")</f>
        <v>#REF!</v>
      </c>
      <c r="GU27" s="4" t="e">
        <f>COUNTIFS(#REF!,B27,#REF!,"Бекдурдиев",#REF!,"05.04.2026")</f>
        <v>#REF!</v>
      </c>
      <c r="GV27" s="4" t="e">
        <f>COUNTIFS(#REF!,B27,#REF!,"алиев",#REF!,"06.04.2026")</f>
        <v>#REF!</v>
      </c>
      <c r="GW27" s="4" t="e">
        <f>COUNTIFS(#REF!,B27,#REF!,"Бекдурдиев",#REF!,"06.04.2026")</f>
        <v>#REF!</v>
      </c>
      <c r="GX27" s="4" t="e">
        <f>COUNTIFS(#REF!,B27,#REF!,"алиев",#REF!,"07.04.2026")</f>
        <v>#REF!</v>
      </c>
      <c r="GY27" s="4" t="e">
        <f>COUNTIFS(#REF!,B27,#REF!,"Бекдурдиев",#REF!,"07.04.2026")</f>
        <v>#REF!</v>
      </c>
      <c r="GZ27" s="4" t="e">
        <f>COUNTIFS(#REF!,B27,#REF!,"алиев",#REF!,"08.04.2026")</f>
        <v>#REF!</v>
      </c>
      <c r="HA27" s="4" t="e">
        <f>COUNTIFS(#REF!,B27,#REF!,"Бекдурдиев",#REF!,"08.04.2026")</f>
        <v>#REF!</v>
      </c>
      <c r="HB27" s="4" t="e">
        <f>COUNTIFS(#REF!,B27,#REF!,"алиев",#REF!,"09.04.2026")</f>
        <v>#REF!</v>
      </c>
      <c r="HC27" s="4" t="e">
        <f>COUNTIFS(#REF!,B27,#REF!,"Бекдурдиев",#REF!,"09.04.2026")</f>
        <v>#REF!</v>
      </c>
      <c r="HD27" s="4" t="e">
        <f>COUNTIFS(#REF!,B27,#REF!,"алиев",#REF!,"10.04.2026")</f>
        <v>#REF!</v>
      </c>
      <c r="HE27" s="4" t="e">
        <f>COUNTIFS(#REF!,B27,#REF!,"Бекдурдиев",#REF!,"10.04.2026")</f>
        <v>#REF!</v>
      </c>
      <c r="HF27" s="4" t="e">
        <f>COUNTIFS(#REF!,B27,#REF!,"алиев",#REF!,"11.04.2026")</f>
        <v>#REF!</v>
      </c>
      <c r="HG27" s="4" t="e">
        <f>COUNTIFS(#REF!,B27,#REF!,"Бекдурдиев",#REF!,"11.04.2026")</f>
        <v>#REF!</v>
      </c>
      <c r="HH27" s="4" t="e">
        <f>COUNTIFS(#REF!,B27,#REF!,"алиев",#REF!,"12.04.2026")</f>
        <v>#REF!</v>
      </c>
      <c r="HI27" s="4" t="e">
        <f>COUNTIFS(#REF!,B27,#REF!,"Бекдурдиев",#REF!,"12.04.2026")</f>
        <v>#REF!</v>
      </c>
      <c r="HJ27" s="4" t="e">
        <f>COUNTIFS(#REF!,B27,#REF!,"алиев",#REF!,"13.04.2026")</f>
        <v>#REF!</v>
      </c>
      <c r="HK27" s="4" t="e">
        <f>COUNTIFS(#REF!,B27,#REF!,"Бекдурдиев",#REF!,"13.04.2026")</f>
        <v>#REF!</v>
      </c>
      <c r="HL27" s="4" t="e">
        <f>COUNTIFS(#REF!,B27,#REF!,"алиев",#REF!,"14.04.2026")</f>
        <v>#REF!</v>
      </c>
      <c r="HM27" s="4" t="e">
        <f>COUNTIFS(#REF!,B27,#REF!,"Бекдурдиев",#REF!,"14.04.2026")</f>
        <v>#REF!</v>
      </c>
      <c r="HN27" s="4" t="e">
        <f>COUNTIFS(#REF!,B27,#REF!,"алиев",#REF!,"15.04.2026")</f>
        <v>#REF!</v>
      </c>
      <c r="HO27" s="4" t="e">
        <f>COUNTIFS(#REF!,B27,#REF!,"Бекдурдиев",#REF!,"15.04.2026")</f>
        <v>#REF!</v>
      </c>
      <c r="HP27" s="4" t="e">
        <f>COUNTIFS(#REF!,B27,#REF!,"алиев",#REF!,"16.04.2026")</f>
        <v>#REF!</v>
      </c>
      <c r="HQ27" s="4" t="e">
        <f>COUNTIFS(#REF!,B27,#REF!,"Бекдурдиев",#REF!,"16.04.2026")</f>
        <v>#REF!</v>
      </c>
      <c r="HR27" s="4" t="e">
        <f>COUNTIFS(#REF!,B27,#REF!,"алиев",#REF!,"17.04.2026")</f>
        <v>#REF!</v>
      </c>
      <c r="HS27" s="4" t="e">
        <f>COUNTIFS(#REF!,B27,#REF!,"Бекдурдиев",#REF!,"17.04.2026")</f>
        <v>#REF!</v>
      </c>
      <c r="HT27" s="4" t="e">
        <f>COUNTIFS(#REF!,B27,#REF!,"алиев",#REF!,"18.04.2026")</f>
        <v>#REF!</v>
      </c>
      <c r="HU27" s="4" t="e">
        <f>COUNTIFS(#REF!,B27,#REF!,"Бекдурдиев",#REF!,"18.04.2026")</f>
        <v>#REF!</v>
      </c>
      <c r="HV27" s="4" t="e">
        <f>COUNTIFS(#REF!,B27,#REF!,"алиев",#REF!,"19.04.2026")</f>
        <v>#REF!</v>
      </c>
      <c r="HW27" s="4" t="e">
        <f>COUNTIFS(#REF!,B27,#REF!,"Бекдурдиев",#REF!,"19.04.2026")</f>
        <v>#REF!</v>
      </c>
      <c r="HX27" s="4" t="e">
        <f>COUNTIFS(#REF!,B27,#REF!,"алиев",#REF!,"20.04.2026")</f>
        <v>#REF!</v>
      </c>
      <c r="HY27" s="4" t="e">
        <f>COUNTIFS(#REF!,B27,#REF!,"Бекдурдиев",#REF!,"20.04.2026")</f>
        <v>#REF!</v>
      </c>
      <c r="HZ27" s="4" t="e">
        <f>COUNTIFS(#REF!,B27,#REF!,"алиев",#REF!,"21.04.2026")</f>
        <v>#REF!</v>
      </c>
      <c r="IA27" s="4" t="e">
        <f>COUNTIFS(#REF!,B27,#REF!,"Бекдурдиев",#REF!,"21.04.2026")</f>
        <v>#REF!</v>
      </c>
      <c r="IB27" s="4" t="e">
        <f>COUNTIFS(#REF!,B27,#REF!,"алиев",#REF!,"22.04.2026")</f>
        <v>#REF!</v>
      </c>
      <c r="IC27" s="4" t="e">
        <f>COUNTIFS(#REF!,B27,#REF!,"Бекдурдиев",#REF!,"22.04.2026")</f>
        <v>#REF!</v>
      </c>
      <c r="ID27" s="4" t="e">
        <f>COUNTIFS(#REF!,B27,#REF!,"алиев",#REF!,"23.04.2026")</f>
        <v>#REF!</v>
      </c>
      <c r="IE27" s="4" t="e">
        <f>COUNTIFS(#REF!,B27,#REF!,"Бекдурдиев",#REF!,"23.04.2026")</f>
        <v>#REF!</v>
      </c>
      <c r="IF27" s="4" t="e">
        <f>COUNTIFS(#REF!,B27,#REF!,"алиев",#REF!,"24.04.2026")</f>
        <v>#REF!</v>
      </c>
      <c r="IG27" s="4" t="e">
        <f>COUNTIFS(#REF!,B27,#REF!,"Бекдурдиев",#REF!,"24.04.2026")</f>
        <v>#REF!</v>
      </c>
      <c r="IH27" s="4" t="e">
        <f>COUNTIFS(#REF!,B27,#REF!,"алиев",#REF!,"25.04.2026")</f>
        <v>#REF!</v>
      </c>
      <c r="II27" s="4" t="e">
        <f>COUNTIFS(#REF!,B27,#REF!,"Бекдурдиев",#REF!,"25.04.2026")</f>
        <v>#REF!</v>
      </c>
      <c r="IJ27" s="4" t="e">
        <f>COUNTIFS(#REF!,B27,#REF!,"алиев",#REF!,"26.04.2026")</f>
        <v>#REF!</v>
      </c>
      <c r="IK27" s="4" t="e">
        <f>COUNTIFS(#REF!,B27,#REF!,"Бекдурдиев",#REF!,"26.04.2026")</f>
        <v>#REF!</v>
      </c>
      <c r="IL27" s="4" t="e">
        <f>COUNTIFS(#REF!,B27,#REF!,"алиев",#REF!,"27.04.2026")</f>
        <v>#REF!</v>
      </c>
      <c r="IM27" s="4" t="e">
        <f>COUNTIFS(#REF!,B27,#REF!,"Бекдурдиев",#REF!,"27.04.2026")</f>
        <v>#REF!</v>
      </c>
      <c r="IN27" s="4" t="e">
        <f>COUNTIFS(#REF!,B27,#REF!,"алиев",#REF!,"28.04.2026")</f>
        <v>#REF!</v>
      </c>
      <c r="IO27" s="4" t="e">
        <f>COUNTIFS(#REF!,B27,#REF!,"Бекдурдиев",#REF!,"28.04.2026")</f>
        <v>#REF!</v>
      </c>
      <c r="IP27" s="4" t="e">
        <f>COUNTIFS(#REF!,B27,#REF!,"алиев",#REF!,"29.04.2026")</f>
        <v>#REF!</v>
      </c>
      <c r="IQ27" s="4" t="e">
        <f>COUNTIFS(#REF!,B27,#REF!,"Бекдурдиев",#REF!,"29.04.2026")</f>
        <v>#REF!</v>
      </c>
      <c r="IR27" s="4" t="e">
        <f>COUNTIFS(#REF!,B27,#REF!,"алиев",#REF!,"30.04.2026")</f>
        <v>#REF!</v>
      </c>
      <c r="IS27" s="4" t="e">
        <f>COUNTIFS(#REF!,B27,#REF!,"Бекдурдиев",#REF!,"30.04.2026")</f>
        <v>#REF!</v>
      </c>
      <c r="IT27" s="18" t="e">
        <f t="shared" si="26"/>
        <v>#REF!</v>
      </c>
      <c r="IU27" s="18" t="e">
        <f t="shared" si="27"/>
        <v>#REF!</v>
      </c>
      <c r="IV27" s="4" t="e">
        <f>COUNTIFS(#REF!,B27,#REF!,"алиев",#REF!,"01.05.2026")</f>
        <v>#REF!</v>
      </c>
      <c r="IW27" s="4" t="e">
        <f>COUNTIFS(#REF!,B27,#REF!,"Бекдурдиев",#REF!,"01.05.2026")</f>
        <v>#REF!</v>
      </c>
      <c r="IX27" s="4" t="e">
        <f>COUNTIFS(#REF!,B27,#REF!,"алиев",#REF!,"02.05.2026")</f>
        <v>#REF!</v>
      </c>
      <c r="IY27" s="4" t="e">
        <f>COUNTIFS(#REF!,B27,#REF!,"Бекдурдиев",#REF!,"02.05.2026")</f>
        <v>#REF!</v>
      </c>
      <c r="IZ27" s="4" t="e">
        <f>COUNTIFS(#REF!,B27,#REF!,"алиев",#REF!,"03.05.2026")</f>
        <v>#REF!</v>
      </c>
      <c r="JA27" s="4" t="e">
        <f>COUNTIFS(#REF!,B27,#REF!,"Бекдурдиев",#REF!,"03.05.2026")</f>
        <v>#REF!</v>
      </c>
      <c r="JB27" s="4" t="e">
        <f>COUNTIFS(#REF!,B27,#REF!,"алиев",#REF!,"04.05.2026")</f>
        <v>#REF!</v>
      </c>
      <c r="JC27" s="4" t="e">
        <f>COUNTIFS(#REF!,B27,#REF!,"Бекдурдиев",#REF!,"04.05.2026")</f>
        <v>#REF!</v>
      </c>
      <c r="JD27" s="4" t="e">
        <f>COUNTIFS(#REF!,B27,#REF!,"алиев",#REF!,"05.05.2026")</f>
        <v>#REF!</v>
      </c>
      <c r="JE27" s="4" t="e">
        <f>COUNTIFS(#REF!,B27,#REF!,"Бекдурдиев",#REF!,"05.05.2026")</f>
        <v>#REF!</v>
      </c>
      <c r="JF27" s="4" t="e">
        <f>COUNTIFS(#REF!,B27,#REF!,"алиев",#REF!,"06.05.2026")</f>
        <v>#REF!</v>
      </c>
      <c r="JG27" s="4" t="e">
        <f>COUNTIFS(#REF!,B27,#REF!,"Бекдурдиев",#REF!,"06.05.2026")</f>
        <v>#REF!</v>
      </c>
      <c r="JH27" s="4" t="e">
        <f>COUNTIFS(#REF!,B27,#REF!,"алиев",#REF!,"07.05.2026")</f>
        <v>#REF!</v>
      </c>
      <c r="JI27" s="4" t="e">
        <f>COUNTIFS(#REF!,B27,#REF!,"Бекдурдиев",#REF!,"07.05.2026")</f>
        <v>#REF!</v>
      </c>
      <c r="JJ27" s="4" t="e">
        <f>COUNTIFS(#REF!,B27,#REF!,"алиев",#REF!,"08.05.2026")</f>
        <v>#REF!</v>
      </c>
      <c r="JK27" s="4" t="e">
        <f>COUNTIFS(#REF!,B27,#REF!,"Бекдурдиев",#REF!,"08.05.2026")</f>
        <v>#REF!</v>
      </c>
      <c r="JL27" s="4" t="e">
        <f>COUNTIFS(#REF!,B27,#REF!,"алиев",#REF!,"09.05.2026")</f>
        <v>#REF!</v>
      </c>
      <c r="JM27" s="4" t="e">
        <f>COUNTIFS(#REF!,B27,#REF!,"Бекдурдиев",#REF!,"09.05.2026")</f>
        <v>#REF!</v>
      </c>
      <c r="JN27" s="4" t="e">
        <f>COUNTIFS(#REF!,B27,#REF!,"алиев",#REF!,"10.05.2026")</f>
        <v>#REF!</v>
      </c>
      <c r="JO27" s="4" t="e">
        <f>COUNTIFS(#REF!,B27,#REF!,"Бекдурдиев",#REF!,"10.05.2026")</f>
        <v>#REF!</v>
      </c>
      <c r="JP27" s="4" t="e">
        <f>COUNTIFS(#REF!,B27,#REF!,"алиев",#REF!,"11.05.2026")</f>
        <v>#REF!</v>
      </c>
      <c r="JQ27" s="4" t="e">
        <f>COUNTIFS(#REF!,B27,#REF!,"Бекдурдиев",#REF!,"11.05.2026")</f>
        <v>#REF!</v>
      </c>
      <c r="JR27" s="4" t="e">
        <f>COUNTIFS(#REF!,B27,#REF!,"алиев",#REF!,"12.05.2026")</f>
        <v>#REF!</v>
      </c>
      <c r="JS27" s="4" t="e">
        <f>COUNTIFS(#REF!,B27,#REF!,"Бекдурдиев",#REF!,"12.05.2026")</f>
        <v>#REF!</v>
      </c>
      <c r="JT27" s="4" t="e">
        <f>COUNTIFS(#REF!,B27,#REF!,"алиев",#REF!,"13.05.2026")</f>
        <v>#REF!</v>
      </c>
      <c r="JU27" s="4" t="e">
        <f>COUNTIFS(#REF!,B27,#REF!,"Бекдурдиев",#REF!,"13.05.2026")</f>
        <v>#REF!</v>
      </c>
      <c r="JV27" s="4" t="e">
        <f>COUNTIFS(#REF!,B27,#REF!,"алиев",#REF!,"14.05.2026")</f>
        <v>#REF!</v>
      </c>
      <c r="JW27" s="4" t="e">
        <f>COUNTIFS(#REF!,B27,#REF!,"Бекдурдиев",#REF!,"14.05.2026")</f>
        <v>#REF!</v>
      </c>
      <c r="JX27" s="4" t="e">
        <f>COUNTIFS(#REF!,B27,#REF!,"алиев",#REF!,"15.05.2026")</f>
        <v>#REF!</v>
      </c>
      <c r="JY27" s="4" t="e">
        <f>COUNTIFS(#REF!,B27,#REF!,"Бекдурдиев",#REF!,"15.05.2026")</f>
        <v>#REF!</v>
      </c>
      <c r="JZ27" s="4" t="e">
        <f>COUNTIFS(#REF!,B27,#REF!,"алиев",#REF!,"16.05.2026")</f>
        <v>#REF!</v>
      </c>
      <c r="KA27" s="4" t="e">
        <f>COUNTIFS(#REF!,B27,#REF!,"Бекдурдиев",#REF!,"16.05.2026")</f>
        <v>#REF!</v>
      </c>
      <c r="KB27" s="4" t="e">
        <f>COUNTIFS(#REF!,B27,#REF!,"алиев",#REF!,"17.05.2026")</f>
        <v>#REF!</v>
      </c>
      <c r="KC27" s="4" t="e">
        <f>COUNTIFS(#REF!,B27,#REF!,"Бекдурдиев",#REF!,"17.05.2026")</f>
        <v>#REF!</v>
      </c>
      <c r="KD27" s="4" t="e">
        <f>COUNTIFS(#REF!,B27,#REF!,"алиев",#REF!,"18.05.2026")</f>
        <v>#REF!</v>
      </c>
      <c r="KE27" s="4" t="e">
        <f>COUNTIFS(#REF!,B27,#REF!,"Бекдурдиев",#REF!,"18.05.2026")</f>
        <v>#REF!</v>
      </c>
      <c r="KF27" s="4" t="e">
        <f>COUNTIFS(#REF!,B27,#REF!,"алиев",#REF!,"19.05.2026")</f>
        <v>#REF!</v>
      </c>
      <c r="KG27" s="4" t="e">
        <f>COUNTIFS(#REF!,B27,#REF!,"Бекдурдиев",#REF!,"19.05.2026")</f>
        <v>#REF!</v>
      </c>
      <c r="KH27" s="4" t="e">
        <f>COUNTIFS(#REF!,B27,#REF!,"алиев",#REF!,"20.05.2026")</f>
        <v>#REF!</v>
      </c>
      <c r="KI27" s="4" t="e">
        <f>COUNTIFS(#REF!,B27,#REF!,"Бекдурдиев",#REF!,"20.05.2026")</f>
        <v>#REF!</v>
      </c>
      <c r="KJ27" s="4" t="e">
        <f>COUNTIFS(#REF!,B27,#REF!,"алиев",#REF!,"21.05.2026")</f>
        <v>#REF!</v>
      </c>
      <c r="KK27" s="4" t="e">
        <f>COUNTIFS(#REF!,B27,#REF!,"Бекдурдиев",#REF!,"21.05.2026")</f>
        <v>#REF!</v>
      </c>
      <c r="KL27" s="4" t="e">
        <f>COUNTIFS(#REF!,B27,#REF!,"алиев",#REF!,"22.05.2026")</f>
        <v>#REF!</v>
      </c>
      <c r="KM27" s="4" t="e">
        <f>COUNTIFS(#REF!,B27,#REF!,"Бекдурдиев",#REF!,"22.05.2026")</f>
        <v>#REF!</v>
      </c>
      <c r="KN27" s="4" t="e">
        <f>COUNTIFS(#REF!,B27,#REF!,"алиев",#REF!,"23.05.2026")</f>
        <v>#REF!</v>
      </c>
      <c r="KO27" s="4" t="e">
        <f>COUNTIFS(#REF!,B27,#REF!,"Бекдурдиев",#REF!,"23.05.2026")</f>
        <v>#REF!</v>
      </c>
      <c r="KP27" s="4" t="e">
        <f>COUNTIFS(#REF!,B27,#REF!,"алиев",#REF!,"24.05.2026")</f>
        <v>#REF!</v>
      </c>
      <c r="KQ27" s="4" t="e">
        <f>COUNTIFS(#REF!,B27,#REF!,"Бекдурдиев",#REF!,"24.05.2026")</f>
        <v>#REF!</v>
      </c>
      <c r="KR27" s="4" t="e">
        <f>COUNTIFS(#REF!,B27,#REF!,"алиев",#REF!,"25.05.2026")</f>
        <v>#REF!</v>
      </c>
      <c r="KS27" s="4" t="e">
        <f>COUNTIFS(#REF!,B27,#REF!,"Бекдурдиев",#REF!,"25.05.2026")</f>
        <v>#REF!</v>
      </c>
      <c r="KT27" s="4" t="e">
        <f>COUNTIFS(#REF!,B27,#REF!,"алиев",#REF!,"26.05.2026")</f>
        <v>#REF!</v>
      </c>
      <c r="KU27" s="4" t="e">
        <f>COUNTIFS(#REF!,B27,#REF!,"Бекдурдиев",#REF!,"26.05.2026")</f>
        <v>#REF!</v>
      </c>
      <c r="KV27" s="4" t="e">
        <f>COUNTIFS(#REF!,B27,#REF!,"алиев",#REF!,"27.05.2026")</f>
        <v>#REF!</v>
      </c>
      <c r="KW27" s="4" t="e">
        <f>COUNTIFS(#REF!,B27,#REF!,"Бекдурдиев",#REF!,"27.05.2026")</f>
        <v>#REF!</v>
      </c>
      <c r="KX27" s="4" t="e">
        <f>COUNTIFS(#REF!,B27,#REF!,"алиев",#REF!,"28.05.2026")</f>
        <v>#REF!</v>
      </c>
      <c r="KY27" s="4" t="e">
        <f>COUNTIFS(#REF!,B27,#REF!,"Бекдурдиев",#REF!,"28.05.2026")</f>
        <v>#REF!</v>
      </c>
      <c r="KZ27" s="4" t="e">
        <f>COUNTIFS(#REF!,B27,#REF!,"алиев",#REF!,"29.05.2026")</f>
        <v>#REF!</v>
      </c>
      <c r="LA27" s="4" t="e">
        <f>COUNTIFS(#REF!,B27,#REF!,"Бекдурдиев",#REF!,"29.05.2026")</f>
        <v>#REF!</v>
      </c>
      <c r="LB27" s="4" t="e">
        <f>COUNTIFS(#REF!,B27,#REF!,"алиев",#REF!,"30.05.2026")</f>
        <v>#REF!</v>
      </c>
      <c r="LC27" s="4" t="e">
        <f>COUNTIFS(#REF!,B27,#REF!,"Бекдурдиев",#REF!,"30.05.2026")</f>
        <v>#REF!</v>
      </c>
      <c r="LD27" s="4" t="e">
        <f>COUNTIFS(#REF!,B27,#REF!,"алиев",#REF!,"31.05.2026")</f>
        <v>#REF!</v>
      </c>
      <c r="LE27" s="4" t="e">
        <f>COUNTIFS(#REF!,B27,#REF!,"Бекдурдиев",#REF!,"31.05.2026")</f>
        <v>#REF!</v>
      </c>
      <c r="LF27" s="22" t="e">
        <f t="shared" si="28"/>
        <v>#REF!</v>
      </c>
      <c r="LG27" s="22" t="e">
        <f t="shared" si="29"/>
        <v>#REF!</v>
      </c>
      <c r="LH27" s="4" t="e">
        <f>COUNTIFS(#REF!,B27,#REF!,"алиев",#REF!,"01.06.2026")</f>
        <v>#REF!</v>
      </c>
      <c r="LI27" s="4" t="e">
        <f>COUNTIFS(#REF!,B27,#REF!,"Бекдурдиев",#REF!,"01.06.2026")</f>
        <v>#REF!</v>
      </c>
      <c r="LJ27" s="4" t="e">
        <f>COUNTIFS(#REF!,B27,#REF!,"алиев",#REF!,"02.06.2026")</f>
        <v>#REF!</v>
      </c>
      <c r="LK27" s="4" t="e">
        <f>COUNTIFS(#REF!,B27,#REF!,"Бекдурдиев",#REF!,"02.06.2026")</f>
        <v>#REF!</v>
      </c>
      <c r="LL27" s="4" t="e">
        <f>COUNTIFS(#REF!,B27,#REF!,"алиев",#REF!,"03.06.2026")</f>
        <v>#REF!</v>
      </c>
      <c r="LM27" s="4" t="e">
        <f>COUNTIFS(#REF!,B27,#REF!,"Бекдурдиев",#REF!,"03.06.2026")</f>
        <v>#REF!</v>
      </c>
      <c r="LN27" s="4" t="e">
        <f>COUNTIFS(#REF!,B27,#REF!,"алиев",#REF!,"04.06.2026")</f>
        <v>#REF!</v>
      </c>
      <c r="LO27" s="4" t="e">
        <f>COUNTIFS(#REF!,B27,#REF!,"Бекдурдиев",#REF!,"04.06.2026")</f>
        <v>#REF!</v>
      </c>
      <c r="LP27" s="4" t="e">
        <f>COUNTIFS(#REF!,B27,#REF!,"алиев",#REF!,"05.06.2026")</f>
        <v>#REF!</v>
      </c>
      <c r="LQ27" s="4" t="e">
        <f>COUNTIFS(#REF!,B27,#REF!,"Бекдурдиев",#REF!,"05.06.2026")</f>
        <v>#REF!</v>
      </c>
      <c r="LR27" s="4" t="e">
        <f>COUNTIFS(#REF!,B27,#REF!,"алиев",#REF!,"06.06.2026")</f>
        <v>#REF!</v>
      </c>
      <c r="LS27" s="4" t="e">
        <f>COUNTIFS(#REF!,B27,#REF!,"Бекдурдиев",#REF!,"06.06.2026")</f>
        <v>#REF!</v>
      </c>
      <c r="LT27" s="4" t="e">
        <f>COUNTIFS(#REF!,B27,#REF!,"алиев",#REF!,"07.06.2026")</f>
        <v>#REF!</v>
      </c>
      <c r="LU27" s="4" t="e">
        <f>COUNTIFS(#REF!,B27,#REF!,"Бекдурдиев",#REF!,"07.06.2026")</f>
        <v>#REF!</v>
      </c>
      <c r="LV27" s="4" t="e">
        <f>COUNTIFS(#REF!,B27,#REF!,"алиев",#REF!,"08.06.2026")</f>
        <v>#REF!</v>
      </c>
      <c r="LW27" s="4" t="e">
        <f>COUNTIFS(#REF!,B27,#REF!,"Бекдурдиев",#REF!,"08.06.2026")</f>
        <v>#REF!</v>
      </c>
      <c r="LX27" s="4" t="e">
        <f>COUNTIFS(#REF!,B27,#REF!,"алиев",#REF!,"09.06.2026")</f>
        <v>#REF!</v>
      </c>
      <c r="LY27" s="4" t="e">
        <f>COUNTIFS(#REF!,B27,#REF!,"Бекдурдиев",#REF!,"09.06.2026")</f>
        <v>#REF!</v>
      </c>
      <c r="LZ27" s="4" t="e">
        <f>COUNTIFS(#REF!,B27,#REF!,"алиев",#REF!,"10.06.2026")</f>
        <v>#REF!</v>
      </c>
      <c r="MA27" s="4" t="e">
        <f>COUNTIFS(#REF!,B27,#REF!,"Бекдурдиев",#REF!,"10.06.2026")</f>
        <v>#REF!</v>
      </c>
      <c r="MB27" s="4" t="e">
        <f>COUNTIFS(#REF!,B27,#REF!,"алиев",#REF!,"11.06.2026")</f>
        <v>#REF!</v>
      </c>
      <c r="MC27" s="4" t="e">
        <f>COUNTIFS(#REF!,B27,#REF!,"Бекдурдиев",#REF!,"11.06.2026")</f>
        <v>#REF!</v>
      </c>
      <c r="MD27" s="4" t="e">
        <f>COUNTIFS(#REF!,B27,#REF!,"алиев",#REF!,"12.06.2026")</f>
        <v>#REF!</v>
      </c>
      <c r="ME27" s="4" t="e">
        <f>COUNTIFS(#REF!,B27,#REF!,"Бекдурдиев",#REF!,"12.06.2026")</f>
        <v>#REF!</v>
      </c>
      <c r="MF27" s="4" t="e">
        <f>COUNTIFS(#REF!,B27,#REF!,"алиев",#REF!,"13.06.2026")</f>
        <v>#REF!</v>
      </c>
      <c r="MG27" s="4" t="e">
        <f>COUNTIFS(#REF!,B27,#REF!,"Бекдурдиев",#REF!,"13.06.2026")</f>
        <v>#REF!</v>
      </c>
      <c r="MH27" s="4" t="e">
        <f>COUNTIFS(#REF!,B27,#REF!,"алиев",#REF!,"14.06.2026")</f>
        <v>#REF!</v>
      </c>
      <c r="MI27" s="4" t="e">
        <f>COUNTIFS(#REF!,B27,#REF!,"Бекдурдиев",#REF!,"14.06.2026")</f>
        <v>#REF!</v>
      </c>
      <c r="MJ27" s="4" t="e">
        <f>COUNTIFS(#REF!,B27,#REF!,"алиев",#REF!,"15.06.2026")</f>
        <v>#REF!</v>
      </c>
      <c r="MK27" s="4" t="e">
        <f>COUNTIFS(#REF!,B27,#REF!,"Бекдурдиев",#REF!,"15.06.2026")</f>
        <v>#REF!</v>
      </c>
      <c r="ML27" s="4" t="e">
        <f>COUNTIFS(#REF!,B27,#REF!,"алиев",#REF!,"16.06.2026")</f>
        <v>#REF!</v>
      </c>
      <c r="MM27" s="4" t="e">
        <f>COUNTIFS(#REF!,B27,#REF!,"Бекдурдиев",#REF!,"16.06.2026")</f>
        <v>#REF!</v>
      </c>
      <c r="MN27" s="4" t="e">
        <f>COUNTIFS(#REF!,B27,#REF!,"алиев",#REF!,"17.06.2026")</f>
        <v>#REF!</v>
      </c>
      <c r="MO27" s="4" t="e">
        <f>COUNTIFS(#REF!,B27,#REF!,"Бекдурдиев",#REF!,"17.06.2026")</f>
        <v>#REF!</v>
      </c>
      <c r="MP27" s="4" t="e">
        <f>COUNTIFS(#REF!,B27,#REF!,"алиев",#REF!,"18.06.2026")</f>
        <v>#REF!</v>
      </c>
      <c r="MQ27" s="4" t="e">
        <f>COUNTIFS(#REF!,B27,#REF!,"Бекдурдиев",#REF!,"18.06.2026")</f>
        <v>#REF!</v>
      </c>
      <c r="MR27" s="4" t="e">
        <f>COUNTIFS(#REF!,B27,#REF!,"алиев",#REF!,"19.06.2026")</f>
        <v>#REF!</v>
      </c>
      <c r="MS27" s="4" t="e">
        <f>COUNTIFS(#REF!,B27,#REF!,"Бекдурдиев",#REF!,"19.06.2026")</f>
        <v>#REF!</v>
      </c>
      <c r="MT27" s="4" t="e">
        <f>COUNTIFS(#REF!,B27,#REF!,"алиев",#REF!,"20.06.2026")</f>
        <v>#REF!</v>
      </c>
      <c r="MU27" s="4" t="e">
        <f>COUNTIFS(#REF!,B27,#REF!,"Бекдурдиев",#REF!,"20.06.2026")</f>
        <v>#REF!</v>
      </c>
      <c r="MV27" s="4" t="e">
        <f>COUNTIFS(#REF!,B27,#REF!,"алиев",#REF!,"21.06.2026")</f>
        <v>#REF!</v>
      </c>
      <c r="MW27" s="4" t="e">
        <f>COUNTIFS(#REF!,B27,#REF!,"Бекдурдиев",#REF!,"21.06.2026")</f>
        <v>#REF!</v>
      </c>
      <c r="MX27" s="4" t="e">
        <f>COUNTIFS(#REF!,B27,#REF!,"алиев",#REF!,"22.06.2026")</f>
        <v>#REF!</v>
      </c>
      <c r="MY27" s="4" t="e">
        <f>COUNTIFS(#REF!,B27,#REF!,"Бекдурдиев",#REF!,"22.06.2026")</f>
        <v>#REF!</v>
      </c>
      <c r="MZ27" s="4" t="e">
        <f>COUNTIFS(#REF!,B27,#REF!,"алиев",#REF!,"23.06.2026")</f>
        <v>#REF!</v>
      </c>
      <c r="NA27" s="4" t="e">
        <f>COUNTIFS(#REF!,B27,#REF!,"Бекдурдиев",#REF!,"23.06.2026")</f>
        <v>#REF!</v>
      </c>
      <c r="NB27" s="4" t="e">
        <f>COUNTIFS(#REF!,B27,#REF!,"алиев",#REF!,"24.06.2026")</f>
        <v>#REF!</v>
      </c>
      <c r="NC27" s="4" t="e">
        <f>COUNTIFS(#REF!,B27,#REF!,"Бекдурдиев",#REF!,"24.06.2026")</f>
        <v>#REF!</v>
      </c>
      <c r="ND27" s="4" t="e">
        <f>COUNTIFS(#REF!,B27,#REF!,"алиев",#REF!,"25.06.2026")</f>
        <v>#REF!</v>
      </c>
      <c r="NE27" s="4" t="e">
        <f>COUNTIFS(#REF!,B27,#REF!,"Бекдурдиев",#REF!,"25.06.2026")</f>
        <v>#REF!</v>
      </c>
      <c r="NF27" s="4" t="e">
        <f>COUNTIFS(#REF!,B27,#REF!,"алиев",#REF!,"26.06.2026")</f>
        <v>#REF!</v>
      </c>
      <c r="NG27" s="4" t="e">
        <f>COUNTIFS(#REF!,B27,#REF!,"Бекдурдиев",#REF!,"26.06.2026")</f>
        <v>#REF!</v>
      </c>
      <c r="NH27" s="4" t="e">
        <f>COUNTIFS(#REF!,B27,#REF!,"алиев",#REF!,"27.06.2026")</f>
        <v>#REF!</v>
      </c>
      <c r="NI27" s="4" t="e">
        <f>COUNTIFS(#REF!,B27,#REF!,"Бекдурдиев",#REF!,"27.06.2026")</f>
        <v>#REF!</v>
      </c>
      <c r="NJ27" s="4" t="e">
        <f>COUNTIFS(#REF!,B27,#REF!,"алиев",#REF!,"28.06.2026")</f>
        <v>#REF!</v>
      </c>
      <c r="NK27" s="4" t="e">
        <f>COUNTIFS(#REF!,B27,#REF!,"Бекдурдиев",#REF!,"28.06.2026")</f>
        <v>#REF!</v>
      </c>
      <c r="NL27" s="4" t="e">
        <f>COUNTIFS(#REF!,B27,#REF!,"алиев",#REF!,"29.06.2026")</f>
        <v>#REF!</v>
      </c>
      <c r="NM27" s="4" t="e">
        <f>COUNTIFS(#REF!,B27,#REF!,"Бекдурдиев",#REF!,"29.06.2026")</f>
        <v>#REF!</v>
      </c>
      <c r="NN27" s="4" t="e">
        <f>COUNTIFS(#REF!,B27,#REF!,"алиев",#REF!,"30.06.2026")</f>
        <v>#REF!</v>
      </c>
      <c r="NO27" s="4" t="e">
        <f>COUNTIFS(#REF!,B27,#REF!,"Бекдурдиев",#REF!,"30.06.2026")</f>
        <v>#REF!</v>
      </c>
      <c r="NP27" s="26" t="e">
        <f t="shared" si="30"/>
        <v>#REF!</v>
      </c>
      <c r="NQ27" s="26" t="e">
        <f t="shared" si="31"/>
        <v>#REF!</v>
      </c>
      <c r="NR27" s="4" t="e">
        <f>COUNTIFS(#REF!,B27,#REF!,"алиев",#REF!,"01.07.2026")</f>
        <v>#REF!</v>
      </c>
      <c r="NS27" s="4" t="e">
        <f>COUNTIFS(#REF!,B27,#REF!,"Бекдурдиев",#REF!,"01.07.2026")</f>
        <v>#REF!</v>
      </c>
      <c r="NT27" s="4" t="e">
        <f>COUNTIFS(#REF!,B27,#REF!,"алиев",#REF!,"02.07.2026")</f>
        <v>#REF!</v>
      </c>
      <c r="NU27" s="4" t="e">
        <f>COUNTIFS(#REF!,B27,#REF!,"Бекдурдиев",#REF!,"02.07.2026")</f>
        <v>#REF!</v>
      </c>
      <c r="NV27" s="4" t="e">
        <f>COUNTIFS(#REF!,B27,#REF!,"алиев",#REF!,"03.07.2026")</f>
        <v>#REF!</v>
      </c>
      <c r="NW27" s="4" t="e">
        <f>COUNTIFS(#REF!,B27,#REF!,"Бекдурдиев",#REF!,"03.07.2026")</f>
        <v>#REF!</v>
      </c>
      <c r="NX27" s="4" t="e">
        <f>COUNTIFS(#REF!,B27,#REF!,"алиев",#REF!,"04.07.2026")</f>
        <v>#REF!</v>
      </c>
      <c r="NY27" s="4" t="e">
        <f>COUNTIFS(#REF!,B27,#REF!,"Бекдурдиев",#REF!,"04.07.2026")</f>
        <v>#REF!</v>
      </c>
      <c r="NZ27" s="4" t="e">
        <f>COUNTIFS(#REF!,B27,#REF!,"алиев",#REF!,"05.07.2026")</f>
        <v>#REF!</v>
      </c>
      <c r="OA27" s="4" t="e">
        <f>COUNTIFS(#REF!,B27,#REF!,"Бекдурдиев",#REF!,"05.07.2026")</f>
        <v>#REF!</v>
      </c>
      <c r="OB27" s="4" t="e">
        <f>COUNTIFS(#REF!,B27,#REF!,"алиев",#REF!,"06.07.2026")</f>
        <v>#REF!</v>
      </c>
      <c r="OC27" s="4" t="e">
        <f>COUNTIFS(#REF!,B27,#REF!,"Бекдурдиев",#REF!,"06.07.2026")</f>
        <v>#REF!</v>
      </c>
      <c r="OD27" s="4" t="e">
        <f>COUNTIFS(#REF!,B27,#REF!,"алиев",#REF!,"07.07.2026")</f>
        <v>#REF!</v>
      </c>
      <c r="OE27" s="4" t="e">
        <f>COUNTIFS(#REF!,B27,#REF!,"Бекдурдиев",#REF!,"07.07.2026")</f>
        <v>#REF!</v>
      </c>
      <c r="OF27" s="4" t="e">
        <f>COUNTIFS(#REF!,B27,#REF!,"алиев",#REF!,"08.07.2026")</f>
        <v>#REF!</v>
      </c>
      <c r="OG27" s="4" t="e">
        <f>COUNTIFS(#REF!,B27,#REF!,"Бекдурдиев",#REF!,"08.07.2026")</f>
        <v>#REF!</v>
      </c>
      <c r="OH27" s="4" t="e">
        <f>COUNTIFS(#REF!,B27,#REF!,"алиев",#REF!,"09.07.2026")</f>
        <v>#REF!</v>
      </c>
      <c r="OI27" s="4" t="e">
        <f>COUNTIFS(#REF!,B27,#REF!,"Бекдурдиев",#REF!,"09.07.2026")</f>
        <v>#REF!</v>
      </c>
      <c r="OJ27" s="4" t="e">
        <f>COUNTIFS(#REF!,B27,#REF!,"алиев",#REF!,"10.07.2026")</f>
        <v>#REF!</v>
      </c>
      <c r="OK27" s="4" t="e">
        <f>COUNTIFS(#REF!,B27,#REF!,"Бекдурдиев",#REF!,"10.07.2026")</f>
        <v>#REF!</v>
      </c>
      <c r="OL27" s="4" t="e">
        <f>COUNTIFS(#REF!,B27,#REF!,"алиев",#REF!,"11.07.2026")</f>
        <v>#REF!</v>
      </c>
      <c r="OM27" s="4" t="e">
        <f>COUNTIFS(#REF!,B27,#REF!,"Бекдурдиев",#REF!,"11.07.2026")</f>
        <v>#REF!</v>
      </c>
      <c r="ON27" s="4" t="e">
        <f>COUNTIFS(#REF!,B27,#REF!,"алиев",#REF!,"12.07.2026")</f>
        <v>#REF!</v>
      </c>
      <c r="OO27" s="4" t="e">
        <f>COUNTIFS(#REF!,B27,#REF!,"Бекдурдиев",#REF!,"12.07.2026")</f>
        <v>#REF!</v>
      </c>
      <c r="OP27" s="4" t="e">
        <f>COUNTIFS(#REF!,B27,#REF!,"алиев",#REF!,"13.07.2026")</f>
        <v>#REF!</v>
      </c>
      <c r="OQ27" s="4" t="e">
        <f>COUNTIFS(#REF!,B27,#REF!,"Бекдурдиев",#REF!,"13.07.2026")</f>
        <v>#REF!</v>
      </c>
      <c r="OR27" s="4" t="e">
        <f>COUNTIFS(#REF!,B27,#REF!,"алиев",#REF!,"14.07.2026")</f>
        <v>#REF!</v>
      </c>
      <c r="OS27" s="4" t="e">
        <f>COUNTIFS(#REF!,B27,#REF!,"Бекдурдиев",#REF!,"14.07.2026")</f>
        <v>#REF!</v>
      </c>
      <c r="OT27" s="4" t="e">
        <f>COUNTIFS(#REF!,B27,#REF!,"алиев",#REF!,"15.07.2026")</f>
        <v>#REF!</v>
      </c>
      <c r="OU27" s="4" t="e">
        <f>COUNTIFS(#REF!,B27,#REF!,"Бекдурдиев",#REF!,"15.07.2026")</f>
        <v>#REF!</v>
      </c>
      <c r="OV27" s="4" t="e">
        <f>COUNTIFS(#REF!,B27,#REF!,"алиев",#REF!,"16.07.2026")</f>
        <v>#REF!</v>
      </c>
      <c r="OW27" s="4" t="e">
        <f>COUNTIFS(#REF!,B27,#REF!,"Бекдурдиев",#REF!,"16.07.2026")</f>
        <v>#REF!</v>
      </c>
      <c r="OX27" s="4" t="e">
        <f>COUNTIFS(#REF!,B27,#REF!,"алиев",#REF!,"17.07.2026")</f>
        <v>#REF!</v>
      </c>
      <c r="OY27" s="4" t="e">
        <f>COUNTIFS(#REF!,B27,#REF!,"Бекдурдиев",#REF!,"17.07.2026")</f>
        <v>#REF!</v>
      </c>
      <c r="OZ27" s="4" t="e">
        <f>COUNTIFS(#REF!,B27,#REF!,"алиев",#REF!,"18.07.2026")</f>
        <v>#REF!</v>
      </c>
      <c r="PA27" s="4" t="e">
        <f>COUNTIFS(#REF!,B27,#REF!,"Бекдурдиев",#REF!,"18.07.2026")</f>
        <v>#REF!</v>
      </c>
      <c r="PB27" s="4" t="e">
        <f>COUNTIFS(#REF!,B27,#REF!,"алиев",#REF!,"19.07.2026")</f>
        <v>#REF!</v>
      </c>
      <c r="PC27" s="4" t="e">
        <f>COUNTIFS(#REF!,B27,#REF!,"Бекдурдиев",#REF!,"19.07.2026")</f>
        <v>#REF!</v>
      </c>
      <c r="PD27" s="4" t="e">
        <f>COUNTIFS(#REF!,B27,#REF!,"алиев",#REF!,"20.07.2026")</f>
        <v>#REF!</v>
      </c>
      <c r="PE27" s="4" t="e">
        <f>COUNTIFS(#REF!,B27,#REF!,"Бекдурдиев",#REF!,"20.07.2026")</f>
        <v>#REF!</v>
      </c>
      <c r="PF27" s="4" t="e">
        <f>COUNTIFS(#REF!,B27,#REF!,"алиев",#REF!,"21.07.2026")</f>
        <v>#REF!</v>
      </c>
      <c r="PG27" s="4" t="e">
        <f>COUNTIFS(#REF!,B27,#REF!,"Бекдурдиев",#REF!,"21.07.2026")</f>
        <v>#REF!</v>
      </c>
      <c r="PH27" s="4" t="e">
        <f>COUNTIFS(#REF!,B27,#REF!,"алиев",#REF!,"22.07.2026")</f>
        <v>#REF!</v>
      </c>
      <c r="PI27" s="4" t="e">
        <f>COUNTIFS(#REF!,B27,#REF!,"Бекдурдиев",#REF!,"22.07.2026")</f>
        <v>#REF!</v>
      </c>
      <c r="PJ27" s="4" t="e">
        <f>COUNTIFS(#REF!,B27,#REF!,"алиев",#REF!,"23.07.2026")</f>
        <v>#REF!</v>
      </c>
      <c r="PK27" s="4" t="e">
        <f>COUNTIFS(#REF!,B27,#REF!,"Бекдурдиев",#REF!,"23.07.2026")</f>
        <v>#REF!</v>
      </c>
      <c r="PL27" s="4" t="e">
        <f>COUNTIFS(#REF!,B27,#REF!,"алиев",#REF!,"24.07.2026")</f>
        <v>#REF!</v>
      </c>
      <c r="PM27" s="4" t="e">
        <f>COUNTIFS(#REF!,B27,#REF!,"Бекдурдиев",#REF!,"24.07.2026")</f>
        <v>#REF!</v>
      </c>
      <c r="PN27" s="4" t="e">
        <f>COUNTIFS(#REF!,B27,#REF!,"алиев",#REF!,"25.07.2026")</f>
        <v>#REF!</v>
      </c>
      <c r="PO27" s="4" t="e">
        <f>COUNTIFS(#REF!,B27,#REF!,"Бекдурдиев",#REF!,"25.07.2026")</f>
        <v>#REF!</v>
      </c>
      <c r="PP27" s="4" t="e">
        <f>COUNTIFS(#REF!,B27,#REF!,"алиев",#REF!,"26.07.2026")</f>
        <v>#REF!</v>
      </c>
      <c r="PQ27" s="4" t="e">
        <f>COUNTIFS(#REF!,B27,#REF!,"Бекдурдиев",#REF!,"26.07.2026")</f>
        <v>#REF!</v>
      </c>
      <c r="PR27" s="4" t="e">
        <f>COUNTIFS(#REF!,B27,#REF!,"алиев",#REF!,"27.07.2026")</f>
        <v>#REF!</v>
      </c>
      <c r="PS27" s="4" t="e">
        <f>COUNTIFS(#REF!,B27,#REF!,"Бекдурдиев",#REF!,"27.07.2026")</f>
        <v>#REF!</v>
      </c>
      <c r="PT27" s="4" t="e">
        <f>COUNTIFS(#REF!,B27,#REF!,"алиев",#REF!,"28.07.2026")</f>
        <v>#REF!</v>
      </c>
      <c r="PU27" s="4" t="e">
        <f>COUNTIFS(#REF!,B27,#REF!,"Бекдурдиев",#REF!,"28.07.2026")</f>
        <v>#REF!</v>
      </c>
      <c r="PV27" s="4" t="e">
        <f>COUNTIFS(#REF!,B27,#REF!,"алиев",#REF!,"29.07.2026")</f>
        <v>#REF!</v>
      </c>
      <c r="PW27" s="4" t="e">
        <f>COUNTIFS(#REF!,B27,#REF!,"Бекдурдиев",#REF!,"29.07.2026")</f>
        <v>#REF!</v>
      </c>
      <c r="PX27" s="4" t="e">
        <f>COUNTIFS(#REF!,B27,#REF!,"алиев",#REF!,"30.07.2026")</f>
        <v>#REF!</v>
      </c>
      <c r="PY27" s="4" t="e">
        <f>COUNTIFS(#REF!,B27,#REF!,"Бекдурдиев",#REF!,"30.07.2026")</f>
        <v>#REF!</v>
      </c>
      <c r="PZ27" s="4" t="e">
        <f>COUNTIFS(#REF!,B27,#REF!,"алиев",#REF!,"31.07.2026")</f>
        <v>#REF!</v>
      </c>
      <c r="QA27" s="4" t="e">
        <f>COUNTIFS(#REF!,B27,#REF!,"Бекдурдиев",#REF!,"31.07.2026")</f>
        <v>#REF!</v>
      </c>
      <c r="QB27" s="20" t="e">
        <f t="shared" si="32"/>
        <v>#REF!</v>
      </c>
      <c r="QC27" s="20" t="e">
        <f t="shared" si="33"/>
        <v>#REF!</v>
      </c>
      <c r="QD27" s="4" t="e">
        <f>COUNTIFS(#REF!,B27,#REF!,"алиев",#REF!,"01.08.2026")</f>
        <v>#REF!</v>
      </c>
      <c r="QE27" s="4" t="e">
        <f>COUNTIFS(#REF!,B27,#REF!,"Бекдурдиев",#REF!,"02.08.2026")</f>
        <v>#REF!</v>
      </c>
      <c r="QF27" s="4" t="e">
        <f>COUNTIFS(#REF!,B27,#REF!,"алиев",#REF!,"02.08.2026")</f>
        <v>#REF!</v>
      </c>
      <c r="QG27" s="4" t="e">
        <f>COUNTIFS(#REF!,B27,#REF!,"Бекдурдиев",#REF!,"03.08.2026")</f>
        <v>#REF!</v>
      </c>
      <c r="QH27" s="4" t="e">
        <f>COUNTIFS(#REF!,B27,#REF!,"алиев",#REF!,"03.08.2026")</f>
        <v>#REF!</v>
      </c>
      <c r="QI27" s="4" t="e">
        <f>COUNTIFS(#REF!,B27,#REF!,"Бекдурдиев",#REF!,"03.08.2026")</f>
        <v>#REF!</v>
      </c>
      <c r="QJ27" s="4" t="e">
        <f>COUNTIFS(#REF!,B27,#REF!,"алиев",#REF!,"04.08.2026")</f>
        <v>#REF!</v>
      </c>
      <c r="QK27" s="4" t="e">
        <f>COUNTIFS(#REF!,B27,#REF!,"Бекдурдиев",#REF!,"04.08.2026")</f>
        <v>#REF!</v>
      </c>
      <c r="QL27" s="4" t="e">
        <f>COUNTIFS(#REF!,B27,#REF!,"алиев",#REF!,"05.08.2026")</f>
        <v>#REF!</v>
      </c>
      <c r="QM27" s="4" t="e">
        <f>COUNTIFS(#REF!,B27,#REF!,"Бекдурдиев",#REF!,"05.08.2026")</f>
        <v>#REF!</v>
      </c>
      <c r="QN27" s="4" t="e">
        <f>COUNTIFS(#REF!,B27,#REF!,"алиев",#REF!,"06.08.2026")</f>
        <v>#REF!</v>
      </c>
      <c r="QO27" s="4" t="e">
        <f>COUNTIFS(#REF!,B27,#REF!,"Бекдурдиев",#REF!,"06.08.2026")</f>
        <v>#REF!</v>
      </c>
      <c r="QP27" s="4" t="e">
        <f>COUNTIFS(#REF!,B27,#REF!,"алиев",#REF!,"07.08.2026")</f>
        <v>#REF!</v>
      </c>
      <c r="QQ27" s="4" t="e">
        <f>COUNTIFS(#REF!,B27,#REF!,"Бекдурдиев",#REF!,"07.08.2026")</f>
        <v>#REF!</v>
      </c>
      <c r="QR27" s="4" t="e">
        <f>COUNTIFS(#REF!,B27,#REF!,"алиев",#REF!,"08.08.2026")</f>
        <v>#REF!</v>
      </c>
      <c r="QS27" s="4" t="e">
        <f>COUNTIFS(#REF!,B27,#REF!,"Бекдурдиев",#REF!,"08.08.2026")</f>
        <v>#REF!</v>
      </c>
      <c r="QT27" s="4" t="e">
        <f>COUNTIFS(#REF!,B27,#REF!,"алиев",#REF!,"09.08.2026")</f>
        <v>#REF!</v>
      </c>
      <c r="QU27" s="4" t="e">
        <f>COUNTIFS(#REF!,B27,#REF!,"Бекдурдиев",#REF!,"09.08.2026")</f>
        <v>#REF!</v>
      </c>
      <c r="QV27" s="4" t="e">
        <f>COUNTIFS(#REF!,B27,#REF!,"алиев",#REF!,"10.08.2026")</f>
        <v>#REF!</v>
      </c>
      <c r="QW27" s="4" t="e">
        <f>COUNTIFS(#REF!,B27,#REF!,"Бекдурдиев",#REF!,"10.08.2026")</f>
        <v>#REF!</v>
      </c>
      <c r="QX27" s="4" t="e">
        <f>COUNTIFS(#REF!,B27,#REF!,"алиев",#REF!,"11.08.2026")</f>
        <v>#REF!</v>
      </c>
      <c r="QY27" s="4" t="e">
        <f>COUNTIFS(#REF!,B27,#REF!,"Бекдурдиев",#REF!,"11.08.2026")</f>
        <v>#REF!</v>
      </c>
      <c r="QZ27" s="4" t="e">
        <f>COUNTIFS(#REF!,B27,#REF!,"алиев",#REF!,"12.08.2026")</f>
        <v>#REF!</v>
      </c>
      <c r="RA27" s="4" t="e">
        <f>COUNTIFS(#REF!,B27,#REF!,"Бекдурдиев",#REF!,"12.08.2026")</f>
        <v>#REF!</v>
      </c>
      <c r="RB27" s="4" t="e">
        <f>COUNTIFS(#REF!,B27,#REF!,"алиев",#REF!,"13.08.2026")</f>
        <v>#REF!</v>
      </c>
      <c r="RC27" s="4" t="e">
        <f>COUNTIFS(#REF!,B27,#REF!,"Бекдурдиев",#REF!,"13.08.2026")</f>
        <v>#REF!</v>
      </c>
      <c r="RD27" s="4" t="e">
        <f>COUNTIFS(#REF!,B27,#REF!,"алиев",#REF!,"14.08.2026")</f>
        <v>#REF!</v>
      </c>
      <c r="RE27" s="4" t="e">
        <f>COUNTIFS(#REF!,B27,#REF!,"Бекдурдиев",#REF!,"14.08.2026")</f>
        <v>#REF!</v>
      </c>
      <c r="RF27" s="4" t="e">
        <f>COUNTIFS(#REF!,B27,#REF!,"алиев",#REF!,"15.08.2026")</f>
        <v>#REF!</v>
      </c>
      <c r="RG27" s="4" t="e">
        <f>COUNTIFS(#REF!,B27,#REF!,"Бекдурдиев",#REF!,"15.08.2026")</f>
        <v>#REF!</v>
      </c>
      <c r="RH27" s="4" t="e">
        <f>COUNTIFS(#REF!,B27,#REF!,"алиев",#REF!,"16.08.2026")</f>
        <v>#REF!</v>
      </c>
      <c r="RI27" s="4" t="e">
        <f>COUNTIFS(#REF!,B27,#REF!,"Бекдурдиев",#REF!,"16.08.2026")</f>
        <v>#REF!</v>
      </c>
      <c r="RJ27" s="4" t="e">
        <f>COUNTIFS(#REF!,B27,#REF!,"алиев",#REF!,"17.08.2026")</f>
        <v>#REF!</v>
      </c>
      <c r="RK27" s="4" t="e">
        <f>COUNTIFS(#REF!,B27,#REF!,"Бекдурдиев",#REF!,"17.08.2026")</f>
        <v>#REF!</v>
      </c>
      <c r="RL27" s="4" t="e">
        <f>COUNTIFS(#REF!,B27,#REF!,"алиев",#REF!,"18.08.2026")</f>
        <v>#REF!</v>
      </c>
      <c r="RM27" s="4" t="e">
        <f>COUNTIFS(#REF!,B27,#REF!,"Бекдурдиев",#REF!,"18.08.2026")</f>
        <v>#REF!</v>
      </c>
      <c r="RN27" s="4" t="e">
        <f>COUNTIFS(#REF!,B27,#REF!,"алиев",#REF!,"19.08.2026")</f>
        <v>#REF!</v>
      </c>
      <c r="RO27" s="4" t="e">
        <f>COUNTIFS(#REF!,B27,#REF!,"Бекдурдиев",#REF!,"19.08.2026")</f>
        <v>#REF!</v>
      </c>
      <c r="RP27" s="4" t="e">
        <f>COUNTIFS(#REF!,B27,#REF!,"алиев",#REF!,"20.08.2026")</f>
        <v>#REF!</v>
      </c>
      <c r="RQ27" s="4" t="e">
        <f>COUNTIFS(#REF!,B27,#REF!,"Бекдурдиев",#REF!,"20.08.2026")</f>
        <v>#REF!</v>
      </c>
      <c r="RR27" s="4" t="e">
        <f>COUNTIFS(#REF!,B27,#REF!,"алиев",#REF!,"21.08.2026")</f>
        <v>#REF!</v>
      </c>
      <c r="RS27" s="4" t="e">
        <f>COUNTIFS(#REF!,B27,#REF!,"Бекдурдиев",#REF!,"21.08.2026")</f>
        <v>#REF!</v>
      </c>
      <c r="RT27" s="4" t="e">
        <f>COUNTIFS(#REF!,B27,#REF!,"алиев",#REF!,"22.08.2026")</f>
        <v>#REF!</v>
      </c>
      <c r="RU27" s="4" t="e">
        <f>COUNTIFS(#REF!,B27,#REF!,"Бекдурдиев",#REF!,"22.08.2026")</f>
        <v>#REF!</v>
      </c>
      <c r="RV27" s="4" t="e">
        <f>COUNTIFS(#REF!,B27,#REF!,"алиев",#REF!,"23.08.2026")</f>
        <v>#REF!</v>
      </c>
      <c r="RW27" s="4" t="e">
        <f>COUNTIFS(#REF!,B27,#REF!,"Бекдурдиев",#REF!,"23.08.2026")</f>
        <v>#REF!</v>
      </c>
      <c r="RX27" s="4" t="e">
        <f>COUNTIFS(#REF!,B27,#REF!,"алиев",#REF!,"24.08.2026")</f>
        <v>#REF!</v>
      </c>
      <c r="RY27" s="4" t="e">
        <f>COUNTIFS(#REF!,B27,#REF!,"Бекдурдиев",#REF!,"24.08.2026")</f>
        <v>#REF!</v>
      </c>
      <c r="RZ27" s="4" t="e">
        <f>COUNTIFS(#REF!,B27,#REF!,"алиев",#REF!,"25.08.2026")</f>
        <v>#REF!</v>
      </c>
      <c r="SA27" s="4" t="e">
        <f>COUNTIFS(#REF!,B27,#REF!,"Бекдурдиев",#REF!,"25.08.2026")</f>
        <v>#REF!</v>
      </c>
      <c r="SB27" s="4" t="e">
        <f>COUNTIFS(#REF!,B27,#REF!,"алиев",#REF!,"26.08.2026")</f>
        <v>#REF!</v>
      </c>
      <c r="SC27" s="4" t="e">
        <f>COUNTIFS(#REF!,B27,#REF!,"Бекдурдиев",#REF!,"26.08.2026")</f>
        <v>#REF!</v>
      </c>
      <c r="SD27" s="4" t="e">
        <f>COUNTIFS(#REF!,B27,#REF!,"алиев",#REF!,"27.08.2026")</f>
        <v>#REF!</v>
      </c>
      <c r="SE27" s="4" t="e">
        <f>COUNTIFS(#REF!,B27,#REF!,"Бекдурдиев",#REF!,"27.08.2026")</f>
        <v>#REF!</v>
      </c>
      <c r="SF27" s="4" t="e">
        <f>COUNTIFS(#REF!,B27,#REF!,"алиев",#REF!,"28.08.2026")</f>
        <v>#REF!</v>
      </c>
      <c r="SG27" s="4" t="e">
        <f>COUNTIFS(#REF!,B27,#REF!,"Бекдурдиев",#REF!,"28.08.2026")</f>
        <v>#REF!</v>
      </c>
      <c r="SH27" s="4" t="e">
        <f>COUNTIFS(#REF!,B27,#REF!,"алиев",#REF!,"29.08.2026")</f>
        <v>#REF!</v>
      </c>
      <c r="SI27" s="4" t="e">
        <f>COUNTIFS(#REF!,B27,#REF!,"Бекдурдиев",#REF!,"29.08.2026")</f>
        <v>#REF!</v>
      </c>
      <c r="SJ27" s="4" t="e">
        <f>COUNTIFS(#REF!,B27,#REF!,"алиев",#REF!,"30.08.2026")</f>
        <v>#REF!</v>
      </c>
      <c r="SK27" s="4" t="e">
        <f>COUNTIFS(#REF!,B27,#REF!,"Бекдурдиев",#REF!,"30.08.2026")</f>
        <v>#REF!</v>
      </c>
      <c r="SL27" s="4" t="e">
        <f>COUNTIFS(#REF!,B27,#REF!,"алиев",#REF!,"31.08.2026")</f>
        <v>#REF!</v>
      </c>
      <c r="SM27" s="4" t="e">
        <f>COUNTIFS(#REF!,B27,#REF!,"Бекдурдиев",#REF!,"31.08.2026")</f>
        <v>#REF!</v>
      </c>
      <c r="SN27" s="24" t="e">
        <f t="shared" si="34"/>
        <v>#REF!</v>
      </c>
      <c r="SO27" s="24" t="e">
        <f t="shared" si="35"/>
        <v>#REF!</v>
      </c>
      <c r="SP27" s="3" t="e">
        <f>COUNTIFS(#REF!,B27,#REF!,"алиев",#REF!,"01.09.2026")</f>
        <v>#REF!</v>
      </c>
      <c r="SQ27" s="3" t="e">
        <f>COUNTIFS(#REF!,B27,#REF!,"Бекдурдиев",#REF!,"01.09.2026")</f>
        <v>#REF!</v>
      </c>
      <c r="SR27" s="3" t="e">
        <f>COUNTIFS(#REF!,B27,#REF!,"алиев",#REF!,"02.09.2026")</f>
        <v>#REF!</v>
      </c>
      <c r="SS27" s="3" t="e">
        <f>COUNTIFS(#REF!,B27,#REF!,"Бекдурдиев",#REF!,"02.09.2026")</f>
        <v>#REF!</v>
      </c>
      <c r="ST27" s="3" t="e">
        <f>COUNTIFS(#REF!,B27,#REF!,"алиев",#REF!,"03.09.2026")</f>
        <v>#REF!</v>
      </c>
      <c r="SU27" s="3" t="e">
        <f>COUNTIFS(#REF!,B27,#REF!,"Бекдурдиев",#REF!,"03.09.2026")</f>
        <v>#REF!</v>
      </c>
      <c r="SV27" s="3" t="e">
        <f>COUNTIFS(#REF!,B27,#REF!,"алиев",#REF!,"04.09.2026")</f>
        <v>#REF!</v>
      </c>
      <c r="SW27" s="3" t="e">
        <f>COUNTIFS(#REF!,B27,#REF!,"Бекдурдиев",#REF!,"04.09.2026")</f>
        <v>#REF!</v>
      </c>
      <c r="SX27" s="3" t="e">
        <f>COUNTIFS(#REF!,B27,#REF!,"алиев",#REF!,"05.09.2026")</f>
        <v>#REF!</v>
      </c>
      <c r="SY27" s="3" t="e">
        <f>COUNTIFS(#REF!,B27,#REF!,"Бекдурдиев",#REF!,"05.09.2026")</f>
        <v>#REF!</v>
      </c>
      <c r="SZ27" s="3" t="e">
        <f>COUNTIFS(#REF!,B27,#REF!,"алиев",#REF!,"06.09.2026")</f>
        <v>#REF!</v>
      </c>
      <c r="TA27" s="3" t="e">
        <f>COUNTIFS(#REF!,B27,#REF!,"Бекдурдиев",#REF!,"06.09.2026")</f>
        <v>#REF!</v>
      </c>
      <c r="TB27" s="3" t="e">
        <f>COUNTIFS(#REF!,B27,#REF!,"алиев",#REF!,"07.09.2026")</f>
        <v>#REF!</v>
      </c>
      <c r="TC27" s="3" t="e">
        <f>COUNTIFS(#REF!,B27,#REF!,"Бекдурдиев",#REF!,"07.09.2026")</f>
        <v>#REF!</v>
      </c>
      <c r="TD27" s="3" t="e">
        <f>COUNTIFS(#REF!,B27,#REF!,"алиев",#REF!,"08.09.2026")</f>
        <v>#REF!</v>
      </c>
      <c r="TE27" s="3" t="e">
        <f>COUNTIFS(#REF!,B27,#REF!,"Бекдурдиев",#REF!,"08.09.2026")</f>
        <v>#REF!</v>
      </c>
      <c r="TF27" s="3" t="e">
        <f>COUNTIFS(#REF!,B27,#REF!,"алиев",#REF!,"09.09.2026")</f>
        <v>#REF!</v>
      </c>
      <c r="TG27" s="3" t="e">
        <f>COUNTIFS(#REF!,B27,#REF!,"Бекдурдиев",#REF!,"08.09.2026")</f>
        <v>#REF!</v>
      </c>
      <c r="TH27" s="3" t="e">
        <f>COUNTIFS(#REF!,B27,#REF!,"алиев",#REF!,"10.09.2026")</f>
        <v>#REF!</v>
      </c>
      <c r="TI27" s="3" t="e">
        <f>COUNTIFS(#REF!,B27,#REF!,"Бекдурдиев",#REF!,"10.09.2026")</f>
        <v>#REF!</v>
      </c>
      <c r="TJ27" s="3" t="e">
        <f>COUNTIFS(#REF!,B27,#REF!,"алиев",#REF!,"11.09.2026")</f>
        <v>#REF!</v>
      </c>
      <c r="TK27" s="3" t="e">
        <f>COUNTIFS(#REF!,B27,#REF!,"Бекдурдиев",#REF!,"11.09.2026")</f>
        <v>#REF!</v>
      </c>
      <c r="TL27" s="3" t="e">
        <f>COUNTIFS(#REF!,B27,#REF!,"алиев",#REF!,"11.09.2026")</f>
        <v>#REF!</v>
      </c>
      <c r="TM27" s="3" t="e">
        <f>COUNTIFS(#REF!,B27,#REF!,"Бекдурдиев",#REF!,"12.09.2026")</f>
        <v>#REF!</v>
      </c>
      <c r="TN27" s="3" t="e">
        <f>COUNTIFS(#REF!,B27,#REF!,"алиев",#REF!,"13.09.2026")</f>
        <v>#REF!</v>
      </c>
      <c r="TO27" s="3" t="e">
        <f>COUNTIFS(#REF!,B27,#REF!,"Бекдурдиев",#REF!,"13.09.2026")</f>
        <v>#REF!</v>
      </c>
      <c r="TP27" s="3" t="e">
        <f>COUNTIFS(#REF!,B27,#REF!,"алиев",#REF!,"14.09.2026")</f>
        <v>#REF!</v>
      </c>
      <c r="TQ27" s="3" t="e">
        <f>COUNTIFS(#REF!,B27,#REF!,"Бекдурдиев",#REF!,"14.09.2026")</f>
        <v>#REF!</v>
      </c>
      <c r="TR27" s="3" t="e">
        <f>COUNTIFS(#REF!,B27,#REF!,"алиев",#REF!,"15.09.2026")</f>
        <v>#REF!</v>
      </c>
      <c r="TS27" s="3" t="e">
        <f>COUNTIFS(#REF!,B27,#REF!,"Бекдурдиев",#REF!,"15.09.2026")</f>
        <v>#REF!</v>
      </c>
      <c r="TT27" s="3" t="e">
        <f>COUNTIFS(#REF!,B27,#REF!,"алиев",#REF!,"16.09.2026")</f>
        <v>#REF!</v>
      </c>
      <c r="TU27" s="3" t="e">
        <f>COUNTIFS(#REF!,B27,#REF!,"Бекдурдиев",#REF!,"16.09.2026")</f>
        <v>#REF!</v>
      </c>
      <c r="TV27" s="3" t="e">
        <f>COUNTIFS(#REF!,B27,#REF!,"алиев",#REF!,"17.09.2026")</f>
        <v>#REF!</v>
      </c>
      <c r="TW27" s="3" t="e">
        <f>COUNTIFS(#REF!,B27,#REF!,"Бекдурдиев",#REF!,"17.09.2026")</f>
        <v>#REF!</v>
      </c>
      <c r="TX27" s="3" t="e">
        <f>COUNTIFS(#REF!,B27,#REF!,"алиев",#REF!,"18.09.2026")</f>
        <v>#REF!</v>
      </c>
      <c r="TY27" s="3" t="e">
        <f>COUNTIFS(#REF!,B27,#REF!,"Бекдурдиев",#REF!,"18.09.2026")</f>
        <v>#REF!</v>
      </c>
      <c r="TZ27" s="3" t="e">
        <f>COUNTIFS(#REF!,B27,#REF!,"алиев",#REF!,"19.09.2026")</f>
        <v>#REF!</v>
      </c>
      <c r="UA27" s="3" t="e">
        <f>COUNTIFS(#REF!,B27,#REF!,"Бекдурдиев",#REF!,"19.09.2026")</f>
        <v>#REF!</v>
      </c>
      <c r="UB27" s="3" t="e">
        <f>COUNTIFS(#REF!,B27,#REF!,"алиев",#REF!,"20.09.2026")</f>
        <v>#REF!</v>
      </c>
      <c r="UC27" s="3" t="e">
        <f>COUNTIFS(#REF!,B27,#REF!,"Бекдурдиев",#REF!,"20.09.2026")</f>
        <v>#REF!</v>
      </c>
      <c r="UD27" s="3" t="e">
        <f>COUNTIFS(#REF!,B27,#REF!,"алиев",#REF!,"21.09.2026")</f>
        <v>#REF!</v>
      </c>
      <c r="UE27" s="3" t="e">
        <f>COUNTIFS(#REF!,B27,#REF!,"Бекдурдиев",#REF!,"21.09.2026")</f>
        <v>#REF!</v>
      </c>
      <c r="UF27" s="3" t="e">
        <f>COUNTIFS(#REF!,B27,#REF!,"алиев",#REF!,"22.09.2026")</f>
        <v>#REF!</v>
      </c>
      <c r="UG27" s="3" t="e">
        <f>COUNTIFS(#REF!,B27,#REF!,"Бекдурдиев",#REF!,"22.09.2026")</f>
        <v>#REF!</v>
      </c>
      <c r="UH27" s="3" t="e">
        <f>COUNTIFS(#REF!,B27,#REF!,"алиев",#REF!,"23.09.2026")</f>
        <v>#REF!</v>
      </c>
      <c r="UI27" s="3" t="e">
        <f>COUNTIFS(#REF!,B27,#REF!,"Бекдурдиев",#REF!,"23.09.2026")</f>
        <v>#REF!</v>
      </c>
      <c r="UJ27" s="3" t="e">
        <f>COUNTIFS(#REF!,B27,#REF!,"алиев",#REF!,"24.09.2026")</f>
        <v>#REF!</v>
      </c>
      <c r="UK27" s="3" t="e">
        <f>COUNTIFS(#REF!,B27,#REF!,"Бекдурдиев",#REF!,"24.09.2026")</f>
        <v>#REF!</v>
      </c>
      <c r="UL27" s="3" t="e">
        <f>COUNTIFS(#REF!,B27,#REF!,"алиев",#REF!,"25.09.2026")</f>
        <v>#REF!</v>
      </c>
      <c r="UM27" s="3" t="e">
        <f>COUNTIFS(#REF!,B27,#REF!,"Бекдурдиев",#REF!,"25.09.2026")</f>
        <v>#REF!</v>
      </c>
      <c r="UN27" s="3" t="e">
        <f>COUNTIFS(#REF!,B27,#REF!,"алиев",#REF!,"26.09.2026")</f>
        <v>#REF!</v>
      </c>
      <c r="UO27" s="3" t="e">
        <f>COUNTIFS(#REF!,B27,#REF!,"Бекдурдиев",#REF!,"26.09.2026")</f>
        <v>#REF!</v>
      </c>
      <c r="UP27" s="3" t="e">
        <f>COUNTIFS(#REF!,B27,#REF!,"алиев",#REF!,"27.09.2026")</f>
        <v>#REF!</v>
      </c>
      <c r="UQ27" s="3" t="e">
        <f>COUNTIFS(#REF!,B27,#REF!,"Бекдурдиев",#REF!,"27.09.2026")</f>
        <v>#REF!</v>
      </c>
      <c r="UR27" s="3" t="e">
        <f>COUNTIFS(#REF!,B27,#REF!,"алиев",#REF!,"28.09.2026")</f>
        <v>#REF!</v>
      </c>
      <c r="US27" s="3" t="e">
        <f>COUNTIFS(#REF!,B27,#REF!,"Бекдурдиев",#REF!,"28.09.2026")</f>
        <v>#REF!</v>
      </c>
      <c r="UT27" s="3" t="e">
        <f>COUNTIFS(#REF!,B27,#REF!,"алиев",#REF!,"29.09.2026")</f>
        <v>#REF!</v>
      </c>
      <c r="UU27" s="3" t="e">
        <f>COUNTIFS(#REF!,B27,#REF!,"Бекдурдиев",#REF!,"29.09.2026")</f>
        <v>#REF!</v>
      </c>
      <c r="UV27" s="3" t="e">
        <f>COUNTIFS(#REF!,B27,#REF!,"алиев",#REF!,"30.09.2026")</f>
        <v>#REF!</v>
      </c>
      <c r="UW27" s="4" t="e">
        <f>COUNTIFS(#REF!,B27,#REF!,"Бекдурдиев",#REF!,"30.09.2026")</f>
        <v>#REF!</v>
      </c>
      <c r="UX27" s="19" t="e">
        <f t="shared" si="36"/>
        <v>#REF!</v>
      </c>
      <c r="UY27" s="19" t="e">
        <f t="shared" si="37"/>
        <v>#REF!</v>
      </c>
      <c r="UZ27" s="28" t="e">
        <f>COUNTIFS(#REF!,B27,#REF!,"алиев",#REF!,"01.10.2026")</f>
        <v>#REF!</v>
      </c>
      <c r="VA27" s="28" t="e">
        <f>COUNTIFS(#REF!,B27,#REF!,"Бекдурдиев",#REF!,"01.10.2026")</f>
        <v>#REF!</v>
      </c>
      <c r="VB27" s="28" t="e">
        <f>COUNTIFS(#REF!,B27,#REF!,"алиев",#REF!,"02.10.2026")</f>
        <v>#REF!</v>
      </c>
      <c r="VC27" s="28" t="e">
        <f>COUNTIFS(#REF!,B27,#REF!,"Бекдурдиев",#REF!,"02.10.2026")</f>
        <v>#REF!</v>
      </c>
      <c r="VD27" s="28" t="e">
        <f>COUNTIFS(#REF!,B27,#REF!,"алиев",#REF!,"03.10.2026")</f>
        <v>#REF!</v>
      </c>
      <c r="VE27" s="28" t="e">
        <f>COUNTIFS(#REF!,B27,#REF!,"Бекдурдиев",#REF!,"03.10.2026")</f>
        <v>#REF!</v>
      </c>
      <c r="VF27" s="28" t="e">
        <f>COUNTIFS(#REF!,B27,#REF!,"алиев",#REF!,"04.10.2026")</f>
        <v>#REF!</v>
      </c>
      <c r="VG27" s="28" t="e">
        <f>COUNTIFS(#REF!,B27,#REF!,"Бекдурдиев",#REF!,"04.10.2026")</f>
        <v>#REF!</v>
      </c>
      <c r="VH27" s="28" t="e">
        <f>COUNTIFS(#REF!,B27,#REF!,"алиев",#REF!,"05.10.2026")</f>
        <v>#REF!</v>
      </c>
      <c r="VI27" s="28" t="e">
        <f>COUNTIFS(#REF!,B27,#REF!,"Бекдурдиев",#REF!,"05.10.2026")</f>
        <v>#REF!</v>
      </c>
      <c r="VJ27" s="28" t="e">
        <f>COUNTIFS(#REF!,B27,#REF!,"алиев",#REF!,"06.10.2026")</f>
        <v>#REF!</v>
      </c>
      <c r="VK27" s="28" t="e">
        <f>COUNTIFS(#REF!,B27,#REF!,"Бекдурдиев",#REF!,"06.10.2026")</f>
        <v>#REF!</v>
      </c>
      <c r="VL27" s="28" t="e">
        <f>COUNTIFS(#REF!,B27,#REF!,"алиев",#REF!,"07.10.2026")</f>
        <v>#REF!</v>
      </c>
      <c r="VM27" s="28" t="e">
        <f>COUNTIFS(#REF!,B27,#REF!,"Бекдурдиев",#REF!,"07.10.2026")</f>
        <v>#REF!</v>
      </c>
      <c r="VN27" s="28" t="e">
        <f>COUNTIFS(#REF!,B27,#REF!,"алиев",#REF!,"08.10.2026")</f>
        <v>#REF!</v>
      </c>
      <c r="VO27" s="28" t="e">
        <f>COUNTIFS(#REF!,B27,#REF!,"Бекдурдиев",#REF!,"08.10.2026")</f>
        <v>#REF!</v>
      </c>
      <c r="VP27" s="28" t="e">
        <f>COUNTIFS(#REF!,B27,#REF!,"алиев",#REF!,"09.10.2026")</f>
        <v>#REF!</v>
      </c>
      <c r="VQ27" s="28" t="e">
        <f>COUNTIFS(#REF!,B27,#REF!,"Бекдурдиев",#REF!,"09.10.2026")</f>
        <v>#REF!</v>
      </c>
      <c r="VR27" s="28" t="e">
        <f>COUNTIFS(#REF!,B27,#REF!,"алиев",#REF!,"10.10.2026")</f>
        <v>#REF!</v>
      </c>
      <c r="VS27" s="28" t="e">
        <f>COUNTIFS(#REF!,B27,#REF!,"Бекдурдиев",#REF!,"10.10.2026")</f>
        <v>#REF!</v>
      </c>
      <c r="VT27" s="28" t="e">
        <f>COUNTIFS(#REF!,B27,#REF!,"алиев",#REF!,"11.10.2026")</f>
        <v>#REF!</v>
      </c>
      <c r="VU27" s="28" t="e">
        <f>COUNTIFS(#REF!,B27,#REF!,"Бекдурдиев",#REF!,"11.10.2026")</f>
        <v>#REF!</v>
      </c>
      <c r="VV27" s="28" t="e">
        <f>COUNTIFS(#REF!,B27,#REF!,"алиев",#REF!,"12.10.2026")</f>
        <v>#REF!</v>
      </c>
      <c r="VW27" s="28" t="e">
        <f>COUNTIFS(#REF!,B27,#REF!,"Бекдурдиев",#REF!,"12.10.2026")</f>
        <v>#REF!</v>
      </c>
      <c r="VX27" s="28" t="e">
        <f>COUNTIFS(#REF!,B27,#REF!,"алиев",#REF!,"13.10.2026")</f>
        <v>#REF!</v>
      </c>
      <c r="VY27" s="28" t="e">
        <f>COUNTIFS(#REF!,B27,#REF!,"Бекдурдиев",#REF!,"13.10.2026")</f>
        <v>#REF!</v>
      </c>
      <c r="VZ27" s="28" t="e">
        <f>COUNTIFS(#REF!,B27,#REF!,"алиев",#REF!,"14.10.2026")</f>
        <v>#REF!</v>
      </c>
      <c r="WA27" s="28" t="e">
        <f>COUNTIFS(#REF!,B27,#REF!,"Бекдурдиев",#REF!,"14.10.2026")</f>
        <v>#REF!</v>
      </c>
      <c r="WB27" s="28" t="e">
        <f>COUNTIFS(#REF!,B27,#REF!,"алиев",#REF!,"15.10.2026")</f>
        <v>#REF!</v>
      </c>
      <c r="WC27" s="28" t="e">
        <f>COUNTIFS(#REF!,B27,#REF!,"Бекдурдиев",#REF!,"15.10.2026")</f>
        <v>#REF!</v>
      </c>
      <c r="WD27" s="28" t="e">
        <f>COUNTIFS(#REF!,B27,#REF!,"алиев",#REF!,"16.10.2026")</f>
        <v>#REF!</v>
      </c>
      <c r="WE27" s="28" t="e">
        <f>COUNTIFS(#REF!,B27,#REF!,"Бекдурдиев",#REF!,"16.10.2026")</f>
        <v>#REF!</v>
      </c>
      <c r="WF27" s="28" t="e">
        <f>COUNTIFS(#REF!,B27,#REF!,"алиев",#REF!,"17.10.2026")</f>
        <v>#REF!</v>
      </c>
      <c r="WG27" s="28" t="e">
        <f>COUNTIFS(#REF!,B27,#REF!,"Бекдурдиев",#REF!,"17.10.2026")</f>
        <v>#REF!</v>
      </c>
      <c r="WH27" s="28" t="e">
        <f>COUNTIFS(#REF!,B27,#REF!,"алиев",#REF!,"18.10.2026")</f>
        <v>#REF!</v>
      </c>
      <c r="WI27" s="28" t="e">
        <f>COUNTIFS(#REF!,B27,#REF!,"Бекдурдиев",#REF!,"18.10.2026")</f>
        <v>#REF!</v>
      </c>
      <c r="WJ27" s="28" t="e">
        <f>COUNTIFS(#REF!,B27,#REF!,"алиев",#REF!,"19.10.2026")</f>
        <v>#REF!</v>
      </c>
      <c r="WK27" s="28" t="e">
        <f>COUNTIFS(#REF!,B27,#REF!,"Бекдурдиев",#REF!,"19.10.2026")</f>
        <v>#REF!</v>
      </c>
      <c r="WL27" s="28" t="e">
        <f>COUNTIFS(#REF!,B27,#REF!,"алиев",#REF!,"20.10.2026")</f>
        <v>#REF!</v>
      </c>
      <c r="WM27" s="28" t="e">
        <f>COUNTIFS(#REF!,B27,#REF!,"Бекдурдиев",#REF!,"20.10.2026")</f>
        <v>#REF!</v>
      </c>
      <c r="WN27" s="28" t="e">
        <f>COUNTIFS(#REF!,B27,#REF!,"алиев",#REF!,"21.10.2026")</f>
        <v>#REF!</v>
      </c>
      <c r="WO27" s="28" t="e">
        <f>COUNTIFS(#REF!,B27,#REF!,"Бекдурдиев",#REF!,"21.10.2026")</f>
        <v>#REF!</v>
      </c>
      <c r="WP27" s="28" t="e">
        <f>COUNTIFS(#REF!,B27,#REF!,"алиев",#REF!,"22.10.2026")</f>
        <v>#REF!</v>
      </c>
      <c r="WQ27" s="28" t="e">
        <f>COUNTIFS(#REF!,B27,#REF!,"Бекдурдиев",#REF!,"22.10.2026")</f>
        <v>#REF!</v>
      </c>
      <c r="WR27" s="28" t="e">
        <f>COUNTIFS(#REF!,B27,#REF!,"алиев",#REF!,"23.10.2026")</f>
        <v>#REF!</v>
      </c>
      <c r="WS27" s="28" t="e">
        <f>COUNTIFS(#REF!,B27,#REF!,"Бекдурдиев",#REF!,"23.10.2026")</f>
        <v>#REF!</v>
      </c>
      <c r="WT27" s="28" t="e">
        <f>COUNTIFS(#REF!,B27,#REF!,"алиев",#REF!,"24.10.2026")</f>
        <v>#REF!</v>
      </c>
      <c r="WU27" s="28" t="e">
        <f>COUNTIFS(#REF!,B27,#REF!,"Бекдурдиев",#REF!,"24.10.2026")</f>
        <v>#REF!</v>
      </c>
      <c r="WV27" s="28" t="e">
        <f>COUNTIFS(#REF!,B27,#REF!,"алиев",#REF!,"25.10.2026")</f>
        <v>#REF!</v>
      </c>
      <c r="WW27" s="28" t="e">
        <f>COUNTIFS(#REF!,B27,#REF!,"Бекдурдиев",#REF!,"25.10.2026")</f>
        <v>#REF!</v>
      </c>
      <c r="WX27" s="28" t="e">
        <f>COUNTIFS(#REF!,B27,#REF!,"алиев",#REF!,"26.10.2026")</f>
        <v>#REF!</v>
      </c>
      <c r="WY27" s="28" t="e">
        <f>COUNTIFS(#REF!,B27,#REF!,"Бекдурдиев",#REF!,"26.10.2026")</f>
        <v>#REF!</v>
      </c>
      <c r="WZ27" s="28" t="e">
        <f>COUNTIFS(#REF!,B27,#REF!,"алиев",#REF!,"27.10.2026")</f>
        <v>#REF!</v>
      </c>
      <c r="XA27" s="28" t="e">
        <f>COUNTIFS(#REF!,B27,#REF!,"Бекдурдиев",#REF!,"27.10.2026")</f>
        <v>#REF!</v>
      </c>
      <c r="XB27" s="28" t="e">
        <f>COUNTIFS(#REF!,B27,#REF!,"алиев",#REF!,"28.10.2026")</f>
        <v>#REF!</v>
      </c>
      <c r="XC27" s="28" t="e">
        <f>COUNTIFS(#REF!,B27,#REF!,"Бекдурдиев",#REF!,"28.10.2026")</f>
        <v>#REF!</v>
      </c>
      <c r="XD27" s="28" t="e">
        <f>COUNTIFS(#REF!,B27,#REF!,"алиев",#REF!,"29.10.2026")</f>
        <v>#REF!</v>
      </c>
      <c r="XE27" s="28" t="e">
        <f>COUNTIFS(#REF!,B27,#REF!,"Бекдурдиев",#REF!,"29.10.2026")</f>
        <v>#REF!</v>
      </c>
      <c r="XF27" s="28" t="e">
        <f>COUNTIFS(#REF!,B27,#REF!,"алиев",#REF!,"30.10.2026")</f>
        <v>#REF!</v>
      </c>
      <c r="XG27" s="28" t="e">
        <f>COUNTIFS(#REF!,B27,#REF!,"Бекдурдиев",#REF!,"30.10.2026")</f>
        <v>#REF!</v>
      </c>
      <c r="XH27" s="28" t="e">
        <f>COUNTIFS(#REF!,B27,#REF!,"алиев",#REF!,"31.10.2026")</f>
        <v>#REF!</v>
      </c>
      <c r="XI27" s="28" t="e">
        <f>COUNTIFS(#REF!,B27,#REF!,"Бекдурдиев",#REF!,"31.10.2026")</f>
        <v>#REF!</v>
      </c>
      <c r="XJ27" s="41" t="e">
        <f t="shared" si="38"/>
        <v>#REF!</v>
      </c>
      <c r="XK27" s="41" t="e">
        <f t="shared" si="39"/>
        <v>#REF!</v>
      </c>
      <c r="XL27" s="28" t="e">
        <f>COUNTIFS(#REF!,B27,#REF!,"алиев",#REF!,"01.11.2026")</f>
        <v>#REF!</v>
      </c>
      <c r="XM27" s="28" t="e">
        <f>COUNTIFS(#REF!,B27,#REF!,"Бекдурдиев",#REF!,"01.11.2026")</f>
        <v>#REF!</v>
      </c>
      <c r="XN27" s="28" t="e">
        <f>COUNTIFS(#REF!,B27,#REF!,"алиев",#REF!,"02.11.2026")</f>
        <v>#REF!</v>
      </c>
      <c r="XO27" s="28" t="e">
        <f>COUNTIFS(#REF!,B27,#REF!,"Бекдурдиев",#REF!,"02.11.2026")</f>
        <v>#REF!</v>
      </c>
      <c r="XP27" s="28" t="e">
        <f>COUNTIFS(#REF!,B27,#REF!,"алиев",#REF!,"03.11.2026")</f>
        <v>#REF!</v>
      </c>
      <c r="XQ27" s="28" t="e">
        <f>COUNTIFS(#REF!,B27,#REF!,"Бекдурдиев",#REF!,"03.11.2026")</f>
        <v>#REF!</v>
      </c>
      <c r="XR27" s="28" t="e">
        <f>COUNTIFS(#REF!,B27,#REF!,"алиев",#REF!,"04.11.2026")</f>
        <v>#REF!</v>
      </c>
      <c r="XS27" s="28" t="e">
        <f>COUNTIFS(#REF!,B27,#REF!,"Бекдурдиев",#REF!,"04.11.2026")</f>
        <v>#REF!</v>
      </c>
      <c r="XT27" s="28" t="e">
        <f>COUNTIFS(#REF!,B27,#REF!,"алиев",#REF!,"05.11.2026")</f>
        <v>#REF!</v>
      </c>
      <c r="XU27" s="28" t="e">
        <f>COUNTIFS(#REF!,B27,#REF!,"Бекдурдиев",#REF!,"05.11.2026")</f>
        <v>#REF!</v>
      </c>
      <c r="XV27" s="28" t="e">
        <f>COUNTIFS(#REF!,B27,#REF!,"алиев",#REF!,"06.11.2026")</f>
        <v>#REF!</v>
      </c>
      <c r="XW27" s="28" t="e">
        <f>COUNTIFS(#REF!,B27,#REF!,"Бекдурдиев",#REF!,"06.11.2026")</f>
        <v>#REF!</v>
      </c>
      <c r="XX27" s="28" t="e">
        <f>COUNTIFS(#REF!,B27,#REF!,"алиев",#REF!,"07.11.2026")</f>
        <v>#REF!</v>
      </c>
      <c r="XY27" s="28" t="e">
        <f>COUNTIFS(#REF!,B27,#REF!,"Бекдурдиев",#REF!,"07.11.2026")</f>
        <v>#REF!</v>
      </c>
      <c r="XZ27" s="42" t="e">
        <f>COUNTIFS(#REF!,B27,#REF!,"алиев",#REF!,"08.11.2026")</f>
        <v>#REF!</v>
      </c>
      <c r="YA27" s="42" t="e">
        <f>COUNTIFS(#REF!,B27,#REF!,"Бекдурдиев",#REF!,"08.11.2026")</f>
        <v>#REF!</v>
      </c>
      <c r="YB27" s="42" t="e">
        <f>COUNTIFS(#REF!,B27,#REF!,"алиев",#REF!,"09.11.2026")</f>
        <v>#REF!</v>
      </c>
      <c r="YC27" s="42" t="e">
        <f>COUNTIFS(#REF!,B27,#REF!,"Бекдурдиев",#REF!,"09.11.2026")</f>
        <v>#REF!</v>
      </c>
      <c r="YD27" s="42" t="e">
        <f>COUNTIFS(#REF!,B27,#REF!,"алиев",#REF!,"10.11.2026")</f>
        <v>#REF!</v>
      </c>
      <c r="YE27" s="42" t="e">
        <f>COUNTIFS(#REF!,B27,#REF!,"Бекдурдиев",#REF!,"10.11.2026")</f>
        <v>#REF!</v>
      </c>
      <c r="YF27" s="42" t="e">
        <f>COUNTIFS(#REF!,B27,#REF!,"алиев",#REF!,"11.11.2026")</f>
        <v>#REF!</v>
      </c>
      <c r="YG27" s="42" t="e">
        <f>COUNTIFS(#REF!,B27,#REF!,"Бекдурдиев",#REF!,"11.11.2026")</f>
        <v>#REF!</v>
      </c>
      <c r="YH27" s="42" t="e">
        <f>COUNTIFS(#REF!,B27,#REF!,"алиев",#REF!,"12.11.2026")</f>
        <v>#REF!</v>
      </c>
      <c r="YI27" s="42" t="e">
        <f>COUNTIFS(#REF!,B27,#REF!,"Бекдурдиев",#REF!,"12.11.2026")</f>
        <v>#REF!</v>
      </c>
      <c r="YJ27" s="42" t="e">
        <f>COUNTIFS(#REF!,B27,#REF!,"алиев",#REF!,"13.11.2026")</f>
        <v>#REF!</v>
      </c>
      <c r="YK27" s="42" t="e">
        <f>COUNTIFS(#REF!,B27,#REF!,"Бекдурдиев",#REF!,"13.11.2026")</f>
        <v>#REF!</v>
      </c>
      <c r="YL27" s="42" t="e">
        <f>COUNTIFS(#REF!,B27,#REF!,"алиев",#REF!,"14.11.2026")</f>
        <v>#REF!</v>
      </c>
      <c r="YM27" s="42" t="e">
        <f>COUNTIFS(#REF!,B27,#REF!,"Бекдурдиев",#REF!,"14.11.2026")</f>
        <v>#REF!</v>
      </c>
      <c r="YN27" s="42" t="e">
        <f>COUNTIFS(#REF!,B27,#REF!,"алиев",#REF!,"15.11.2026")</f>
        <v>#REF!</v>
      </c>
      <c r="YO27" s="42" t="e">
        <f>COUNTIFS(#REF!,B27,#REF!,"Бекдурдиев",#REF!,"15.11.2026")</f>
        <v>#REF!</v>
      </c>
      <c r="YP27" s="42" t="e">
        <f>COUNTIFS(#REF!,B27,#REF!,"алиев",#REF!,"16.11.2026")</f>
        <v>#REF!</v>
      </c>
      <c r="YQ27" s="42" t="e">
        <f>COUNTIFS(#REF!,B27,#REF!,"Бекдурдиев",#REF!,"16.11.2026")</f>
        <v>#REF!</v>
      </c>
      <c r="YR27" s="42" t="e">
        <f>COUNTIFS(#REF!,B27,#REF!,"алиев",#REF!,"17.11.2026")</f>
        <v>#REF!</v>
      </c>
      <c r="YS27" s="42" t="e">
        <f>COUNTIFS(#REF!,B27,#REF!,"Бекдурдиев",#REF!,"17.11.2026")</f>
        <v>#REF!</v>
      </c>
      <c r="YT27" s="42" t="e">
        <f>COUNTIFS(#REF!,B27,#REF!,"алиев",#REF!,"18.11.2026")</f>
        <v>#REF!</v>
      </c>
      <c r="YU27" s="42" t="e">
        <f>COUNTIFS(#REF!,B27,#REF!,"Бекдурдиев",#REF!,"18.11.2026")</f>
        <v>#REF!</v>
      </c>
      <c r="YV27" s="42" t="e">
        <f>COUNTIFS(#REF!,B27,#REF!,"алиев",#REF!,"19.11.2026")</f>
        <v>#REF!</v>
      </c>
      <c r="YW27" s="42" t="e">
        <f>COUNTIFS(#REF!,B27,#REF!,"Бекдурдиев",#REF!,"19.11.2026")</f>
        <v>#REF!</v>
      </c>
      <c r="YX27" s="42" t="e">
        <f>COUNTIFS(#REF!,B27,#REF!,"алиев",#REF!,"20.11.2026")</f>
        <v>#REF!</v>
      </c>
      <c r="YY27" s="42" t="e">
        <f>COUNTIFS(#REF!,B27,#REF!,"Бекдурдиев",#REF!,"20.11.2026")</f>
        <v>#REF!</v>
      </c>
      <c r="YZ27" s="42" t="e">
        <f>COUNTIFS(#REF!,B27,#REF!,"алиев",#REF!,"21.11.2026")</f>
        <v>#REF!</v>
      </c>
      <c r="ZA27" s="42" t="e">
        <f>COUNTIFS(#REF!,B27,#REF!,"Бекдурдиев",#REF!,"21.11.2026")</f>
        <v>#REF!</v>
      </c>
      <c r="ZB27" s="42" t="e">
        <f>COUNTIFS(#REF!,B27,#REF!,"алиев",#REF!,"22.11.2026")</f>
        <v>#REF!</v>
      </c>
      <c r="ZC27" s="42" t="e">
        <f>COUNTIFS(#REF!,B27,#REF!,"Бекдурдиев",#REF!,"22.11.2026")</f>
        <v>#REF!</v>
      </c>
      <c r="ZD27" s="42" t="e">
        <f>COUNTIFS(#REF!,B27,#REF!,"алиев",#REF!,"23.11.2026")</f>
        <v>#REF!</v>
      </c>
      <c r="ZE27" s="42" t="e">
        <f>COUNTIFS(#REF!,B27,#REF!,"Бекдурдиев",#REF!,"23.11.2026")</f>
        <v>#REF!</v>
      </c>
      <c r="ZF27" s="42" t="e">
        <f>COUNTIFS(#REF!,B27,#REF!,"алиев",#REF!,"24.11.2026")</f>
        <v>#REF!</v>
      </c>
      <c r="ZG27" s="42" t="e">
        <f>COUNTIFS(#REF!,B27,#REF!,"Бекдурдиев",#REF!,"24.11.2026")</f>
        <v>#REF!</v>
      </c>
      <c r="ZH27" s="42" t="e">
        <f>COUNTIFS(#REF!,B27,#REF!,"алиев",#REF!,"25.11.202")</f>
        <v>#REF!</v>
      </c>
      <c r="ZI27" s="42" t="e">
        <f>COUNTIFS(#REF!,B27,#REF!,"Бекдурдиев",#REF!,"25.11.2026")</f>
        <v>#REF!</v>
      </c>
      <c r="ZJ27" s="42" t="e">
        <f>COUNTIFS(#REF!,B27,#REF!,"алиев",#REF!,"26.11.2026")</f>
        <v>#REF!</v>
      </c>
      <c r="ZK27" s="42" t="e">
        <f>COUNTIFS(#REF!,B27,#REF!,"Бекдурдиев",#REF!,"26.11.2026")</f>
        <v>#REF!</v>
      </c>
      <c r="ZL27" s="42" t="e">
        <f>COUNTIFS(#REF!,B27,#REF!,"алиев",#REF!,"27.11.2026")</f>
        <v>#REF!</v>
      </c>
      <c r="ZM27" s="42" t="e">
        <f>COUNTIFS(#REF!,B27,#REF!,"Бекдурдиев",#REF!,"27.11.2026")</f>
        <v>#REF!</v>
      </c>
      <c r="ZN27" s="42" t="e">
        <f>COUNTIFS(#REF!,B27,#REF!,"алиев",#REF!,"28.11.2026")</f>
        <v>#REF!</v>
      </c>
      <c r="ZO27" s="42" t="e">
        <f>COUNTIFS(#REF!,B27,#REF!,"Бекдурдиев",#REF!,"28.11.2026")</f>
        <v>#REF!</v>
      </c>
      <c r="ZP27" s="42" t="e">
        <f>COUNTIFS(#REF!,B27,#REF!,"алиев",#REF!,"29.11.2026")</f>
        <v>#REF!</v>
      </c>
      <c r="ZQ27" s="42" t="e">
        <f>COUNTIFS(#REF!,B27,#REF!,"Бекдурдиев",#REF!,"29.11.2026")</f>
        <v>#REF!</v>
      </c>
      <c r="ZR27" s="42" t="e">
        <f>COUNTIFS(#REF!,B27,#REF!,"алиев",#REF!,"30.11.2026")</f>
        <v>#REF!</v>
      </c>
      <c r="ZS27" s="42" t="e">
        <f>COUNTIFS(#REF!,B27,#REF!,"Бекдурдиев",#REF!,"30.11.2026")</f>
        <v>#REF!</v>
      </c>
      <c r="ZT27" s="43" t="e">
        <f t="shared" si="40"/>
        <v>#REF!</v>
      </c>
      <c r="ZU27" s="43" t="e">
        <f t="shared" si="41"/>
        <v>#REF!</v>
      </c>
      <c r="ZV27" s="4" t="e">
        <f>COUNTIFS(#REF!,B27,#REF!,"алиев",#REF!,"01.12.2026")</f>
        <v>#REF!</v>
      </c>
      <c r="ZW27" s="4" t="e">
        <f>COUNTIFS(#REF!,B27,#REF!,"Бекдурдиев",#REF!,"01.12.2026")</f>
        <v>#REF!</v>
      </c>
      <c r="ZX27" s="4" t="e">
        <f>COUNTIFS(#REF!,B27,#REF!,"алиев",#REF!,"02.12.2026")</f>
        <v>#REF!</v>
      </c>
      <c r="ZY27" s="4" t="e">
        <f>COUNTIFS(#REF!,B27,#REF!,"Бекдурдиев",#REF!,"02.12.2026")</f>
        <v>#REF!</v>
      </c>
      <c r="ZZ27" s="4" t="e">
        <f>COUNTIFS(#REF!,B27,#REF!,"алиев",#REF!,"03.12.2026")</f>
        <v>#REF!</v>
      </c>
      <c r="AAA27" s="4" t="e">
        <f>COUNTIFS(#REF!,B27,#REF!,"Бекдурдиев",#REF!,"03.12.2026")</f>
        <v>#REF!</v>
      </c>
      <c r="AAB27" s="4" t="e">
        <f>COUNTIFS(#REF!,B27,#REF!,"алиев",#REF!,"04.12.2026")</f>
        <v>#REF!</v>
      </c>
      <c r="AAC27" s="4" t="e">
        <f>COUNTIFS(#REF!,B27,#REF!,"Бекдурдиев",#REF!,"04.12.2026")</f>
        <v>#REF!</v>
      </c>
      <c r="AAD27" s="4" t="e">
        <f>COUNTIFS(#REF!,B27,#REF!,"алиев",#REF!,"05.12.2026")</f>
        <v>#REF!</v>
      </c>
      <c r="AAE27" s="4" t="e">
        <f>COUNTIFS(#REF!,B27,#REF!,"Бекдурдиев",#REF!,"05.12.2026")</f>
        <v>#REF!</v>
      </c>
      <c r="AAF27" s="4" t="e">
        <f>COUNTIFS(#REF!,B27,#REF!,"алиев",#REF!,"06.12.2026")</f>
        <v>#REF!</v>
      </c>
      <c r="AAG27" s="4" t="e">
        <f>COUNTIFS(#REF!,B27,#REF!,"Бекдурдиев",#REF!,"06.12.2026")</f>
        <v>#REF!</v>
      </c>
      <c r="AAH27" s="4" t="e">
        <f>COUNTIFS(#REF!,B27,#REF!,"алиев",#REF!,"07.12.2026")</f>
        <v>#REF!</v>
      </c>
      <c r="AAI27" s="4" t="e">
        <f>COUNTIFS(#REF!,B27,#REF!,"Бекдурдиев",#REF!,"07.12.2026")</f>
        <v>#REF!</v>
      </c>
      <c r="AAJ27" s="1" t="e">
        <f>COUNTIFS(#REF!,B27,#REF!,"алиев",#REF!,"08.12.2026")</f>
        <v>#REF!</v>
      </c>
      <c r="AAK27" s="1" t="e">
        <f>COUNTIFS(#REF!,B27,#REF!,"Бекдурдиев",#REF!,"08.12.2026")</f>
        <v>#REF!</v>
      </c>
      <c r="AAL27" s="1" t="e">
        <f>COUNTIFS(#REF!,B27,#REF!,"алиев",#REF!,"09.12.2026")</f>
        <v>#REF!</v>
      </c>
      <c r="AAM27" s="1" t="e">
        <f>COUNTIFS(#REF!,B27,#REF!,"Бекдурдиев",#REF!,"09.12.2026")</f>
        <v>#REF!</v>
      </c>
      <c r="AAN27" s="1" t="e">
        <f>COUNTIFS(#REF!,B27,#REF!,"алиев",#REF!,"10.12.2026")</f>
        <v>#REF!</v>
      </c>
      <c r="AAO27" s="1" t="e">
        <f>COUNTIFS(#REF!,B27,#REF!,"Бекдурдиев",#REF!,"10.12.2026")</f>
        <v>#REF!</v>
      </c>
      <c r="AAP27" s="1" t="e">
        <f>COUNTIFS(#REF!,B27,#REF!,"алиев",#REF!,"11.12.2026")</f>
        <v>#REF!</v>
      </c>
      <c r="AAQ27" s="1" t="e">
        <f>COUNTIFS(#REF!,B27,#REF!,"Бекдурдиев",#REF!,"11.12.2026")</f>
        <v>#REF!</v>
      </c>
      <c r="AAR27" s="1" t="e">
        <f>COUNTIFS(#REF!,B27,#REF!,"алиев",#REF!,"12.12.2026")</f>
        <v>#REF!</v>
      </c>
      <c r="AAS27" s="1" t="e">
        <f>COUNTIFS(#REF!,B27,#REF!,"Бекдурдиев",#REF!,"12.12.2026")</f>
        <v>#REF!</v>
      </c>
      <c r="AAT27" s="1" t="e">
        <f>COUNTIFS(#REF!,B27,#REF!,"алиев",#REF!,"13.12.2026")</f>
        <v>#REF!</v>
      </c>
      <c r="AAU27" s="1" t="e">
        <f>COUNTIFS(#REF!,B27,#REF!,"Бекдурдиев",#REF!,"13.12.2026")</f>
        <v>#REF!</v>
      </c>
      <c r="AAV27" s="1" t="e">
        <f>COUNTIFS(#REF!,B27,#REF!,"алиев",#REF!,"14.12.2026")</f>
        <v>#REF!</v>
      </c>
      <c r="AAW27" s="1" t="e">
        <f>COUNTIFS(#REF!,B27,#REF!,"Бекдурдиев",#REF!,"14.12.2026")</f>
        <v>#REF!</v>
      </c>
      <c r="AAX27" s="1" t="e">
        <f>COUNTIFS(#REF!,B27,#REF!,"алиев",#REF!,"15.12.2026")</f>
        <v>#REF!</v>
      </c>
      <c r="AAY27" s="1" t="e">
        <f>COUNTIFS(#REF!,B27,#REF!,"Бекдурдиев",#REF!,"15.12.2026")</f>
        <v>#REF!</v>
      </c>
      <c r="AAZ27" s="1" t="e">
        <f>COUNTIFS(#REF!,B27,#REF!,"алиев",#REF!,"16.12.2026")</f>
        <v>#REF!</v>
      </c>
      <c r="ABA27" s="1" t="e">
        <f>COUNTIFS(#REF!,B27,#REF!,"Бекдурдиев",#REF!,"16.12.2026")</f>
        <v>#REF!</v>
      </c>
      <c r="ABB27" s="1" t="e">
        <f>COUNTIFS(#REF!,B27,#REF!,"алиев",#REF!,"17.12.2026")</f>
        <v>#REF!</v>
      </c>
      <c r="ABC27" s="1" t="e">
        <f>COUNTIFS(#REF!,B27,#REF!,"Бекдурдиев",#REF!,"17.12.2026")</f>
        <v>#REF!</v>
      </c>
      <c r="ABD27" s="1" t="e">
        <f>COUNTIFS(#REF!,B27,#REF!,"алиев",#REF!,"18.12.2026")</f>
        <v>#REF!</v>
      </c>
      <c r="ABE27" s="1" t="e">
        <f>COUNTIFS(#REF!,B27,#REF!,"Бекдурдиев",#REF!,"18.12.2026")</f>
        <v>#REF!</v>
      </c>
      <c r="ABF27" s="1" t="e">
        <f>COUNTIFS(#REF!,B27,#REF!,"алиев",#REF!,"19.12.2026")</f>
        <v>#REF!</v>
      </c>
      <c r="ABG27" s="1" t="e">
        <f>COUNTIFS(#REF!,B27,#REF!,"Бекдурдиев",#REF!,"19.12.2026")</f>
        <v>#REF!</v>
      </c>
      <c r="ABH27" s="1" t="e">
        <f>COUNTIFS(#REF!,B27,#REF!,"алиев",#REF!,"20.12.2026")</f>
        <v>#REF!</v>
      </c>
      <c r="ABI27" s="1" t="e">
        <f>COUNTIFS(#REF!,B27,#REF!,"Бекдурдиев",#REF!,"20.12.2026")</f>
        <v>#REF!</v>
      </c>
      <c r="ABJ27" s="1" t="e">
        <f>COUNTIFS(#REF!,B27,#REF!,"алиев",#REF!,"21.12.2026")</f>
        <v>#REF!</v>
      </c>
      <c r="ABK27" s="1" t="e">
        <f>COUNTIFS(#REF!,B27,#REF!,"Бекдурдиев",#REF!,"21.12.2026")</f>
        <v>#REF!</v>
      </c>
      <c r="ABL27" s="1" t="e">
        <f>COUNTIFS(#REF!,B27,#REF!,"алиев",#REF!,"22.12.2026")</f>
        <v>#REF!</v>
      </c>
      <c r="ABM27" s="1" t="e">
        <f>COUNTIFS(#REF!,B27,#REF!,"Бекдурдиев",#REF!,"22.12.2026")</f>
        <v>#REF!</v>
      </c>
      <c r="ABN27" s="1" t="e">
        <f>COUNTIFS(#REF!,B27,#REF!,"алиев",#REF!,"23.12.2026")</f>
        <v>#REF!</v>
      </c>
      <c r="ABO27" s="1" t="e">
        <f>COUNTIFS(#REF!,B27,#REF!,"Бекдурдиев",#REF!,"23.12.2026")</f>
        <v>#REF!</v>
      </c>
      <c r="ABP27" s="1" t="e">
        <f>COUNTIFS(#REF!,B27,#REF!,"алиев",#REF!,"24.12.2026")</f>
        <v>#REF!</v>
      </c>
      <c r="ABQ27" s="1" t="e">
        <f>COUNTIFS(#REF!,B27,#REF!,"Бекдурдиев",#REF!,"24.12.2026")</f>
        <v>#REF!</v>
      </c>
      <c r="ABR27" s="1" t="e">
        <f>COUNTIFS(#REF!,B27,#REF!,"алиев",#REF!,"25.12.2026")</f>
        <v>#REF!</v>
      </c>
      <c r="ABS27" s="1" t="e">
        <f>COUNTIFS(#REF!,B27,#REF!,"Бекдурдиев",#REF!,"25.12.2026")</f>
        <v>#REF!</v>
      </c>
      <c r="ABT27" s="1" t="e">
        <f>COUNTIFS(#REF!,B27,#REF!,"алиев",#REF!,"26.12.2026")</f>
        <v>#REF!</v>
      </c>
      <c r="ABU27" s="1" t="e">
        <f>COUNTIFS(#REF!,B27,#REF!,"Бекдурдиев",#REF!,"26.12.2026")</f>
        <v>#REF!</v>
      </c>
      <c r="ABV27" s="1" t="e">
        <f>COUNTIFS(#REF!,B27,#REF!,"алиев",#REF!,"27.12.2026")</f>
        <v>#REF!</v>
      </c>
      <c r="ABW27" s="1" t="e">
        <f>COUNTIFS(#REF!,B27,#REF!,"Бекдурдиев",#REF!,"27.12.2026")</f>
        <v>#REF!</v>
      </c>
      <c r="ABX27" s="1" t="e">
        <f>COUNTIFS(#REF!,B27,#REF!,"алиев",#REF!,"28.12.2026")</f>
        <v>#REF!</v>
      </c>
      <c r="ABY27" s="1" t="e">
        <f>COUNTIFS(#REF!,B27,#REF!,"Бекдурдиев",#REF!,"28.12.2026")</f>
        <v>#REF!</v>
      </c>
      <c r="ABZ27" s="1" t="e">
        <f>COUNTIFS(#REF!,B27,#REF!,"алиев",#REF!,"29.12.2026")</f>
        <v>#REF!</v>
      </c>
      <c r="ACA27" s="1" t="e">
        <f>COUNTIFS(#REF!,B27,#REF!,"Бекдурдиев",#REF!,"29.12.2026")</f>
        <v>#REF!</v>
      </c>
      <c r="ACB27" s="1" t="e">
        <f>COUNTIFS(#REF!,B27,#REF!,"алиев",#REF!,"30.12.2026")</f>
        <v>#REF!</v>
      </c>
      <c r="ACC27" s="1" t="e">
        <f>COUNTIFS(#REF!,B27,#REF!,"Бекдурдиев",#REF!,"30.12.2026")</f>
        <v>#REF!</v>
      </c>
      <c r="ACD27" s="1" t="e">
        <f>COUNTIFS(#REF!,B27,#REF!,"алиев",#REF!,"31.12.2026")</f>
        <v>#REF!</v>
      </c>
      <c r="ACE27" s="1" t="e">
        <f>COUNTIFS(#REF!,B27,#REF!,"Бекдурдиев",#REF!,"31.12.2026")</f>
        <v>#REF!</v>
      </c>
    </row>
    <row r="28" spans="1:759" ht="54" x14ac:dyDescent="0.25">
      <c r="A28" s="4">
        <v>21</v>
      </c>
      <c r="B28" s="7" t="s">
        <v>17</v>
      </c>
      <c r="C28" s="32" t="e">
        <f t="shared" si="15"/>
        <v>#REF!</v>
      </c>
      <c r="D28" s="31" t="e">
        <f t="shared" si="16"/>
        <v>#REF!</v>
      </c>
      <c r="E28" s="31" t="e">
        <f t="shared" si="17"/>
        <v>#REF!</v>
      </c>
      <c r="F28" s="10" t="e">
        <f t="shared" si="18"/>
        <v>#REF!</v>
      </c>
      <c r="G28" s="10" t="e">
        <f t="shared" si="19"/>
        <v>#REF!</v>
      </c>
      <c r="H28" s="2" t="e">
        <f>COUNTIFS(#REF!,B28,#REF!,"алиев",#REF!,"01.01.2026")</f>
        <v>#REF!</v>
      </c>
      <c r="I28" s="2" t="e">
        <f>COUNTIFS(#REF!,B28,#REF!,"Бекдурдиев",#REF!,"01.01.2026")</f>
        <v>#REF!</v>
      </c>
      <c r="J28" s="2" t="e">
        <f>COUNTIFS(#REF!,B28,#REF!,"алиев",#REF!,"02.01.2026")</f>
        <v>#REF!</v>
      </c>
      <c r="K28" s="2" t="e">
        <f>COUNTIFS(#REF!,B28,#REF!,"Бекдурдиев",#REF!,"02.01.2026")</f>
        <v>#REF!</v>
      </c>
      <c r="L28" s="2" t="e">
        <f>COUNTIFS(#REF!,B28,#REF!,"алиев",#REF!,"03.01.2026")</f>
        <v>#REF!</v>
      </c>
      <c r="M28" s="2" t="e">
        <f>COUNTIFS(#REF!,#REF!,#REF!,"Бекдурдиев",#REF!,"03.01.2026")</f>
        <v>#REF!</v>
      </c>
      <c r="N28" s="2" t="e">
        <f>COUNTIFS(#REF!,B28,#REF!,"алиев",#REF!,"04.01.2026")</f>
        <v>#REF!</v>
      </c>
      <c r="O28" s="2" t="e">
        <f>COUNTIFS(#REF!,B28,#REF!,"Бекдурдиев",#REF!,"04.01.2026")</f>
        <v>#REF!</v>
      </c>
      <c r="P28" s="2" t="e">
        <f>COUNTIFS(#REF!,B28,#REF!,"алиев",#REF!,"05.01.2026")</f>
        <v>#REF!</v>
      </c>
      <c r="Q28" s="2" t="e">
        <f>COUNTIFS(#REF!,B28,#REF!,"Бекдурдиев",#REF!,"05.01.2026")</f>
        <v>#REF!</v>
      </c>
      <c r="R28" s="2" t="e">
        <f>COUNTIFS(#REF!,B28,#REF!,"алиев",#REF!,"06.01.2026")</f>
        <v>#REF!</v>
      </c>
      <c r="S28" s="2" t="e">
        <f>COUNTIFS(#REF!,B28,#REF!,"Бекдурдиев",#REF!,"06.01.2026")</f>
        <v>#REF!</v>
      </c>
      <c r="T28" s="2" t="e">
        <f>COUNTIFS(#REF!,B28,#REF!,"алиев",#REF!,"07.01.2026")</f>
        <v>#REF!</v>
      </c>
      <c r="U28" s="2" t="e">
        <f>COUNTIFS(#REF!,B28,#REF!,"Бекдурдиев",#REF!,"07.01.2026")</f>
        <v>#REF!</v>
      </c>
      <c r="V28" s="2" t="e">
        <f>COUNTIFS(#REF!,B28,#REF!,"алиев",#REF!,"08.01.2026")</f>
        <v>#REF!</v>
      </c>
      <c r="W28" s="2" t="e">
        <f>COUNTIFS(#REF!,B28,#REF!,"Бекдурдиев",#REF!,"08.01.2026")</f>
        <v>#REF!</v>
      </c>
      <c r="X28" s="2" t="e">
        <f>COUNTIFS(#REF!,B28,#REF!,"алиев",#REF!,"09.01.2026")</f>
        <v>#REF!</v>
      </c>
      <c r="Y28" s="2" t="e">
        <f>COUNTIFS(#REF!,B28,#REF!,"Бекдурдиев",#REF!,"09.01.2026")</f>
        <v>#REF!</v>
      </c>
      <c r="Z28" s="2" t="e">
        <f>COUNTIFS(#REF!,B28,#REF!,"алиев",#REF!,"10.01.2026")</f>
        <v>#REF!</v>
      </c>
      <c r="AA28" s="2" t="e">
        <f>COUNTIFS(#REF!,B28,#REF!,"Бекдурдиев",#REF!,"10.01.2026")</f>
        <v>#REF!</v>
      </c>
      <c r="AB28" s="2" t="e">
        <f>COUNTIFS(#REF!,B28,#REF!,"алиев",#REF!,"11.01.2026")</f>
        <v>#REF!</v>
      </c>
      <c r="AC28" s="2" t="e">
        <f>COUNTIFS(#REF!,B28,#REF!,"Бекдурдиев",#REF!,"10.01.2026")</f>
        <v>#REF!</v>
      </c>
      <c r="AD28" s="2" t="e">
        <f>COUNTIFS(#REF!,B28,#REF!,"алиев",#REF!,"12.01.2026")</f>
        <v>#REF!</v>
      </c>
      <c r="AE28" s="2" t="e">
        <f>COUNTIFS(#REF!,B28,#REF!,"Бекдурдиев",#REF!,"12.01.2026")</f>
        <v>#REF!</v>
      </c>
      <c r="AF28" s="2" t="e">
        <f>COUNTIFS(#REF!,B28,#REF!,"алиев",#REF!,"13.01.2026")</f>
        <v>#REF!</v>
      </c>
      <c r="AG28" s="2" t="e">
        <f>COUNTIFS(#REF!,B28,#REF!,"Бекдурдиев",#REF!,"13.01.2026")</f>
        <v>#REF!</v>
      </c>
      <c r="AH28" s="2" t="e">
        <f>COUNTIFS(#REF!,B28,#REF!,"алиев",#REF!,"14.01.2026")</f>
        <v>#REF!</v>
      </c>
      <c r="AI28" s="2" t="e">
        <f>COUNTIFS(#REF!,B28,#REF!,"Бекдурдиев",#REF!,"14.01.2026")</f>
        <v>#REF!</v>
      </c>
      <c r="AJ28" s="2" t="e">
        <f>COUNTIFS(#REF!,B28,#REF!,"алиев",#REF!,"15.01.2026")</f>
        <v>#REF!</v>
      </c>
      <c r="AK28" s="2" t="e">
        <f>COUNTIFS(#REF!,B28,#REF!,"Бекдурдиев",#REF!,"15.01.2026")</f>
        <v>#REF!</v>
      </c>
      <c r="AL28" s="2" t="e">
        <f>COUNTIFS(#REF!,B28,#REF!,"алиев",#REF!,"16.01.2026")</f>
        <v>#REF!</v>
      </c>
      <c r="AM28" s="2" t="e">
        <f>COUNTIFS(#REF!,B28,#REF!,"Бекдурдиев",#REF!,"16.01.2026")</f>
        <v>#REF!</v>
      </c>
      <c r="AN28" s="2" t="e">
        <f>COUNTIFS(#REF!,B28,#REF!,"алиев",#REF!,"17.01.2026")</f>
        <v>#REF!</v>
      </c>
      <c r="AO28" s="2" t="e">
        <f>COUNTIFS(#REF!,B28,#REF!,"Бекдурдиев",#REF!,"17.01.2026")</f>
        <v>#REF!</v>
      </c>
      <c r="AP28" s="2" t="e">
        <f>COUNTIFS(#REF!,B28,#REF!,"алиев",#REF!,"18.01.2026")</f>
        <v>#REF!</v>
      </c>
      <c r="AQ28" s="2" t="e">
        <f>COUNTIFS(#REF!,B28,#REF!,"Бекдурдиев",#REF!,"18.01.2026")</f>
        <v>#REF!</v>
      </c>
      <c r="AR28" s="2" t="e">
        <f>COUNTIFS(#REF!,B28,#REF!,"алиев",#REF!,"19.01.2026")</f>
        <v>#REF!</v>
      </c>
      <c r="AS28" s="2" t="e">
        <f>COUNTIFS(#REF!,B28,#REF!,"Бекдурдиев",#REF!,"19.01.2026")</f>
        <v>#REF!</v>
      </c>
      <c r="AT28" s="2" t="e">
        <f>COUNTIFS(#REF!,B28,#REF!,"алиев",#REF!,"20.01.2026")</f>
        <v>#REF!</v>
      </c>
      <c r="AU28" s="2" t="e">
        <f>COUNTIFS(#REF!,B28,#REF!,"Бекдурдиев",#REF!,"20.01.2026")</f>
        <v>#REF!</v>
      </c>
      <c r="AV28" s="2" t="e">
        <f>COUNTIFS(#REF!,B28,#REF!,"алиев",#REF!,"21.01.2026")</f>
        <v>#REF!</v>
      </c>
      <c r="AW28" s="2" t="e">
        <f>COUNTIFS(#REF!,B28,#REF!,"Бекдурдиев",#REF!,"21.01.2026")</f>
        <v>#REF!</v>
      </c>
      <c r="AX28" s="2" t="e">
        <f>COUNTIFS(#REF!,B28,#REF!,"алиев",#REF!,"22.01.2026")</f>
        <v>#REF!</v>
      </c>
      <c r="AY28" s="2" t="e">
        <f>COUNTIFS(#REF!,B28,#REF!,"Бекдурдиев",#REF!,"22.01.2026")</f>
        <v>#REF!</v>
      </c>
      <c r="AZ28" s="2" t="e">
        <f>COUNTIFS(#REF!,B28,#REF!,"алиев",#REF!,"23.01.2026")</f>
        <v>#REF!</v>
      </c>
      <c r="BA28" s="2" t="e">
        <f>COUNTIFS(#REF!,B28,#REF!,"Бекдурдиев",#REF!,"23.01.2026")</f>
        <v>#REF!</v>
      </c>
      <c r="BB28" s="2" t="e">
        <f>COUNTIFS(#REF!,B28,#REF!,"алиев",#REF!,"24.01.2026")</f>
        <v>#REF!</v>
      </c>
      <c r="BC28" s="2" t="e">
        <f>COUNTIFS(#REF!,B28,#REF!,"Бекдурдиев",#REF!,"24.01.2026")</f>
        <v>#REF!</v>
      </c>
      <c r="BD28" s="2" t="e">
        <f>COUNTIFS(#REF!,B28,#REF!,"алиев",#REF!,"25.01.2026")</f>
        <v>#REF!</v>
      </c>
      <c r="BE28" s="2" t="e">
        <f>COUNTIFS(#REF!,B28,#REF!,"Бекдурдиев",#REF!,"25.01.2026")</f>
        <v>#REF!</v>
      </c>
      <c r="BF28" s="2" t="e">
        <f>COUNTIFS(#REF!,B28,#REF!,"алиев",#REF!,"26.01.2026")</f>
        <v>#REF!</v>
      </c>
      <c r="BG28" s="2" t="e">
        <f>COUNTIFS(#REF!,B28,#REF!,"Бекдурдиев",#REF!,"26.01.2026")</f>
        <v>#REF!</v>
      </c>
      <c r="BH28" s="2" t="e">
        <f>COUNTIFS(#REF!,B28,#REF!,"алиев",#REF!,"27.01.2026")</f>
        <v>#REF!</v>
      </c>
      <c r="BI28" s="2" t="e">
        <f>COUNTIFS(#REF!,B28,#REF!,"Бекдурдиев",#REF!,"27.01.2026")</f>
        <v>#REF!</v>
      </c>
      <c r="BJ28" s="2" t="e">
        <f>COUNTIFS(#REF!,B28,#REF!,"алиев",#REF!,"28.01.2026")</f>
        <v>#REF!</v>
      </c>
      <c r="BK28" s="2" t="e">
        <f>COUNTIFS(#REF!,B28,#REF!,"Бекдурдиев",#REF!,"28.01.2026")</f>
        <v>#REF!</v>
      </c>
      <c r="BL28" s="2" t="e">
        <f>COUNTIFS(#REF!,B28,#REF!,"алиев",#REF!,"29.01.2026")</f>
        <v>#REF!</v>
      </c>
      <c r="BM28" s="2" t="e">
        <f>COUNTIFS(#REF!,B28,#REF!,"Бекдурдиев",#REF!,"29.01.2026")</f>
        <v>#REF!</v>
      </c>
      <c r="BN28" s="2" t="e">
        <f>COUNTIFS(#REF!,B28,#REF!,"алиев",#REF!,"30.01.2026")</f>
        <v>#REF!</v>
      </c>
      <c r="BO28" s="2" t="e">
        <f>COUNTIFS(#REF!,B28,#REF!,"Бекдурдиев",#REF!,"30.01.2026")</f>
        <v>#REF!</v>
      </c>
      <c r="BP28" s="2" t="e">
        <f>COUNTIFS(#REF!,B28,#REF!,"алиев",#REF!,"31.01.2026")</f>
        <v>#REF!</v>
      </c>
      <c r="BQ28" s="2" t="e">
        <f>COUNTIFS(#REF!,B28,#REF!,"Бекдурдиев",#REF!,"31.01.2026")</f>
        <v>#REF!</v>
      </c>
      <c r="BR28" s="12" t="e">
        <f t="shared" si="20"/>
        <v>#REF!</v>
      </c>
      <c r="BS28" s="12" t="e">
        <f t="shared" si="21"/>
        <v>#REF!</v>
      </c>
      <c r="BT28" s="2" t="e">
        <f>COUNTIFS(#REF!,B28,#REF!,"алиев",#REF!,"01.02.2026")</f>
        <v>#REF!</v>
      </c>
      <c r="BU28" s="2" t="e">
        <f>COUNTIFS(#REF!,B28,#REF!,"Бекдурдиев",#REF!,"01.02.2026")</f>
        <v>#REF!</v>
      </c>
      <c r="BV28" s="2" t="e">
        <f>COUNTIFS(#REF!,B28,#REF!,"алиев",#REF!,"02.02.2026")</f>
        <v>#REF!</v>
      </c>
      <c r="BW28" s="2" t="e">
        <f>COUNTIFS(#REF!,B28,#REF!,"Бекдурдиев",#REF!,"02.02.2026")</f>
        <v>#REF!</v>
      </c>
      <c r="BX28" s="2" t="e">
        <f>COUNTIFS(#REF!,B28,#REF!,"алиев",#REF!,"03.02.2026")</f>
        <v>#REF!</v>
      </c>
      <c r="BY28" s="2" t="e">
        <f>COUNTIFS(#REF!,B28,#REF!,"Бекдурдиев",#REF!,"03.02.2026")</f>
        <v>#REF!</v>
      </c>
      <c r="BZ28" s="2" t="e">
        <f>COUNTIFS(#REF!,B28,#REF!,"алиев",#REF!,"04.02.2026")</f>
        <v>#REF!</v>
      </c>
      <c r="CA28" s="2" t="e">
        <f>COUNTIFS(#REF!,B28,#REF!,"Бекдурдиев",#REF!,"04.02.2026")</f>
        <v>#REF!</v>
      </c>
      <c r="CB28" s="2" t="e">
        <f>COUNTIFS(#REF!,B28,#REF!,"алиев",#REF!,"05.02.2026")</f>
        <v>#REF!</v>
      </c>
      <c r="CC28" s="2" t="e">
        <f>COUNTIFS(#REF!,B28,#REF!,"Бекдурдиев",#REF!,"05.02.2026")</f>
        <v>#REF!</v>
      </c>
      <c r="CD28" s="2" t="e">
        <f>COUNTIFS(#REF!,B28,#REF!,"алиев",#REF!,"06.02.2026")</f>
        <v>#REF!</v>
      </c>
      <c r="CE28" s="2" t="e">
        <f>COUNTIFS(#REF!,B28,#REF!,"Бекдурдиев",#REF!,"06.02.2026")</f>
        <v>#REF!</v>
      </c>
      <c r="CF28" s="2" t="e">
        <f>COUNTIFS(#REF!,B28,#REF!,"алиев",#REF!,"07.02.2026")</f>
        <v>#REF!</v>
      </c>
      <c r="CG28" s="2" t="e">
        <f>COUNTIFS(#REF!,B28,#REF!,"Бекдурдиев",#REF!,"07.02.2026")</f>
        <v>#REF!</v>
      </c>
      <c r="CH28" s="2" t="e">
        <f>COUNTIFS(#REF!,B28,#REF!,"Алиев",#REF!,"08.02.2026")</f>
        <v>#REF!</v>
      </c>
      <c r="CI28" s="2" t="e">
        <f>COUNTIFS(#REF!,B28,#REF!,"Бекдурдиев",#REF!,"08.02.2026")</f>
        <v>#REF!</v>
      </c>
      <c r="CJ28" s="2" t="e">
        <f>COUNTIFS(#REF!,B28,#REF!,"Алиев",#REF!,"09.02.2026")</f>
        <v>#REF!</v>
      </c>
      <c r="CK28" s="2" t="e">
        <f>COUNTIFS(#REF!,B28,#REF!,"Бекдурдиев",#REF!,"09.02.2026")</f>
        <v>#REF!</v>
      </c>
      <c r="CL28" s="2" t="e">
        <f>COUNTIFS(#REF!,B28,#REF!,"Алиев",#REF!,"10.02.2026")</f>
        <v>#REF!</v>
      </c>
      <c r="CM28" s="2" t="e">
        <f>COUNTIFS(#REF!,B28,#REF!,"Бекдурдиев",#REF!,"10.02.2026")</f>
        <v>#REF!</v>
      </c>
      <c r="CN28" s="2" t="e">
        <f>COUNTIFS(#REF!,B28,#REF!,"Алиев",#REF!,"11.02.2026")</f>
        <v>#REF!</v>
      </c>
      <c r="CO28" s="2" t="e">
        <f>COUNTIFS(#REF!,B28,#REF!,"Бекдурдиев",#REF!,"11.02.2026")</f>
        <v>#REF!</v>
      </c>
      <c r="CP28" s="2" t="e">
        <f>COUNTIFS(#REF!,B28,#REF!,"Алиев",#REF!,"12.02.2026")</f>
        <v>#REF!</v>
      </c>
      <c r="CQ28" s="2" t="e">
        <f>COUNTIFS(#REF!,B28,#REF!,"Бекдурдиев",#REF!,"12.02.2026")</f>
        <v>#REF!</v>
      </c>
      <c r="CR28" s="2" t="e">
        <f>COUNTIFS(#REF!,B28,#REF!,"Алиев",#REF!,"13.02.2026")</f>
        <v>#REF!</v>
      </c>
      <c r="CS28" s="2" t="e">
        <f>COUNTIFS(#REF!,B28,#REF!,"Бекдурдиев",#REF!,"13.02.2026")</f>
        <v>#REF!</v>
      </c>
      <c r="CT28" s="2" t="e">
        <f>COUNTIFS(#REF!,B28,#REF!,"Алиев",#REF!,"14.02.2026")</f>
        <v>#REF!</v>
      </c>
      <c r="CU28" s="2" t="e">
        <f>COUNTIFS(#REF!,B28,#REF!,"Бекдурдиев",#REF!,"14.02.2026")</f>
        <v>#REF!</v>
      </c>
      <c r="CV28" s="2" t="e">
        <f>COUNTIFS(#REF!,B28,#REF!,"Алиев",#REF!,"15.02.2026")</f>
        <v>#REF!</v>
      </c>
      <c r="CW28" s="2" t="e">
        <f>COUNTIFS(#REF!,B28,#REF!,"Бекдурдиев",#REF!,"15.02.2026")</f>
        <v>#REF!</v>
      </c>
      <c r="CX28" s="2" t="e">
        <f>COUNTIFS(#REF!,B28,#REF!,"Алиев",#REF!,"16.02.2026")</f>
        <v>#REF!</v>
      </c>
      <c r="CY28" s="2" t="e">
        <f>COUNTIFS(#REF!,B28,#REF!,"Бекдурдиев",#REF!,"16.02.2026")</f>
        <v>#REF!</v>
      </c>
      <c r="CZ28" s="2" t="e">
        <f>COUNTIFS(#REF!,B28,#REF!,"Алиев",#REF!,"17.02.2026")</f>
        <v>#REF!</v>
      </c>
      <c r="DA28" s="2" t="e">
        <f>COUNTIFS(#REF!,B28,#REF!,"Бекдурдиев",#REF!,"17.02.2026")</f>
        <v>#REF!</v>
      </c>
      <c r="DB28" s="2" t="e">
        <f>COUNTIFS(#REF!,B28,#REF!,"Алиев",#REF!,"18.02.2026")</f>
        <v>#REF!</v>
      </c>
      <c r="DC28" s="2" t="e">
        <f>COUNTIFS(#REF!,B28,#REF!,"Бекдурдиев",#REF!,"18.02.2026")</f>
        <v>#REF!</v>
      </c>
      <c r="DD28" s="2" t="e">
        <f>COUNTIFS(#REF!,B28,#REF!,"Алиев",#REF!,"19.02.2026")</f>
        <v>#REF!</v>
      </c>
      <c r="DE28" s="2" t="e">
        <f>COUNTIFS(#REF!,B28,#REF!,"Бекдурдиев",#REF!,"19.02.2026")</f>
        <v>#REF!</v>
      </c>
      <c r="DF28" s="2" t="e">
        <f>COUNTIFS(#REF!,B28,#REF!,"Алиев",#REF!,"20.02.2026")</f>
        <v>#REF!</v>
      </c>
      <c r="DG28" s="2" t="e">
        <f>COUNTIFS(#REF!,B28,#REF!,"Бекдурдиев",#REF!,"20.02.2026")</f>
        <v>#REF!</v>
      </c>
      <c r="DH28" s="2" t="e">
        <f>COUNTIFS(#REF!,B28,#REF!,"Алиев",#REF!,"21.02.2026")</f>
        <v>#REF!</v>
      </c>
      <c r="DI28" s="2" t="e">
        <f>COUNTIFS(#REF!,B28,#REF!,"Бекдурдиев",#REF!,"21.02.2026")</f>
        <v>#REF!</v>
      </c>
      <c r="DJ28" s="2" t="e">
        <f>COUNTIFS(#REF!,B28,#REF!,"Алиев",#REF!,"22.02.2026")</f>
        <v>#REF!</v>
      </c>
      <c r="DK28" s="2" t="e">
        <f>COUNTIFS(#REF!,B28,#REF!,"Бекдурдиев",#REF!,"22.02.2026")</f>
        <v>#REF!</v>
      </c>
      <c r="DL28" s="2" t="e">
        <f>COUNTIFS(#REF!,B28,#REF!,"Алиев",#REF!,"23.02.2026")</f>
        <v>#REF!</v>
      </c>
      <c r="DM28" s="2" t="e">
        <f>COUNTIFS(#REF!,B28,#REF!,"Бекдурдиев",#REF!,"23.02.2026")</f>
        <v>#REF!</v>
      </c>
      <c r="DN28" s="2" t="e">
        <f>COUNTIFS(#REF!,B28,#REF!,"Алиев",#REF!,"24.02.2026")</f>
        <v>#REF!</v>
      </c>
      <c r="DO28" s="2" t="e">
        <f>COUNTIFS(#REF!,B28,#REF!,"Бекдурдиев",#REF!,"24.02.2026")</f>
        <v>#REF!</v>
      </c>
      <c r="DP28" s="2" t="e">
        <f>COUNTIFS(#REF!,B28,#REF!,"Алиев",#REF!,"25.02.2026")</f>
        <v>#REF!</v>
      </c>
      <c r="DQ28" s="2" t="e">
        <f>COUNTIFS(#REF!,B28,#REF!,"Бекдурдиев",#REF!,"25.02.2026")</f>
        <v>#REF!</v>
      </c>
      <c r="DR28" s="2" t="e">
        <f>COUNTIFS(#REF!,B28,#REF!,"Алиев",#REF!,"26.02.2026")</f>
        <v>#REF!</v>
      </c>
      <c r="DS28" s="2" t="e">
        <f>COUNTIFS(#REF!,B28,#REF!,"Бекдурдиев",#REF!,"26.02.2026")</f>
        <v>#REF!</v>
      </c>
      <c r="DT28" s="2" t="e">
        <f>COUNTIFS(#REF!,B28,#REF!,"Алиев",#REF!,"27.02.2026")</f>
        <v>#REF!</v>
      </c>
      <c r="DU28" s="2" t="e">
        <f>COUNTIFS(#REF!,B28,#REF!,"Бекдурдиев",#REF!,"27.02.2026")</f>
        <v>#REF!</v>
      </c>
      <c r="DV28" s="2" t="e">
        <f>COUNTIFS(#REF!,B28,#REF!,"Алиев",#REF!,"28.02.2026")</f>
        <v>#REF!</v>
      </c>
      <c r="DW28" s="2" t="e">
        <f>COUNTIFS(#REF!,B28,#REF!,"Бекдурдиев",#REF!,"28.02.2026")</f>
        <v>#REF!</v>
      </c>
      <c r="DX28" s="14" t="e">
        <f t="shared" si="22"/>
        <v>#REF!</v>
      </c>
      <c r="DY28" s="14" t="e">
        <f t="shared" si="23"/>
        <v>#REF!</v>
      </c>
      <c r="DZ28" s="2" t="e">
        <f>COUNTIFS(#REF!,B28,#REF!,"алиев",#REF!,"01.03.2026")</f>
        <v>#REF!</v>
      </c>
      <c r="EA28" s="2" t="e">
        <f>COUNTIFS(#REF!,B28,#REF!,"Бекдурдиев",#REF!,"01.03.2026")</f>
        <v>#REF!</v>
      </c>
      <c r="EB28" s="2" t="e">
        <f>COUNTIFS(#REF!,B28,#REF!,"алиев",#REF!,"02.03.2026")</f>
        <v>#REF!</v>
      </c>
      <c r="EC28" s="2" t="e">
        <f>COUNTIFS(#REF!,B28,#REF!,"Бекдурдиев",#REF!,"02.03.2026")</f>
        <v>#REF!</v>
      </c>
      <c r="ED28" s="2" t="e">
        <f>COUNTIFS(#REF!,B28,#REF!,"алиев",#REF!,"03.03.2026")</f>
        <v>#REF!</v>
      </c>
      <c r="EE28" s="2" t="e">
        <f>COUNTIFS(#REF!,B28,#REF!,"Бекдурдиев",#REF!,"03.03.2026")</f>
        <v>#REF!</v>
      </c>
      <c r="EF28" s="2" t="e">
        <f>COUNTIFS(#REF!,B28,#REF!,"алиев",#REF!,"04.03.2026")</f>
        <v>#REF!</v>
      </c>
      <c r="EG28" s="2" t="e">
        <f>COUNTIFS(#REF!,B28,#REF!,"Бекдурдиев",#REF!,"04.03.2026")</f>
        <v>#REF!</v>
      </c>
      <c r="EH28" s="2" t="e">
        <f>COUNTIFS(#REF!,B28,#REF!,"алиев",#REF!,"05.03.2026")</f>
        <v>#REF!</v>
      </c>
      <c r="EI28" s="2" t="e">
        <f>COUNTIFS(#REF!,B28,#REF!,"Бекдурдиев",#REF!,"05.03.2026")</f>
        <v>#REF!</v>
      </c>
      <c r="EJ28" s="2" t="e">
        <f>COUNTIFS(#REF!,B28,#REF!,"алиев",#REF!,"06.03.2026")</f>
        <v>#REF!</v>
      </c>
      <c r="EK28" s="2" t="e">
        <f>COUNTIFS(#REF!,B28,#REF!,"Бекдурдиев",#REF!,"06.03.2026")</f>
        <v>#REF!</v>
      </c>
      <c r="EL28" s="2" t="e">
        <f>COUNTIFS(#REF!,B28,#REF!,"алиев",#REF!,"07.03.2026")</f>
        <v>#REF!</v>
      </c>
      <c r="EM28" s="2" t="e">
        <f>COUNTIFS(#REF!,B28,#REF!,"Бекдурдиев",#REF!,"07.03.2026")</f>
        <v>#REF!</v>
      </c>
      <c r="EN28" s="2" t="e">
        <f>COUNTIFS(#REF!,B28,#REF!,"алиев",#REF!,"08.03.2026")</f>
        <v>#REF!</v>
      </c>
      <c r="EO28" s="2" t="e">
        <f>COUNTIFS(#REF!,B28,#REF!,"Бекдурдиев",#REF!,"08.03.2026")</f>
        <v>#REF!</v>
      </c>
      <c r="EP28" s="2" t="e">
        <f>COUNTIFS(#REF!,B28,#REF!,"алиев",#REF!,"09.03.2026")</f>
        <v>#REF!</v>
      </c>
      <c r="EQ28" s="2" t="e">
        <f>COUNTIFS(#REF!,B28,#REF!,"Бекдурдиев",#REF!,"09.03.2026")</f>
        <v>#REF!</v>
      </c>
      <c r="ER28" s="2" t="e">
        <f>COUNTIFS(#REF!,B28,#REF!,"алиев",#REF!,"10.03.2026")</f>
        <v>#REF!</v>
      </c>
      <c r="ES28" s="2" t="e">
        <f>COUNTIFS(#REF!,B28,#REF!,"Бекдурдиев",#REF!,"10.03.2026")</f>
        <v>#REF!</v>
      </c>
      <c r="ET28" s="2" t="e">
        <f>COUNTIFS(#REF!,B28,#REF!,"алиев",#REF!,"11.03.2026")</f>
        <v>#REF!</v>
      </c>
      <c r="EU28" s="2" t="e">
        <f>COUNTIFS(#REF!,B28,#REF!,"Бекдурдиев",#REF!,"11.03.2026")</f>
        <v>#REF!</v>
      </c>
      <c r="EV28" s="2" t="e">
        <f>COUNTIFS(#REF!,B28,#REF!,"алиев",#REF!,"12.03.2026")</f>
        <v>#REF!</v>
      </c>
      <c r="EW28" s="2" t="e">
        <f>COUNTIFS(#REF!,B28,#REF!,"Бекдурдиев",#REF!,"12.03.2026")</f>
        <v>#REF!</v>
      </c>
      <c r="EX28" s="2" t="e">
        <f>COUNTIFS(#REF!,B28,#REF!,"алиев",#REF!,"13.03.2026")</f>
        <v>#REF!</v>
      </c>
      <c r="EY28" s="2" t="e">
        <f>COUNTIFS(#REF!,B28,#REF!,"Бекдурдиев",#REF!,"13.03.2026")</f>
        <v>#REF!</v>
      </c>
      <c r="EZ28" s="2" t="e">
        <f>COUNTIFS(#REF!,B28,#REF!,"алиев",#REF!,"14.03.2026")</f>
        <v>#REF!</v>
      </c>
      <c r="FA28" s="2" t="e">
        <f>COUNTIFS(#REF!,B28,#REF!,"Бекдурдиев",#REF!,"14.03.2026")</f>
        <v>#REF!</v>
      </c>
      <c r="FB28" s="2" t="e">
        <f>COUNTIFS(#REF!,B28,#REF!,"алиев",#REF!,"15.03.2026")</f>
        <v>#REF!</v>
      </c>
      <c r="FC28" s="2" t="e">
        <f>COUNTIFS(#REF!,B28,#REF!,"Бекдурдиев",#REF!,"15.03.2026")</f>
        <v>#REF!</v>
      </c>
      <c r="FD28" s="2" t="e">
        <f>COUNTIFS(#REF!,B28,#REF!,"алиев",#REF!,"16.03.2026")</f>
        <v>#REF!</v>
      </c>
      <c r="FE28" s="2" t="e">
        <f>COUNTIFS(#REF!,B28,#REF!,"Бекдурдиев",#REF!,"16.03.2026")</f>
        <v>#REF!</v>
      </c>
      <c r="FF28" s="2" t="e">
        <f>COUNTIFS(#REF!,B28,#REF!,"алиев",#REF!,"17.03.2026")</f>
        <v>#REF!</v>
      </c>
      <c r="FG28" s="2" t="e">
        <f>COUNTIFS(#REF!,B28,#REF!,"Бекдурдиев",#REF!,"17.03.2026")</f>
        <v>#REF!</v>
      </c>
      <c r="FH28" s="2" t="e">
        <f>COUNTIFS(#REF!,B28,#REF!,"алиев",#REF!,"18.03.2026")</f>
        <v>#REF!</v>
      </c>
      <c r="FI28" s="2" t="e">
        <f>COUNTIFS(#REF!,B28,#REF!,"Бекдурдиев",#REF!,"18.03.2026")</f>
        <v>#REF!</v>
      </c>
      <c r="FJ28" s="2" t="e">
        <f>COUNTIFS(#REF!,B28,#REF!,"алиев",#REF!,"19.03.2026")</f>
        <v>#REF!</v>
      </c>
      <c r="FK28" s="2" t="e">
        <f>COUNTIFS(#REF!,B28,#REF!,"Бекдурдиев",#REF!,"19.03.2026")</f>
        <v>#REF!</v>
      </c>
      <c r="FL28" s="2" t="e">
        <f>COUNTIFS(#REF!,B28,#REF!,"алиев",#REF!,"20.03.2026")</f>
        <v>#REF!</v>
      </c>
      <c r="FM28" s="2" t="e">
        <f>COUNTIFS(#REF!,B28,#REF!,"Бекдурдиев",#REF!,"20.03.2026")</f>
        <v>#REF!</v>
      </c>
      <c r="FN28" s="2" t="e">
        <f>COUNTIFS(#REF!,B28,#REF!,"алиев",#REF!,"21.03.2026")</f>
        <v>#REF!</v>
      </c>
      <c r="FO28" s="2" t="e">
        <f>COUNTIFS(#REF!,B28,#REF!,"Бекдурдиев",#REF!,"21.03.2026")</f>
        <v>#REF!</v>
      </c>
      <c r="FP28" s="2" t="e">
        <f>COUNTIFS(#REF!,B28,#REF!,"алиев",#REF!,"22.03.2026")</f>
        <v>#REF!</v>
      </c>
      <c r="FQ28" s="2" t="e">
        <f>COUNTIFS(#REF!,B28,#REF!,"Бекдурдиев",#REF!,"22.03.2026")</f>
        <v>#REF!</v>
      </c>
      <c r="FR28" s="2" t="e">
        <f>COUNTIFS(#REF!,B28,#REF!,"алиев",#REF!,"23.03.2026")</f>
        <v>#REF!</v>
      </c>
      <c r="FS28" s="2" t="e">
        <f>COUNTIFS(#REF!,B28,#REF!,"Бекдурдиев",#REF!,"23.03.2026")</f>
        <v>#REF!</v>
      </c>
      <c r="FT28" s="2" t="e">
        <f>COUNTIFS(#REF!,B28,#REF!,"алиев",#REF!,"24.03.2026")</f>
        <v>#REF!</v>
      </c>
      <c r="FU28" s="2" t="e">
        <f>COUNTIFS(#REF!,B28,#REF!,"Бекдурдиев",#REF!,"24.03.2026")</f>
        <v>#REF!</v>
      </c>
      <c r="FV28" s="2" t="e">
        <f>COUNTIFS(#REF!,B28,#REF!,"алиев",#REF!,"25.03.2026")</f>
        <v>#REF!</v>
      </c>
      <c r="FW28" s="2" t="e">
        <f>COUNTIFS(#REF!,B28,#REF!,"Бекдурдиев",#REF!,"25.03.2026")</f>
        <v>#REF!</v>
      </c>
      <c r="FX28" s="2" t="e">
        <f>COUNTIFS(#REF!,B28,#REF!,"алиев",#REF!,"26.03.2026")</f>
        <v>#REF!</v>
      </c>
      <c r="FY28" s="2" t="e">
        <f>COUNTIFS(#REF!,B28,#REF!,"Бекдурдиев",#REF!,"26.03.2026")</f>
        <v>#REF!</v>
      </c>
      <c r="FZ28" s="2" t="e">
        <f>COUNTIFS(#REF!,B28,#REF!,"алиев",#REF!,"27.03.2026")</f>
        <v>#REF!</v>
      </c>
      <c r="GA28" s="2" t="e">
        <f>COUNTIFS(#REF!,B28,#REF!,"Бекдурдиев",#REF!,"27.03.2026")</f>
        <v>#REF!</v>
      </c>
      <c r="GB28" s="2" t="e">
        <f>COUNTIFS(#REF!,B28,#REF!,"алиев",#REF!,"28.03.2026")</f>
        <v>#REF!</v>
      </c>
      <c r="GC28" s="2" t="e">
        <f>COUNTIFS(#REF!,B28,#REF!,"Бекдурдиев",#REF!,"28.03.2026")</f>
        <v>#REF!</v>
      </c>
      <c r="GD28" s="2" t="e">
        <f>COUNTIFS(#REF!,B28,#REF!,"алиев",#REF!,"29.03.2026")</f>
        <v>#REF!</v>
      </c>
      <c r="GE28" s="2" t="e">
        <f>COUNTIFS(#REF!,B28,#REF!,"Бекдурдиев",#REF!,"29.03.2026")</f>
        <v>#REF!</v>
      </c>
      <c r="GF28" s="2" t="e">
        <f>COUNTIFS(#REF!,B28,#REF!,"алиев",#REF!,"30.03.2026")</f>
        <v>#REF!</v>
      </c>
      <c r="GG28" s="2" t="e">
        <f>COUNTIFS(#REF!,B28,#REF!,"Бекдурдиев",#REF!,"30.03.2026")</f>
        <v>#REF!</v>
      </c>
      <c r="GH28" s="2" t="e">
        <f>COUNTIFS(#REF!,B28,#REF!,"алиев",#REF!,"31.03.2026")</f>
        <v>#REF!</v>
      </c>
      <c r="GI28" s="2" t="e">
        <f>COUNTIFS(#REF!,B28,#REF!,"Бекдурдиев",#REF!,"31.03.2026")</f>
        <v>#REF!</v>
      </c>
      <c r="GJ28" s="16" t="e">
        <f t="shared" si="24"/>
        <v>#REF!</v>
      </c>
      <c r="GK28" s="16" t="e">
        <f t="shared" si="25"/>
        <v>#REF!</v>
      </c>
      <c r="GL28" s="4" t="e">
        <f>COUNTIFS(#REF!,B28,#REF!,"алиев",#REF!,"01.04.2026")</f>
        <v>#REF!</v>
      </c>
      <c r="GM28" s="4" t="e">
        <f>COUNTIFS(#REF!,B28,#REF!,"Бекдурдиев",#REF!,"01.04.2026")</f>
        <v>#REF!</v>
      </c>
      <c r="GN28" s="4" t="e">
        <f>COUNTIFS(#REF!,B28,#REF!,"алиев",#REF!,"02.04.2026")</f>
        <v>#REF!</v>
      </c>
      <c r="GO28" s="4" t="e">
        <f>COUNTIFS(#REF!,B28,#REF!,"Бекдурдиев",#REF!,"02.04.2026")</f>
        <v>#REF!</v>
      </c>
      <c r="GP28" s="4" t="e">
        <f>COUNTIFS(#REF!,B28,#REF!,"алиев",#REF!,"03.04.2026")</f>
        <v>#REF!</v>
      </c>
      <c r="GQ28" s="4" t="e">
        <f>COUNTIFS(#REF!,B28,#REF!,"Бекдурдиев",#REF!,"03.04.2026")</f>
        <v>#REF!</v>
      </c>
      <c r="GR28" s="4" t="e">
        <f>COUNTIFS(#REF!,B28,#REF!,"алиев",#REF!,"04.04.2026")</f>
        <v>#REF!</v>
      </c>
      <c r="GS28" s="4" t="e">
        <f>COUNTIFS(#REF!,B28,#REF!,"Бекдурдиев",#REF!,"04.04.2026")</f>
        <v>#REF!</v>
      </c>
      <c r="GT28" s="4" t="e">
        <f>COUNTIFS(#REF!,B28,#REF!,"алиев",#REF!,"05.04.2026")</f>
        <v>#REF!</v>
      </c>
      <c r="GU28" s="4" t="e">
        <f>COUNTIFS(#REF!,B28,#REF!,"Бекдурдиев",#REF!,"05.04.2026")</f>
        <v>#REF!</v>
      </c>
      <c r="GV28" s="4" t="e">
        <f>COUNTIFS(#REF!,B28,#REF!,"алиев",#REF!,"06.04.2026")</f>
        <v>#REF!</v>
      </c>
      <c r="GW28" s="4" t="e">
        <f>COUNTIFS(#REF!,B28,#REF!,"Бекдурдиев",#REF!,"06.04.2026")</f>
        <v>#REF!</v>
      </c>
      <c r="GX28" s="4" t="e">
        <f>COUNTIFS(#REF!,B28,#REF!,"алиев",#REF!,"07.04.2026")</f>
        <v>#REF!</v>
      </c>
      <c r="GY28" s="4" t="e">
        <f>COUNTIFS(#REF!,B28,#REF!,"Бекдурдиев",#REF!,"07.04.2026")</f>
        <v>#REF!</v>
      </c>
      <c r="GZ28" s="4" t="e">
        <f>COUNTIFS(#REF!,B28,#REF!,"алиев",#REF!,"08.04.2026")</f>
        <v>#REF!</v>
      </c>
      <c r="HA28" s="4" t="e">
        <f>COUNTIFS(#REF!,B28,#REF!,"Бекдурдиев",#REF!,"08.04.2026")</f>
        <v>#REF!</v>
      </c>
      <c r="HB28" s="4" t="e">
        <f>COUNTIFS(#REF!,B28,#REF!,"алиев",#REF!,"09.04.2026")</f>
        <v>#REF!</v>
      </c>
      <c r="HC28" s="4" t="e">
        <f>COUNTIFS(#REF!,B28,#REF!,"Бекдурдиев",#REF!,"09.04.2026")</f>
        <v>#REF!</v>
      </c>
      <c r="HD28" s="4" t="e">
        <f>COUNTIFS(#REF!,B28,#REF!,"алиев",#REF!,"10.04.2026")</f>
        <v>#REF!</v>
      </c>
      <c r="HE28" s="4" t="e">
        <f>COUNTIFS(#REF!,B28,#REF!,"Бекдурдиев",#REF!,"10.04.2026")</f>
        <v>#REF!</v>
      </c>
      <c r="HF28" s="4" t="e">
        <f>COUNTIFS(#REF!,B28,#REF!,"алиев",#REF!,"11.04.2026")</f>
        <v>#REF!</v>
      </c>
      <c r="HG28" s="4" t="e">
        <f>COUNTIFS(#REF!,B28,#REF!,"Бекдурдиев",#REF!,"11.04.2026")</f>
        <v>#REF!</v>
      </c>
      <c r="HH28" s="4" t="e">
        <f>COUNTIFS(#REF!,B28,#REF!,"алиев",#REF!,"12.04.2026")</f>
        <v>#REF!</v>
      </c>
      <c r="HI28" s="4" t="e">
        <f>COUNTIFS(#REF!,B28,#REF!,"Бекдурдиев",#REF!,"12.04.2026")</f>
        <v>#REF!</v>
      </c>
      <c r="HJ28" s="4" t="e">
        <f>COUNTIFS(#REF!,B28,#REF!,"алиев",#REF!,"13.04.2026")</f>
        <v>#REF!</v>
      </c>
      <c r="HK28" s="4" t="e">
        <f>COUNTIFS(#REF!,B28,#REF!,"Бекдурдиев",#REF!,"13.04.2026")</f>
        <v>#REF!</v>
      </c>
      <c r="HL28" s="4" t="e">
        <f>COUNTIFS(#REF!,B28,#REF!,"алиев",#REF!,"14.04.2026")</f>
        <v>#REF!</v>
      </c>
      <c r="HM28" s="4" t="e">
        <f>COUNTIFS(#REF!,B28,#REF!,"Бекдурдиев",#REF!,"14.04.2026")</f>
        <v>#REF!</v>
      </c>
      <c r="HN28" s="4" t="e">
        <f>COUNTIFS(#REF!,B28,#REF!,"алиев",#REF!,"15.04.2026")</f>
        <v>#REF!</v>
      </c>
      <c r="HO28" s="4" t="e">
        <f>COUNTIFS(#REF!,B28,#REF!,"Бекдурдиев",#REF!,"15.04.2026")</f>
        <v>#REF!</v>
      </c>
      <c r="HP28" s="4" t="e">
        <f>COUNTIFS(#REF!,B28,#REF!,"алиев",#REF!,"16.04.2026")</f>
        <v>#REF!</v>
      </c>
      <c r="HQ28" s="4" t="e">
        <f>COUNTIFS(#REF!,B28,#REF!,"Бекдурдиев",#REF!,"16.04.2026")</f>
        <v>#REF!</v>
      </c>
      <c r="HR28" s="4" t="e">
        <f>COUNTIFS(#REF!,B28,#REF!,"алиев",#REF!,"17.04.2026")</f>
        <v>#REF!</v>
      </c>
      <c r="HS28" s="4" t="e">
        <f>COUNTIFS(#REF!,B28,#REF!,"Бекдурдиев",#REF!,"17.04.2026")</f>
        <v>#REF!</v>
      </c>
      <c r="HT28" s="4" t="e">
        <f>COUNTIFS(#REF!,B28,#REF!,"алиев",#REF!,"18.04.2026")</f>
        <v>#REF!</v>
      </c>
      <c r="HU28" s="4" t="e">
        <f>COUNTIFS(#REF!,B28,#REF!,"Бекдурдиев",#REF!,"18.04.2026")</f>
        <v>#REF!</v>
      </c>
      <c r="HV28" s="4" t="e">
        <f>COUNTIFS(#REF!,B28,#REF!,"алиев",#REF!,"19.04.2026")</f>
        <v>#REF!</v>
      </c>
      <c r="HW28" s="4" t="e">
        <f>COUNTIFS(#REF!,B28,#REF!,"Бекдурдиев",#REF!,"19.04.2026")</f>
        <v>#REF!</v>
      </c>
      <c r="HX28" s="4" t="e">
        <f>COUNTIFS(#REF!,B28,#REF!,"алиев",#REF!,"20.04.2026")</f>
        <v>#REF!</v>
      </c>
      <c r="HY28" s="4" t="e">
        <f>COUNTIFS(#REF!,B28,#REF!,"Бекдурдиев",#REF!,"20.04.2026")</f>
        <v>#REF!</v>
      </c>
      <c r="HZ28" s="4" t="e">
        <f>COUNTIFS(#REF!,B28,#REF!,"алиев",#REF!,"21.04.2026")</f>
        <v>#REF!</v>
      </c>
      <c r="IA28" s="4" t="e">
        <f>COUNTIFS(#REF!,B28,#REF!,"Бекдурдиев",#REF!,"21.04.2026")</f>
        <v>#REF!</v>
      </c>
      <c r="IB28" s="4" t="e">
        <f>COUNTIFS(#REF!,B28,#REF!,"алиев",#REF!,"22.04.2026")</f>
        <v>#REF!</v>
      </c>
      <c r="IC28" s="4" t="e">
        <f>COUNTIFS(#REF!,B28,#REF!,"Бекдурдиев",#REF!,"22.04.2026")</f>
        <v>#REF!</v>
      </c>
      <c r="ID28" s="4" t="e">
        <f>COUNTIFS(#REF!,B28,#REF!,"алиев",#REF!,"23.04.2026")</f>
        <v>#REF!</v>
      </c>
      <c r="IE28" s="4" t="e">
        <f>COUNTIFS(#REF!,B28,#REF!,"Бекдурдиев",#REF!,"23.04.2026")</f>
        <v>#REF!</v>
      </c>
      <c r="IF28" s="4" t="e">
        <f>COUNTIFS(#REF!,B28,#REF!,"алиев",#REF!,"24.04.2026")</f>
        <v>#REF!</v>
      </c>
      <c r="IG28" s="4" t="e">
        <f>COUNTIFS(#REF!,B28,#REF!,"Бекдурдиев",#REF!,"24.04.2026")</f>
        <v>#REF!</v>
      </c>
      <c r="IH28" s="4" t="e">
        <f>COUNTIFS(#REF!,B28,#REF!,"алиев",#REF!,"25.04.2026")</f>
        <v>#REF!</v>
      </c>
      <c r="II28" s="4" t="e">
        <f>COUNTIFS(#REF!,B28,#REF!,"Бекдурдиев",#REF!,"25.04.2026")</f>
        <v>#REF!</v>
      </c>
      <c r="IJ28" s="4" t="e">
        <f>COUNTIFS(#REF!,B28,#REF!,"алиев",#REF!,"26.04.2026")</f>
        <v>#REF!</v>
      </c>
      <c r="IK28" s="4" t="e">
        <f>COUNTIFS(#REF!,B28,#REF!,"Бекдурдиев",#REF!,"26.04.2026")</f>
        <v>#REF!</v>
      </c>
      <c r="IL28" s="4" t="e">
        <f>COUNTIFS(#REF!,B28,#REF!,"алиев",#REF!,"27.04.2026")</f>
        <v>#REF!</v>
      </c>
      <c r="IM28" s="4" t="e">
        <f>COUNTIFS(#REF!,B28,#REF!,"Бекдурдиев",#REF!,"27.04.2026")</f>
        <v>#REF!</v>
      </c>
      <c r="IN28" s="4" t="e">
        <f>COUNTIFS(#REF!,B28,#REF!,"алиев",#REF!,"28.04.2026")</f>
        <v>#REF!</v>
      </c>
      <c r="IO28" s="4" t="e">
        <f>COUNTIFS(#REF!,B28,#REF!,"Бекдурдиев",#REF!,"28.04.2026")</f>
        <v>#REF!</v>
      </c>
      <c r="IP28" s="4" t="e">
        <f>COUNTIFS(#REF!,B28,#REF!,"алиев",#REF!,"29.04.2026")</f>
        <v>#REF!</v>
      </c>
      <c r="IQ28" s="4" t="e">
        <f>COUNTIFS(#REF!,B28,#REF!,"Бекдурдиев",#REF!,"29.04.2026")</f>
        <v>#REF!</v>
      </c>
      <c r="IR28" s="4" t="e">
        <f>COUNTIFS(#REF!,B28,#REF!,"алиев",#REF!,"30.04.2026")</f>
        <v>#REF!</v>
      </c>
      <c r="IS28" s="4" t="e">
        <f>COUNTIFS(#REF!,B28,#REF!,"Бекдурдиев",#REF!,"30.04.2026")</f>
        <v>#REF!</v>
      </c>
      <c r="IT28" s="18" t="e">
        <f t="shared" si="26"/>
        <v>#REF!</v>
      </c>
      <c r="IU28" s="18" t="e">
        <f t="shared" si="27"/>
        <v>#REF!</v>
      </c>
      <c r="IV28" s="4" t="e">
        <f>COUNTIFS(#REF!,B28,#REF!,"алиев",#REF!,"01.05.2026")</f>
        <v>#REF!</v>
      </c>
      <c r="IW28" s="4" t="e">
        <f>COUNTIFS(#REF!,B28,#REF!,"Бекдурдиев",#REF!,"01.05.2026")</f>
        <v>#REF!</v>
      </c>
      <c r="IX28" s="4" t="e">
        <f>COUNTIFS(#REF!,B28,#REF!,"алиев",#REF!,"02.05.2026")</f>
        <v>#REF!</v>
      </c>
      <c r="IY28" s="4" t="e">
        <f>COUNTIFS(#REF!,B28,#REF!,"Бекдурдиев",#REF!,"02.05.2026")</f>
        <v>#REF!</v>
      </c>
      <c r="IZ28" s="4" t="e">
        <f>COUNTIFS(#REF!,B28,#REF!,"алиев",#REF!,"03.05.2026")</f>
        <v>#REF!</v>
      </c>
      <c r="JA28" s="4" t="e">
        <f>COUNTIFS(#REF!,B28,#REF!,"Бекдурдиев",#REF!,"03.05.2026")</f>
        <v>#REF!</v>
      </c>
      <c r="JB28" s="4" t="e">
        <f>COUNTIFS(#REF!,B28,#REF!,"алиев",#REF!,"04.05.2026")</f>
        <v>#REF!</v>
      </c>
      <c r="JC28" s="4" t="e">
        <f>COUNTIFS(#REF!,B28,#REF!,"Бекдурдиев",#REF!,"04.05.2026")</f>
        <v>#REF!</v>
      </c>
      <c r="JD28" s="4" t="e">
        <f>COUNTIFS(#REF!,B28,#REF!,"алиев",#REF!,"05.05.2026")</f>
        <v>#REF!</v>
      </c>
      <c r="JE28" s="4" t="e">
        <f>COUNTIFS(#REF!,B28,#REF!,"Бекдурдиев",#REF!,"05.05.2026")</f>
        <v>#REF!</v>
      </c>
      <c r="JF28" s="4" t="e">
        <f>COUNTIFS(#REF!,B28,#REF!,"алиев",#REF!,"06.05.2026")</f>
        <v>#REF!</v>
      </c>
      <c r="JG28" s="4" t="e">
        <f>COUNTIFS(#REF!,B28,#REF!,"Бекдурдиев",#REF!,"06.05.2026")</f>
        <v>#REF!</v>
      </c>
      <c r="JH28" s="4" t="e">
        <f>COUNTIFS(#REF!,B28,#REF!,"алиев",#REF!,"07.05.2026")</f>
        <v>#REF!</v>
      </c>
      <c r="JI28" s="4" t="e">
        <f>COUNTIFS(#REF!,B28,#REF!,"Бекдурдиев",#REF!,"07.05.2026")</f>
        <v>#REF!</v>
      </c>
      <c r="JJ28" s="4" t="e">
        <f>COUNTIFS(#REF!,B28,#REF!,"алиев",#REF!,"08.05.2026")</f>
        <v>#REF!</v>
      </c>
      <c r="JK28" s="4" t="e">
        <f>COUNTIFS(#REF!,B28,#REF!,"Бекдурдиев",#REF!,"08.05.2026")</f>
        <v>#REF!</v>
      </c>
      <c r="JL28" s="4" t="e">
        <f>COUNTIFS(#REF!,B28,#REF!,"алиев",#REF!,"09.05.2026")</f>
        <v>#REF!</v>
      </c>
      <c r="JM28" s="4" t="e">
        <f>COUNTIFS(#REF!,B28,#REF!,"Бекдурдиев",#REF!,"09.05.2026")</f>
        <v>#REF!</v>
      </c>
      <c r="JN28" s="4" t="e">
        <f>COUNTIFS(#REF!,B28,#REF!,"алиев",#REF!,"10.05.2026")</f>
        <v>#REF!</v>
      </c>
      <c r="JO28" s="4" t="e">
        <f>COUNTIFS(#REF!,B28,#REF!,"Бекдурдиев",#REF!,"10.05.2026")</f>
        <v>#REF!</v>
      </c>
      <c r="JP28" s="4" t="e">
        <f>COUNTIFS(#REF!,B28,#REF!,"алиев",#REF!,"11.05.2026")</f>
        <v>#REF!</v>
      </c>
      <c r="JQ28" s="4" t="e">
        <f>COUNTIFS(#REF!,B28,#REF!,"Бекдурдиев",#REF!,"11.05.2026")</f>
        <v>#REF!</v>
      </c>
      <c r="JR28" s="4" t="e">
        <f>COUNTIFS(#REF!,B28,#REF!,"алиев",#REF!,"12.05.2026")</f>
        <v>#REF!</v>
      </c>
      <c r="JS28" s="4" t="e">
        <f>COUNTIFS(#REF!,B28,#REF!,"Бекдурдиев",#REF!,"12.05.2026")</f>
        <v>#REF!</v>
      </c>
      <c r="JT28" s="4" t="e">
        <f>COUNTIFS(#REF!,B28,#REF!,"алиев",#REF!,"13.05.2026")</f>
        <v>#REF!</v>
      </c>
      <c r="JU28" s="4" t="e">
        <f>COUNTIFS(#REF!,B28,#REF!,"Бекдурдиев",#REF!,"13.05.2026")</f>
        <v>#REF!</v>
      </c>
      <c r="JV28" s="4" t="e">
        <f>COUNTIFS(#REF!,B28,#REF!,"алиев",#REF!,"14.05.2026")</f>
        <v>#REF!</v>
      </c>
      <c r="JW28" s="4" t="e">
        <f>COUNTIFS(#REF!,B28,#REF!,"Бекдурдиев",#REF!,"14.05.2026")</f>
        <v>#REF!</v>
      </c>
      <c r="JX28" s="4" t="e">
        <f>COUNTIFS(#REF!,B28,#REF!,"алиев",#REF!,"15.05.2026")</f>
        <v>#REF!</v>
      </c>
      <c r="JY28" s="4" t="e">
        <f>COUNTIFS(#REF!,B28,#REF!,"Бекдурдиев",#REF!,"15.05.2026")</f>
        <v>#REF!</v>
      </c>
      <c r="JZ28" s="4" t="e">
        <f>COUNTIFS(#REF!,B28,#REF!,"алиев",#REF!,"16.05.2026")</f>
        <v>#REF!</v>
      </c>
      <c r="KA28" s="4" t="e">
        <f>COUNTIFS(#REF!,B28,#REF!,"Бекдурдиев",#REF!,"16.05.2026")</f>
        <v>#REF!</v>
      </c>
      <c r="KB28" s="4" t="e">
        <f>COUNTIFS(#REF!,B28,#REF!,"алиев",#REF!,"17.05.2026")</f>
        <v>#REF!</v>
      </c>
      <c r="KC28" s="4" t="e">
        <f>COUNTIFS(#REF!,B28,#REF!,"Бекдурдиев",#REF!,"17.05.2026")</f>
        <v>#REF!</v>
      </c>
      <c r="KD28" s="4" t="e">
        <f>COUNTIFS(#REF!,B28,#REF!,"алиев",#REF!,"18.05.2026")</f>
        <v>#REF!</v>
      </c>
      <c r="KE28" s="4" t="e">
        <f>COUNTIFS(#REF!,B28,#REF!,"Бекдурдиев",#REF!,"18.05.2026")</f>
        <v>#REF!</v>
      </c>
      <c r="KF28" s="4" t="e">
        <f>COUNTIFS(#REF!,B28,#REF!,"алиев",#REF!,"19.05.2026")</f>
        <v>#REF!</v>
      </c>
      <c r="KG28" s="4" t="e">
        <f>COUNTIFS(#REF!,B28,#REF!,"Бекдурдиев",#REF!,"19.05.2026")</f>
        <v>#REF!</v>
      </c>
      <c r="KH28" s="4" t="e">
        <f>COUNTIFS(#REF!,B28,#REF!,"алиев",#REF!,"20.05.2026")</f>
        <v>#REF!</v>
      </c>
      <c r="KI28" s="4" t="e">
        <f>COUNTIFS(#REF!,B28,#REF!,"Бекдурдиев",#REF!,"20.05.2026")</f>
        <v>#REF!</v>
      </c>
      <c r="KJ28" s="4" t="e">
        <f>COUNTIFS(#REF!,B28,#REF!,"алиев",#REF!,"21.05.2026")</f>
        <v>#REF!</v>
      </c>
      <c r="KK28" s="4" t="e">
        <f>COUNTIFS(#REF!,B28,#REF!,"Бекдурдиев",#REF!,"21.05.2026")</f>
        <v>#REF!</v>
      </c>
      <c r="KL28" s="4" t="e">
        <f>COUNTIFS(#REF!,B28,#REF!,"алиев",#REF!,"22.05.2026")</f>
        <v>#REF!</v>
      </c>
      <c r="KM28" s="4" t="e">
        <f>COUNTIFS(#REF!,B28,#REF!,"Бекдурдиев",#REF!,"22.05.2026")</f>
        <v>#REF!</v>
      </c>
      <c r="KN28" s="4" t="e">
        <f>COUNTIFS(#REF!,B28,#REF!,"алиев",#REF!,"23.05.2026")</f>
        <v>#REF!</v>
      </c>
      <c r="KO28" s="4" t="e">
        <f>COUNTIFS(#REF!,B28,#REF!,"Бекдурдиев",#REF!,"23.05.2026")</f>
        <v>#REF!</v>
      </c>
      <c r="KP28" s="4" t="e">
        <f>COUNTIFS(#REF!,B28,#REF!,"алиев",#REF!,"24.05.2026")</f>
        <v>#REF!</v>
      </c>
      <c r="KQ28" s="4" t="e">
        <f>COUNTIFS(#REF!,B28,#REF!,"Бекдурдиев",#REF!,"24.05.2026")</f>
        <v>#REF!</v>
      </c>
      <c r="KR28" s="4" t="e">
        <f>COUNTIFS(#REF!,B28,#REF!,"алиев",#REF!,"25.05.2026")</f>
        <v>#REF!</v>
      </c>
      <c r="KS28" s="4" t="e">
        <f>COUNTIFS(#REF!,B28,#REF!,"Бекдурдиев",#REF!,"25.05.2026")</f>
        <v>#REF!</v>
      </c>
      <c r="KT28" s="4" t="e">
        <f>COUNTIFS(#REF!,B28,#REF!,"алиев",#REF!,"26.05.2026")</f>
        <v>#REF!</v>
      </c>
      <c r="KU28" s="4" t="e">
        <f>COUNTIFS(#REF!,B28,#REF!,"Бекдурдиев",#REF!,"26.05.2026")</f>
        <v>#REF!</v>
      </c>
      <c r="KV28" s="4" t="e">
        <f>COUNTIFS(#REF!,B28,#REF!,"алиев",#REF!,"27.05.2026")</f>
        <v>#REF!</v>
      </c>
      <c r="KW28" s="4" t="e">
        <f>COUNTIFS(#REF!,B28,#REF!,"Бекдурдиев",#REF!,"27.05.2026")</f>
        <v>#REF!</v>
      </c>
      <c r="KX28" s="4" t="e">
        <f>COUNTIFS(#REF!,B28,#REF!,"алиев",#REF!,"28.05.2026")</f>
        <v>#REF!</v>
      </c>
      <c r="KY28" s="4" t="e">
        <f>COUNTIFS(#REF!,B28,#REF!,"Бекдурдиев",#REF!,"28.05.2026")</f>
        <v>#REF!</v>
      </c>
      <c r="KZ28" s="4" t="e">
        <f>COUNTIFS(#REF!,B28,#REF!,"алиев",#REF!,"29.05.2026")</f>
        <v>#REF!</v>
      </c>
      <c r="LA28" s="4" t="e">
        <f>COUNTIFS(#REF!,B28,#REF!,"Бекдурдиев",#REF!,"29.05.2026")</f>
        <v>#REF!</v>
      </c>
      <c r="LB28" s="4" t="e">
        <f>COUNTIFS(#REF!,B28,#REF!,"алиев",#REF!,"30.05.2026")</f>
        <v>#REF!</v>
      </c>
      <c r="LC28" s="4" t="e">
        <f>COUNTIFS(#REF!,B28,#REF!,"Бекдурдиев",#REF!,"30.05.2026")</f>
        <v>#REF!</v>
      </c>
      <c r="LD28" s="4" t="e">
        <f>COUNTIFS(#REF!,B28,#REF!,"алиев",#REF!,"31.05.2026")</f>
        <v>#REF!</v>
      </c>
      <c r="LE28" s="4" t="e">
        <f>COUNTIFS(#REF!,B28,#REF!,"Бекдурдиев",#REF!,"31.05.2026")</f>
        <v>#REF!</v>
      </c>
      <c r="LF28" s="22" t="e">
        <f t="shared" si="28"/>
        <v>#REF!</v>
      </c>
      <c r="LG28" s="22" t="e">
        <f t="shared" si="29"/>
        <v>#REF!</v>
      </c>
      <c r="LH28" s="4" t="e">
        <f>COUNTIFS(#REF!,B28,#REF!,"алиев",#REF!,"01.06.2026")</f>
        <v>#REF!</v>
      </c>
      <c r="LI28" s="4" t="e">
        <f>COUNTIFS(#REF!,B28,#REF!,"Бекдурдиев",#REF!,"01.06.2026")</f>
        <v>#REF!</v>
      </c>
      <c r="LJ28" s="4" t="e">
        <f>COUNTIFS(#REF!,B28,#REF!,"алиев",#REF!,"02.06.2026")</f>
        <v>#REF!</v>
      </c>
      <c r="LK28" s="4" t="e">
        <f>COUNTIFS(#REF!,B28,#REF!,"Бекдурдиев",#REF!,"02.06.2026")</f>
        <v>#REF!</v>
      </c>
      <c r="LL28" s="4" t="e">
        <f>COUNTIFS(#REF!,B28,#REF!,"алиев",#REF!,"03.06.2026")</f>
        <v>#REF!</v>
      </c>
      <c r="LM28" s="4" t="e">
        <f>COUNTIFS(#REF!,B28,#REF!,"Бекдурдиев",#REF!,"03.06.2026")</f>
        <v>#REF!</v>
      </c>
      <c r="LN28" s="4" t="e">
        <f>COUNTIFS(#REF!,B28,#REF!,"алиев",#REF!,"04.06.2026")</f>
        <v>#REF!</v>
      </c>
      <c r="LO28" s="4" t="e">
        <f>COUNTIFS(#REF!,B28,#REF!,"Бекдурдиев",#REF!,"04.06.2026")</f>
        <v>#REF!</v>
      </c>
      <c r="LP28" s="4" t="e">
        <f>COUNTIFS(#REF!,B28,#REF!,"алиев",#REF!,"05.06.2026")</f>
        <v>#REF!</v>
      </c>
      <c r="LQ28" s="4" t="e">
        <f>COUNTIFS(#REF!,B28,#REF!,"Бекдурдиев",#REF!,"05.06.2026")</f>
        <v>#REF!</v>
      </c>
      <c r="LR28" s="4" t="e">
        <f>COUNTIFS(#REF!,B28,#REF!,"алиев",#REF!,"06.06.2026")</f>
        <v>#REF!</v>
      </c>
      <c r="LS28" s="4" t="e">
        <f>COUNTIFS(#REF!,B28,#REF!,"Бекдурдиев",#REF!,"06.06.2026")</f>
        <v>#REF!</v>
      </c>
      <c r="LT28" s="4" t="e">
        <f>COUNTIFS(#REF!,B28,#REF!,"алиев",#REF!,"07.06.2026")</f>
        <v>#REF!</v>
      </c>
      <c r="LU28" s="4" t="e">
        <f>COUNTIFS(#REF!,B28,#REF!,"Бекдурдиев",#REF!,"07.06.2026")</f>
        <v>#REF!</v>
      </c>
      <c r="LV28" s="4" t="e">
        <f>COUNTIFS(#REF!,B28,#REF!,"алиев",#REF!,"08.06.2026")</f>
        <v>#REF!</v>
      </c>
      <c r="LW28" s="4" t="e">
        <f>COUNTIFS(#REF!,B28,#REF!,"Бекдурдиев",#REF!,"08.06.2026")</f>
        <v>#REF!</v>
      </c>
      <c r="LX28" s="4" t="e">
        <f>COUNTIFS(#REF!,B28,#REF!,"алиев",#REF!,"09.06.2026")</f>
        <v>#REF!</v>
      </c>
      <c r="LY28" s="4" t="e">
        <f>COUNTIFS(#REF!,B28,#REF!,"Бекдурдиев",#REF!,"09.06.2026")</f>
        <v>#REF!</v>
      </c>
      <c r="LZ28" s="4" t="e">
        <f>COUNTIFS(#REF!,B28,#REF!,"алиев",#REF!,"10.06.2026")</f>
        <v>#REF!</v>
      </c>
      <c r="MA28" s="4" t="e">
        <f>COUNTIFS(#REF!,B28,#REF!,"Бекдурдиев",#REF!,"10.06.2026")</f>
        <v>#REF!</v>
      </c>
      <c r="MB28" s="4" t="e">
        <f>COUNTIFS(#REF!,B28,#REF!,"алиев",#REF!,"11.06.2026")</f>
        <v>#REF!</v>
      </c>
      <c r="MC28" s="4" t="e">
        <f>COUNTIFS(#REF!,B28,#REF!,"Бекдурдиев",#REF!,"11.06.2026")</f>
        <v>#REF!</v>
      </c>
      <c r="MD28" s="4" t="e">
        <f>COUNTIFS(#REF!,B28,#REF!,"алиев",#REF!,"12.06.2026")</f>
        <v>#REF!</v>
      </c>
      <c r="ME28" s="4" t="e">
        <f>COUNTIFS(#REF!,B28,#REF!,"Бекдурдиев",#REF!,"12.06.2026")</f>
        <v>#REF!</v>
      </c>
      <c r="MF28" s="4" t="e">
        <f>COUNTIFS(#REF!,B28,#REF!,"алиев",#REF!,"13.06.2026")</f>
        <v>#REF!</v>
      </c>
      <c r="MG28" s="4" t="e">
        <f>COUNTIFS(#REF!,B28,#REF!,"Бекдурдиев",#REF!,"13.06.2026")</f>
        <v>#REF!</v>
      </c>
      <c r="MH28" s="4" t="e">
        <f>COUNTIFS(#REF!,B28,#REF!,"алиев",#REF!,"14.06.2026")</f>
        <v>#REF!</v>
      </c>
      <c r="MI28" s="4" t="e">
        <f>COUNTIFS(#REF!,B28,#REF!,"Бекдурдиев",#REF!,"14.06.2026")</f>
        <v>#REF!</v>
      </c>
      <c r="MJ28" s="4" t="e">
        <f>COUNTIFS(#REF!,B28,#REF!,"алиев",#REF!,"15.06.2026")</f>
        <v>#REF!</v>
      </c>
      <c r="MK28" s="4" t="e">
        <f>COUNTIFS(#REF!,B28,#REF!,"Бекдурдиев",#REF!,"15.06.2026")</f>
        <v>#REF!</v>
      </c>
      <c r="ML28" s="4" t="e">
        <f>COUNTIFS(#REF!,B28,#REF!,"алиев",#REF!,"16.06.2026")</f>
        <v>#REF!</v>
      </c>
      <c r="MM28" s="4" t="e">
        <f>COUNTIFS(#REF!,B28,#REF!,"Бекдурдиев",#REF!,"16.06.2026")</f>
        <v>#REF!</v>
      </c>
      <c r="MN28" s="4" t="e">
        <f>COUNTIFS(#REF!,B28,#REF!,"алиев",#REF!,"17.06.2026")</f>
        <v>#REF!</v>
      </c>
      <c r="MO28" s="4" t="e">
        <f>COUNTIFS(#REF!,B28,#REF!,"Бекдурдиев",#REF!,"17.06.2026")</f>
        <v>#REF!</v>
      </c>
      <c r="MP28" s="4" t="e">
        <f>COUNTIFS(#REF!,B28,#REF!,"алиев",#REF!,"18.06.2026")</f>
        <v>#REF!</v>
      </c>
      <c r="MQ28" s="4" t="e">
        <f>COUNTIFS(#REF!,B28,#REF!,"Бекдурдиев",#REF!,"18.06.2026")</f>
        <v>#REF!</v>
      </c>
      <c r="MR28" s="4" t="e">
        <f>COUNTIFS(#REF!,B28,#REF!,"алиев",#REF!,"19.06.2026")</f>
        <v>#REF!</v>
      </c>
      <c r="MS28" s="4" t="e">
        <f>COUNTIFS(#REF!,B28,#REF!,"Бекдурдиев",#REF!,"19.06.2026")</f>
        <v>#REF!</v>
      </c>
      <c r="MT28" s="4" t="e">
        <f>COUNTIFS(#REF!,B28,#REF!,"алиев",#REF!,"20.06.2026")</f>
        <v>#REF!</v>
      </c>
      <c r="MU28" s="4" t="e">
        <f>COUNTIFS(#REF!,B28,#REF!,"Бекдурдиев",#REF!,"20.06.2026")</f>
        <v>#REF!</v>
      </c>
      <c r="MV28" s="4" t="e">
        <f>COUNTIFS(#REF!,B28,#REF!,"алиев",#REF!,"21.06.2026")</f>
        <v>#REF!</v>
      </c>
      <c r="MW28" s="4" t="e">
        <f>COUNTIFS(#REF!,B28,#REF!,"Бекдурдиев",#REF!,"21.06.2026")</f>
        <v>#REF!</v>
      </c>
      <c r="MX28" s="4" t="e">
        <f>COUNTIFS(#REF!,B28,#REF!,"алиев",#REF!,"22.06.2026")</f>
        <v>#REF!</v>
      </c>
      <c r="MY28" s="4" t="e">
        <f>COUNTIFS(#REF!,B28,#REF!,"Бекдурдиев",#REF!,"22.06.2026")</f>
        <v>#REF!</v>
      </c>
      <c r="MZ28" s="4" t="e">
        <f>COUNTIFS(#REF!,B28,#REF!,"алиев",#REF!,"23.06.2026")</f>
        <v>#REF!</v>
      </c>
      <c r="NA28" s="4" t="e">
        <f>COUNTIFS(#REF!,B28,#REF!,"Бекдурдиев",#REF!,"23.06.2026")</f>
        <v>#REF!</v>
      </c>
      <c r="NB28" s="4" t="e">
        <f>COUNTIFS(#REF!,B28,#REF!,"алиев",#REF!,"24.06.2026")</f>
        <v>#REF!</v>
      </c>
      <c r="NC28" s="4" t="e">
        <f>COUNTIFS(#REF!,B28,#REF!,"Бекдурдиев",#REF!,"24.06.2026")</f>
        <v>#REF!</v>
      </c>
      <c r="ND28" s="4" t="e">
        <f>COUNTIFS(#REF!,B28,#REF!,"алиев",#REF!,"25.06.2026")</f>
        <v>#REF!</v>
      </c>
      <c r="NE28" s="4" t="e">
        <f>COUNTIFS(#REF!,B28,#REF!,"Бекдурдиев",#REF!,"25.06.2026")</f>
        <v>#REF!</v>
      </c>
      <c r="NF28" s="4" t="e">
        <f>COUNTIFS(#REF!,B28,#REF!,"алиев",#REF!,"26.06.2026")</f>
        <v>#REF!</v>
      </c>
      <c r="NG28" s="4" t="e">
        <f>COUNTIFS(#REF!,B28,#REF!,"Бекдурдиев",#REF!,"26.06.2026")</f>
        <v>#REF!</v>
      </c>
      <c r="NH28" s="4" t="e">
        <f>COUNTIFS(#REF!,B28,#REF!,"алиев",#REF!,"27.06.2026")</f>
        <v>#REF!</v>
      </c>
      <c r="NI28" s="4" t="e">
        <f>COUNTIFS(#REF!,B28,#REF!,"Бекдурдиев",#REF!,"27.06.2026")</f>
        <v>#REF!</v>
      </c>
      <c r="NJ28" s="4" t="e">
        <f>COUNTIFS(#REF!,B28,#REF!,"алиев",#REF!,"28.06.2026")</f>
        <v>#REF!</v>
      </c>
      <c r="NK28" s="4" t="e">
        <f>COUNTIFS(#REF!,B28,#REF!,"Бекдурдиев",#REF!,"28.06.2026")</f>
        <v>#REF!</v>
      </c>
      <c r="NL28" s="4" t="e">
        <f>COUNTIFS(#REF!,B28,#REF!,"алиев",#REF!,"29.06.2026")</f>
        <v>#REF!</v>
      </c>
      <c r="NM28" s="4" t="e">
        <f>COUNTIFS(#REF!,B28,#REF!,"Бекдурдиев",#REF!,"29.06.2026")</f>
        <v>#REF!</v>
      </c>
      <c r="NN28" s="4" t="e">
        <f>COUNTIFS(#REF!,B28,#REF!,"алиев",#REF!,"30.06.2026")</f>
        <v>#REF!</v>
      </c>
      <c r="NO28" s="4" t="e">
        <f>COUNTIFS(#REF!,B28,#REF!,"Бекдурдиев",#REF!,"30.06.2026")</f>
        <v>#REF!</v>
      </c>
      <c r="NP28" s="26" t="e">
        <f t="shared" si="30"/>
        <v>#REF!</v>
      </c>
      <c r="NQ28" s="26" t="e">
        <f t="shared" si="31"/>
        <v>#REF!</v>
      </c>
      <c r="NR28" s="4" t="e">
        <f>COUNTIFS(#REF!,B28,#REF!,"алиев",#REF!,"01.07.2026")</f>
        <v>#REF!</v>
      </c>
      <c r="NS28" s="4" t="e">
        <f>COUNTIFS(#REF!,B28,#REF!,"Бекдурдиев",#REF!,"01.07.2026")</f>
        <v>#REF!</v>
      </c>
      <c r="NT28" s="4" t="e">
        <f>COUNTIFS(#REF!,B28,#REF!,"алиев",#REF!,"02.07.2026")</f>
        <v>#REF!</v>
      </c>
      <c r="NU28" s="4" t="e">
        <f>COUNTIFS(#REF!,B28,#REF!,"Бекдурдиев",#REF!,"02.07.2026")</f>
        <v>#REF!</v>
      </c>
      <c r="NV28" s="4" t="e">
        <f>COUNTIFS(#REF!,B28,#REF!,"алиев",#REF!,"03.07.2026")</f>
        <v>#REF!</v>
      </c>
      <c r="NW28" s="4" t="e">
        <f>COUNTIFS(#REF!,B28,#REF!,"Бекдурдиев",#REF!,"03.07.2026")</f>
        <v>#REF!</v>
      </c>
      <c r="NX28" s="4" t="e">
        <f>COUNTIFS(#REF!,B28,#REF!,"алиев",#REF!,"04.07.2026")</f>
        <v>#REF!</v>
      </c>
      <c r="NY28" s="4" t="e">
        <f>COUNTIFS(#REF!,B28,#REF!,"Бекдурдиев",#REF!,"04.07.2026")</f>
        <v>#REF!</v>
      </c>
      <c r="NZ28" s="4" t="e">
        <f>COUNTIFS(#REF!,B28,#REF!,"алиев",#REF!,"05.07.2026")</f>
        <v>#REF!</v>
      </c>
      <c r="OA28" s="4" t="e">
        <f>COUNTIFS(#REF!,B28,#REF!,"Бекдурдиев",#REF!,"05.07.2026")</f>
        <v>#REF!</v>
      </c>
      <c r="OB28" s="4" t="e">
        <f>COUNTIFS(#REF!,B28,#REF!,"алиев",#REF!,"06.07.2026")</f>
        <v>#REF!</v>
      </c>
      <c r="OC28" s="4" t="e">
        <f>COUNTIFS(#REF!,B28,#REF!,"Бекдурдиев",#REF!,"06.07.2026")</f>
        <v>#REF!</v>
      </c>
      <c r="OD28" s="4" t="e">
        <f>COUNTIFS(#REF!,B28,#REF!,"алиев",#REF!,"07.07.2026")</f>
        <v>#REF!</v>
      </c>
      <c r="OE28" s="4" t="e">
        <f>COUNTIFS(#REF!,B28,#REF!,"Бекдурдиев",#REF!,"07.07.2026")</f>
        <v>#REF!</v>
      </c>
      <c r="OF28" s="4" t="e">
        <f>COUNTIFS(#REF!,B28,#REF!,"алиев",#REF!,"08.07.2026")</f>
        <v>#REF!</v>
      </c>
      <c r="OG28" s="4" t="e">
        <f>COUNTIFS(#REF!,B28,#REF!,"Бекдурдиев",#REF!,"08.07.2026")</f>
        <v>#REF!</v>
      </c>
      <c r="OH28" s="4" t="e">
        <f>COUNTIFS(#REF!,B28,#REF!,"алиев",#REF!,"09.07.2026")</f>
        <v>#REF!</v>
      </c>
      <c r="OI28" s="4" t="e">
        <f>COUNTIFS(#REF!,B28,#REF!,"Бекдурдиев",#REF!,"09.07.2026")</f>
        <v>#REF!</v>
      </c>
      <c r="OJ28" s="4" t="e">
        <f>COUNTIFS(#REF!,B28,#REF!,"алиев",#REF!,"10.07.2026")</f>
        <v>#REF!</v>
      </c>
      <c r="OK28" s="4" t="e">
        <f>COUNTIFS(#REF!,B28,#REF!,"Бекдурдиев",#REF!,"10.07.2026")</f>
        <v>#REF!</v>
      </c>
      <c r="OL28" s="4" t="e">
        <f>COUNTIFS(#REF!,B28,#REF!,"алиев",#REF!,"11.07.2026")</f>
        <v>#REF!</v>
      </c>
      <c r="OM28" s="4" t="e">
        <f>COUNTIFS(#REF!,B28,#REF!,"Бекдурдиев",#REF!,"11.07.2026")</f>
        <v>#REF!</v>
      </c>
      <c r="ON28" s="4" t="e">
        <f>COUNTIFS(#REF!,B28,#REF!,"алиев",#REF!,"12.07.2026")</f>
        <v>#REF!</v>
      </c>
      <c r="OO28" s="4" t="e">
        <f>COUNTIFS(#REF!,B28,#REF!,"Бекдурдиев",#REF!,"12.07.2026")</f>
        <v>#REF!</v>
      </c>
      <c r="OP28" s="4" t="e">
        <f>COUNTIFS(#REF!,B28,#REF!,"алиев",#REF!,"13.07.2026")</f>
        <v>#REF!</v>
      </c>
      <c r="OQ28" s="4" t="e">
        <f>COUNTIFS(#REF!,B28,#REF!,"Бекдурдиев",#REF!,"13.07.2026")</f>
        <v>#REF!</v>
      </c>
      <c r="OR28" s="4" t="e">
        <f>COUNTIFS(#REF!,B28,#REF!,"алиев",#REF!,"14.07.2026")</f>
        <v>#REF!</v>
      </c>
      <c r="OS28" s="4" t="e">
        <f>COUNTIFS(#REF!,B28,#REF!,"Бекдурдиев",#REF!,"14.07.2026")</f>
        <v>#REF!</v>
      </c>
      <c r="OT28" s="4" t="e">
        <f>COUNTIFS(#REF!,B28,#REF!,"алиев",#REF!,"15.07.2026")</f>
        <v>#REF!</v>
      </c>
      <c r="OU28" s="4" t="e">
        <f>COUNTIFS(#REF!,B28,#REF!,"Бекдурдиев",#REF!,"15.07.2026")</f>
        <v>#REF!</v>
      </c>
      <c r="OV28" s="4" t="e">
        <f>COUNTIFS(#REF!,B28,#REF!,"алиев",#REF!,"16.07.2026")</f>
        <v>#REF!</v>
      </c>
      <c r="OW28" s="4" t="e">
        <f>COUNTIFS(#REF!,B28,#REF!,"Бекдурдиев",#REF!,"16.07.2026")</f>
        <v>#REF!</v>
      </c>
      <c r="OX28" s="4" t="e">
        <f>COUNTIFS(#REF!,B28,#REF!,"алиев",#REF!,"17.07.2026")</f>
        <v>#REF!</v>
      </c>
      <c r="OY28" s="4" t="e">
        <f>COUNTIFS(#REF!,B28,#REF!,"Бекдурдиев",#REF!,"17.07.2026")</f>
        <v>#REF!</v>
      </c>
      <c r="OZ28" s="4" t="e">
        <f>COUNTIFS(#REF!,B28,#REF!,"алиев",#REF!,"18.07.2026")</f>
        <v>#REF!</v>
      </c>
      <c r="PA28" s="4" t="e">
        <f>COUNTIFS(#REF!,B28,#REF!,"Бекдурдиев",#REF!,"18.07.2026")</f>
        <v>#REF!</v>
      </c>
      <c r="PB28" s="4" t="e">
        <f>COUNTIFS(#REF!,B28,#REF!,"алиев",#REF!,"19.07.2026")</f>
        <v>#REF!</v>
      </c>
      <c r="PC28" s="4" t="e">
        <f>COUNTIFS(#REF!,B28,#REF!,"Бекдурдиев",#REF!,"19.07.2026")</f>
        <v>#REF!</v>
      </c>
      <c r="PD28" s="4" t="e">
        <f>COUNTIFS(#REF!,B28,#REF!,"алиев",#REF!,"20.07.2026")</f>
        <v>#REF!</v>
      </c>
      <c r="PE28" s="4" t="e">
        <f>COUNTIFS(#REF!,B28,#REF!,"Бекдурдиев",#REF!,"20.07.2026")</f>
        <v>#REF!</v>
      </c>
      <c r="PF28" s="4" t="e">
        <f>COUNTIFS(#REF!,B28,#REF!,"алиев",#REF!,"21.07.2026")</f>
        <v>#REF!</v>
      </c>
      <c r="PG28" s="4" t="e">
        <f>COUNTIFS(#REF!,B28,#REF!,"Бекдурдиев",#REF!,"21.07.2026")</f>
        <v>#REF!</v>
      </c>
      <c r="PH28" s="4" t="e">
        <f>COUNTIFS(#REF!,B28,#REF!,"алиев",#REF!,"22.07.2026")</f>
        <v>#REF!</v>
      </c>
      <c r="PI28" s="4" t="e">
        <f>COUNTIFS(#REF!,B28,#REF!,"Бекдурдиев",#REF!,"22.07.2026")</f>
        <v>#REF!</v>
      </c>
      <c r="PJ28" s="4" t="e">
        <f>COUNTIFS(#REF!,B28,#REF!,"алиев",#REF!,"23.07.2026")</f>
        <v>#REF!</v>
      </c>
      <c r="PK28" s="4" t="e">
        <f>COUNTIFS(#REF!,B28,#REF!,"Бекдурдиев",#REF!,"23.07.2026")</f>
        <v>#REF!</v>
      </c>
      <c r="PL28" s="4" t="e">
        <f>COUNTIFS(#REF!,B28,#REF!,"алиев",#REF!,"24.07.2026")</f>
        <v>#REF!</v>
      </c>
      <c r="PM28" s="4" t="e">
        <f>COUNTIFS(#REF!,B28,#REF!,"Бекдурдиев",#REF!,"24.07.2026")</f>
        <v>#REF!</v>
      </c>
      <c r="PN28" s="4" t="e">
        <f>COUNTIFS(#REF!,B28,#REF!,"алиев",#REF!,"25.07.2026")</f>
        <v>#REF!</v>
      </c>
      <c r="PO28" s="4" t="e">
        <f>COUNTIFS(#REF!,B28,#REF!,"Бекдурдиев",#REF!,"25.07.2026")</f>
        <v>#REF!</v>
      </c>
      <c r="PP28" s="4" t="e">
        <f>COUNTIFS(#REF!,B28,#REF!,"алиев",#REF!,"26.07.2026")</f>
        <v>#REF!</v>
      </c>
      <c r="PQ28" s="4" t="e">
        <f>COUNTIFS(#REF!,B28,#REF!,"Бекдурдиев",#REF!,"26.07.2026")</f>
        <v>#REF!</v>
      </c>
      <c r="PR28" s="4" t="e">
        <f>COUNTIFS(#REF!,B28,#REF!,"алиев",#REF!,"27.07.2026")</f>
        <v>#REF!</v>
      </c>
      <c r="PS28" s="4" t="e">
        <f>COUNTIFS(#REF!,B28,#REF!,"Бекдурдиев",#REF!,"27.07.2026")</f>
        <v>#REF!</v>
      </c>
      <c r="PT28" s="4" t="e">
        <f>COUNTIFS(#REF!,B28,#REF!,"алиев",#REF!,"28.07.2026")</f>
        <v>#REF!</v>
      </c>
      <c r="PU28" s="4" t="e">
        <f>COUNTIFS(#REF!,B28,#REF!,"Бекдурдиев",#REF!,"28.07.2026")</f>
        <v>#REF!</v>
      </c>
      <c r="PV28" s="4" t="e">
        <f>COUNTIFS(#REF!,B28,#REF!,"алиев",#REF!,"29.07.2026")</f>
        <v>#REF!</v>
      </c>
      <c r="PW28" s="4" t="e">
        <f>COUNTIFS(#REF!,B28,#REF!,"Бекдурдиев",#REF!,"29.07.2026")</f>
        <v>#REF!</v>
      </c>
      <c r="PX28" s="4" t="e">
        <f>COUNTIFS(#REF!,B28,#REF!,"алиев",#REF!,"30.07.2026")</f>
        <v>#REF!</v>
      </c>
      <c r="PY28" s="4" t="e">
        <f>COUNTIFS(#REF!,B28,#REF!,"Бекдурдиев",#REF!,"30.07.2026")</f>
        <v>#REF!</v>
      </c>
      <c r="PZ28" s="4" t="e">
        <f>COUNTIFS(#REF!,B28,#REF!,"алиев",#REF!,"31.07.2026")</f>
        <v>#REF!</v>
      </c>
      <c r="QA28" s="4" t="e">
        <f>COUNTIFS(#REF!,B28,#REF!,"Бекдурдиев",#REF!,"31.07.2026")</f>
        <v>#REF!</v>
      </c>
      <c r="QB28" s="20" t="e">
        <f t="shared" si="32"/>
        <v>#REF!</v>
      </c>
      <c r="QC28" s="20" t="e">
        <f t="shared" si="33"/>
        <v>#REF!</v>
      </c>
      <c r="QD28" s="4" t="e">
        <f>COUNTIFS(#REF!,B28,#REF!,"алиев",#REF!,"01.08.2026")</f>
        <v>#REF!</v>
      </c>
      <c r="QE28" s="4" t="e">
        <f>COUNTIFS(#REF!,B28,#REF!,"Бекдурдиев",#REF!,"02.08.2026")</f>
        <v>#REF!</v>
      </c>
      <c r="QF28" s="4" t="e">
        <f>COUNTIFS(#REF!,B28,#REF!,"алиев",#REF!,"02.08.2026")</f>
        <v>#REF!</v>
      </c>
      <c r="QG28" s="4" t="e">
        <f>COUNTIFS(#REF!,B28,#REF!,"Бекдурдиев",#REF!,"03.08.2026")</f>
        <v>#REF!</v>
      </c>
      <c r="QH28" s="4" t="e">
        <f>COUNTIFS(#REF!,B28,#REF!,"алиев",#REF!,"03.08.2026")</f>
        <v>#REF!</v>
      </c>
      <c r="QI28" s="4" t="e">
        <f>COUNTIFS(#REF!,B28,#REF!,"Бекдурдиев",#REF!,"03.08.2026")</f>
        <v>#REF!</v>
      </c>
      <c r="QJ28" s="4" t="e">
        <f>COUNTIFS(#REF!,B28,#REF!,"алиев",#REF!,"04.08.2026")</f>
        <v>#REF!</v>
      </c>
      <c r="QK28" s="4" t="e">
        <f>COUNTIFS(#REF!,B28,#REF!,"Бекдурдиев",#REF!,"04.08.2026")</f>
        <v>#REF!</v>
      </c>
      <c r="QL28" s="4" t="e">
        <f>COUNTIFS(#REF!,B28,#REF!,"алиев",#REF!,"05.08.2026")</f>
        <v>#REF!</v>
      </c>
      <c r="QM28" s="4" t="e">
        <f>COUNTIFS(#REF!,B28,#REF!,"Бекдурдиев",#REF!,"05.08.2026")</f>
        <v>#REF!</v>
      </c>
      <c r="QN28" s="4" t="e">
        <f>COUNTIFS(#REF!,B28,#REF!,"алиев",#REF!,"06.08.2026")</f>
        <v>#REF!</v>
      </c>
      <c r="QO28" s="4" t="e">
        <f>COUNTIFS(#REF!,B28,#REF!,"Бекдурдиев",#REF!,"06.08.2026")</f>
        <v>#REF!</v>
      </c>
      <c r="QP28" s="4" t="e">
        <f>COUNTIFS(#REF!,B28,#REF!,"алиев",#REF!,"07.08.2026")</f>
        <v>#REF!</v>
      </c>
      <c r="QQ28" s="4" t="e">
        <f>COUNTIFS(#REF!,B28,#REF!,"Бекдурдиев",#REF!,"07.08.2026")</f>
        <v>#REF!</v>
      </c>
      <c r="QR28" s="4" t="e">
        <f>COUNTIFS(#REF!,B28,#REF!,"алиев",#REF!,"08.08.2026")</f>
        <v>#REF!</v>
      </c>
      <c r="QS28" s="4" t="e">
        <f>COUNTIFS(#REF!,B28,#REF!,"Бекдурдиев",#REF!,"08.08.2026")</f>
        <v>#REF!</v>
      </c>
      <c r="QT28" s="4" t="e">
        <f>COUNTIFS(#REF!,B28,#REF!,"алиев",#REF!,"09.08.2026")</f>
        <v>#REF!</v>
      </c>
      <c r="QU28" s="4" t="e">
        <f>COUNTIFS(#REF!,B28,#REF!,"Бекдурдиев",#REF!,"09.08.2026")</f>
        <v>#REF!</v>
      </c>
      <c r="QV28" s="4" t="e">
        <f>COUNTIFS(#REF!,B28,#REF!,"алиев",#REF!,"10.08.2026")</f>
        <v>#REF!</v>
      </c>
      <c r="QW28" s="4" t="e">
        <f>COUNTIFS(#REF!,B28,#REF!,"Бекдурдиев",#REF!,"10.08.2026")</f>
        <v>#REF!</v>
      </c>
      <c r="QX28" s="4" t="e">
        <f>COUNTIFS(#REF!,B28,#REF!,"алиев",#REF!,"11.08.2026")</f>
        <v>#REF!</v>
      </c>
      <c r="QY28" s="4" t="e">
        <f>COUNTIFS(#REF!,B28,#REF!,"Бекдурдиев",#REF!,"11.08.2026")</f>
        <v>#REF!</v>
      </c>
      <c r="QZ28" s="4" t="e">
        <f>COUNTIFS(#REF!,B28,#REF!,"алиев",#REF!,"12.08.2026")</f>
        <v>#REF!</v>
      </c>
      <c r="RA28" s="4" t="e">
        <f>COUNTIFS(#REF!,B28,#REF!,"Бекдурдиев",#REF!,"12.08.2026")</f>
        <v>#REF!</v>
      </c>
      <c r="RB28" s="4" t="e">
        <f>COUNTIFS(#REF!,B28,#REF!,"алиев",#REF!,"13.08.2026")</f>
        <v>#REF!</v>
      </c>
      <c r="RC28" s="4" t="e">
        <f>COUNTIFS(#REF!,B28,#REF!,"Бекдурдиев",#REF!,"13.08.2026")</f>
        <v>#REF!</v>
      </c>
      <c r="RD28" s="4" t="e">
        <f>COUNTIFS(#REF!,B28,#REF!,"алиев",#REF!,"14.08.2026")</f>
        <v>#REF!</v>
      </c>
      <c r="RE28" s="4" t="e">
        <f>COUNTIFS(#REF!,B28,#REF!,"Бекдурдиев",#REF!,"14.08.2026")</f>
        <v>#REF!</v>
      </c>
      <c r="RF28" s="4" t="e">
        <f>COUNTIFS(#REF!,B28,#REF!,"алиев",#REF!,"15.08.2026")</f>
        <v>#REF!</v>
      </c>
      <c r="RG28" s="4" t="e">
        <f>COUNTIFS(#REF!,B28,#REF!,"Бекдурдиев",#REF!,"15.08.2026")</f>
        <v>#REF!</v>
      </c>
      <c r="RH28" s="4" t="e">
        <f>COUNTIFS(#REF!,B28,#REF!,"алиев",#REF!,"16.08.2026")</f>
        <v>#REF!</v>
      </c>
      <c r="RI28" s="4" t="e">
        <f>COUNTIFS(#REF!,B28,#REF!,"Бекдурдиев",#REF!,"16.08.2026")</f>
        <v>#REF!</v>
      </c>
      <c r="RJ28" s="4" t="e">
        <f>COUNTIFS(#REF!,B28,#REF!,"алиев",#REF!,"17.08.2026")</f>
        <v>#REF!</v>
      </c>
      <c r="RK28" s="4" t="e">
        <f>COUNTIFS(#REF!,B28,#REF!,"Бекдурдиев",#REF!,"17.08.2026")</f>
        <v>#REF!</v>
      </c>
      <c r="RL28" s="4" t="e">
        <f>COUNTIFS(#REF!,B28,#REF!,"алиев",#REF!,"18.08.2026")</f>
        <v>#REF!</v>
      </c>
      <c r="RM28" s="4" t="e">
        <f>COUNTIFS(#REF!,B28,#REF!,"Бекдурдиев",#REF!,"18.08.2026")</f>
        <v>#REF!</v>
      </c>
      <c r="RN28" s="4" t="e">
        <f>COUNTIFS(#REF!,B28,#REF!,"алиев",#REF!,"19.08.2026")</f>
        <v>#REF!</v>
      </c>
      <c r="RO28" s="4" t="e">
        <f>COUNTIFS(#REF!,B28,#REF!,"Бекдурдиев",#REF!,"19.08.2026")</f>
        <v>#REF!</v>
      </c>
      <c r="RP28" s="4" t="e">
        <f>COUNTIFS(#REF!,B28,#REF!,"алиев",#REF!,"20.08.2026")</f>
        <v>#REF!</v>
      </c>
      <c r="RQ28" s="4" t="e">
        <f>COUNTIFS(#REF!,B28,#REF!,"Бекдурдиев",#REF!,"20.08.2026")</f>
        <v>#REF!</v>
      </c>
      <c r="RR28" s="4" t="e">
        <f>COUNTIFS(#REF!,B28,#REF!,"алиев",#REF!,"21.08.2026")</f>
        <v>#REF!</v>
      </c>
      <c r="RS28" s="4" t="e">
        <f>COUNTIFS(#REF!,B28,#REF!,"Бекдурдиев",#REF!,"21.08.2026")</f>
        <v>#REF!</v>
      </c>
      <c r="RT28" s="4" t="e">
        <f>COUNTIFS(#REF!,B28,#REF!,"алиев",#REF!,"22.08.2026")</f>
        <v>#REF!</v>
      </c>
      <c r="RU28" s="4" t="e">
        <f>COUNTIFS(#REF!,B28,#REF!,"Бекдурдиев",#REF!,"22.08.2026")</f>
        <v>#REF!</v>
      </c>
      <c r="RV28" s="4" t="e">
        <f>COUNTIFS(#REF!,B28,#REF!,"алиев",#REF!,"23.08.2026")</f>
        <v>#REF!</v>
      </c>
      <c r="RW28" s="4" t="e">
        <f>COUNTIFS(#REF!,B28,#REF!,"Бекдурдиев",#REF!,"23.08.2026")</f>
        <v>#REF!</v>
      </c>
      <c r="RX28" s="4" t="e">
        <f>COUNTIFS(#REF!,B28,#REF!,"алиев",#REF!,"24.08.2026")</f>
        <v>#REF!</v>
      </c>
      <c r="RY28" s="4" t="e">
        <f>COUNTIFS(#REF!,B28,#REF!,"Бекдурдиев",#REF!,"24.08.2026")</f>
        <v>#REF!</v>
      </c>
      <c r="RZ28" s="4" t="e">
        <f>COUNTIFS(#REF!,B28,#REF!,"алиев",#REF!,"25.08.2026")</f>
        <v>#REF!</v>
      </c>
      <c r="SA28" s="4" t="e">
        <f>COUNTIFS(#REF!,B28,#REF!,"Бекдурдиев",#REF!,"25.08.2026")</f>
        <v>#REF!</v>
      </c>
      <c r="SB28" s="4" t="e">
        <f>COUNTIFS(#REF!,B28,#REF!,"алиев",#REF!,"26.08.2026")</f>
        <v>#REF!</v>
      </c>
      <c r="SC28" s="4" t="e">
        <f>COUNTIFS(#REF!,B28,#REF!,"Бекдурдиев",#REF!,"26.08.2026")</f>
        <v>#REF!</v>
      </c>
      <c r="SD28" s="4" t="e">
        <f>COUNTIFS(#REF!,B28,#REF!,"алиев",#REF!,"27.08.2026")</f>
        <v>#REF!</v>
      </c>
      <c r="SE28" s="4" t="e">
        <f>COUNTIFS(#REF!,B28,#REF!,"Бекдурдиев",#REF!,"27.08.2026")</f>
        <v>#REF!</v>
      </c>
      <c r="SF28" s="4" t="e">
        <f>COUNTIFS(#REF!,B28,#REF!,"алиев",#REF!,"28.08.2026")</f>
        <v>#REF!</v>
      </c>
      <c r="SG28" s="4" t="e">
        <f>COUNTIFS(#REF!,B28,#REF!,"Бекдурдиев",#REF!,"28.08.2026")</f>
        <v>#REF!</v>
      </c>
      <c r="SH28" s="4" t="e">
        <f>COUNTIFS(#REF!,B28,#REF!,"алиев",#REF!,"29.08.2026")</f>
        <v>#REF!</v>
      </c>
      <c r="SI28" s="4" t="e">
        <f>COUNTIFS(#REF!,B28,#REF!,"Бекдурдиев",#REF!,"29.08.2026")</f>
        <v>#REF!</v>
      </c>
      <c r="SJ28" s="4" t="e">
        <f>COUNTIFS(#REF!,B28,#REF!,"алиев",#REF!,"30.08.2026")</f>
        <v>#REF!</v>
      </c>
      <c r="SK28" s="4" t="e">
        <f>COUNTIFS(#REF!,B28,#REF!,"Бекдурдиев",#REF!,"30.08.2026")</f>
        <v>#REF!</v>
      </c>
      <c r="SL28" s="4" t="e">
        <f>COUNTIFS(#REF!,B28,#REF!,"алиев",#REF!,"31.08.2026")</f>
        <v>#REF!</v>
      </c>
      <c r="SM28" s="4" t="e">
        <f>COUNTIFS(#REF!,B28,#REF!,"Бекдурдиев",#REF!,"31.08.2026")</f>
        <v>#REF!</v>
      </c>
      <c r="SN28" s="24" t="e">
        <f t="shared" si="34"/>
        <v>#REF!</v>
      </c>
      <c r="SO28" s="24" t="e">
        <f t="shared" si="35"/>
        <v>#REF!</v>
      </c>
      <c r="SP28" s="3" t="e">
        <f>COUNTIFS(#REF!,B28,#REF!,"алиев",#REF!,"01.09.2026")</f>
        <v>#REF!</v>
      </c>
      <c r="SQ28" s="3" t="e">
        <f>COUNTIFS(#REF!,B28,#REF!,"Бекдурдиев",#REF!,"01.09.2026")</f>
        <v>#REF!</v>
      </c>
      <c r="SR28" s="3" t="e">
        <f>COUNTIFS(#REF!,B28,#REF!,"алиев",#REF!,"02.09.2026")</f>
        <v>#REF!</v>
      </c>
      <c r="SS28" s="3" t="e">
        <f>COUNTIFS(#REF!,B28,#REF!,"Бекдурдиев",#REF!,"02.09.2026")</f>
        <v>#REF!</v>
      </c>
      <c r="ST28" s="3" t="e">
        <f>COUNTIFS(#REF!,B28,#REF!,"алиев",#REF!,"03.09.2026")</f>
        <v>#REF!</v>
      </c>
      <c r="SU28" s="3" t="e">
        <f>COUNTIFS(#REF!,B28,#REF!,"Бекдурдиев",#REF!,"03.09.2026")</f>
        <v>#REF!</v>
      </c>
      <c r="SV28" s="3" t="e">
        <f>COUNTIFS(#REF!,B28,#REF!,"алиев",#REF!,"04.09.2026")</f>
        <v>#REF!</v>
      </c>
      <c r="SW28" s="3" t="e">
        <f>COUNTIFS(#REF!,B28,#REF!,"Бекдурдиев",#REF!,"04.09.2026")</f>
        <v>#REF!</v>
      </c>
      <c r="SX28" s="3" t="e">
        <f>COUNTIFS(#REF!,B28,#REF!,"алиев",#REF!,"05.09.2026")</f>
        <v>#REF!</v>
      </c>
      <c r="SY28" s="3" t="e">
        <f>COUNTIFS(#REF!,B28,#REF!,"Бекдурдиев",#REF!,"05.09.2026")</f>
        <v>#REF!</v>
      </c>
      <c r="SZ28" s="3" t="e">
        <f>COUNTIFS(#REF!,B28,#REF!,"алиев",#REF!,"06.09.2026")</f>
        <v>#REF!</v>
      </c>
      <c r="TA28" s="3" t="e">
        <f>COUNTIFS(#REF!,B28,#REF!,"Бекдурдиев",#REF!,"06.09.2026")</f>
        <v>#REF!</v>
      </c>
      <c r="TB28" s="3" t="e">
        <f>COUNTIFS(#REF!,B28,#REF!,"алиев",#REF!,"07.09.2026")</f>
        <v>#REF!</v>
      </c>
      <c r="TC28" s="3" t="e">
        <f>COUNTIFS(#REF!,B28,#REF!,"Бекдурдиев",#REF!,"07.09.2026")</f>
        <v>#REF!</v>
      </c>
      <c r="TD28" s="3" t="e">
        <f>COUNTIFS(#REF!,B28,#REF!,"алиев",#REF!,"08.09.2026")</f>
        <v>#REF!</v>
      </c>
      <c r="TE28" s="3" t="e">
        <f>COUNTIFS(#REF!,B28,#REF!,"Бекдурдиев",#REF!,"08.09.2026")</f>
        <v>#REF!</v>
      </c>
      <c r="TF28" s="3" t="e">
        <f>COUNTIFS(#REF!,B28,#REF!,"алиев",#REF!,"09.09.2026")</f>
        <v>#REF!</v>
      </c>
      <c r="TG28" s="3" t="e">
        <f>COUNTIFS(#REF!,B28,#REF!,"Бекдурдиев",#REF!,"08.09.2026")</f>
        <v>#REF!</v>
      </c>
      <c r="TH28" s="3" t="e">
        <f>COUNTIFS(#REF!,B28,#REF!,"алиев",#REF!,"10.09.2026")</f>
        <v>#REF!</v>
      </c>
      <c r="TI28" s="3" t="e">
        <f>COUNTIFS(#REF!,B28,#REF!,"Бекдурдиев",#REF!,"10.09.2026")</f>
        <v>#REF!</v>
      </c>
      <c r="TJ28" s="3" t="e">
        <f>COUNTIFS(#REF!,B28,#REF!,"алиев",#REF!,"11.09.2026")</f>
        <v>#REF!</v>
      </c>
      <c r="TK28" s="3" t="e">
        <f>COUNTIFS(#REF!,B28,#REF!,"Бекдурдиев",#REF!,"11.09.2026")</f>
        <v>#REF!</v>
      </c>
      <c r="TL28" s="3" t="e">
        <f>COUNTIFS(#REF!,B28,#REF!,"алиев",#REF!,"11.09.2026")</f>
        <v>#REF!</v>
      </c>
      <c r="TM28" s="3" t="e">
        <f>COUNTIFS(#REF!,B28,#REF!,"Бекдурдиев",#REF!,"12.09.2026")</f>
        <v>#REF!</v>
      </c>
      <c r="TN28" s="3" t="e">
        <f>COUNTIFS(#REF!,B28,#REF!,"алиев",#REF!,"13.09.2026")</f>
        <v>#REF!</v>
      </c>
      <c r="TO28" s="3" t="e">
        <f>COUNTIFS(#REF!,B28,#REF!,"Бекдурдиев",#REF!,"13.09.2026")</f>
        <v>#REF!</v>
      </c>
      <c r="TP28" s="3" t="e">
        <f>COUNTIFS(#REF!,B28,#REF!,"алиев",#REF!,"14.09.2026")</f>
        <v>#REF!</v>
      </c>
      <c r="TQ28" s="3" t="e">
        <f>COUNTIFS(#REF!,B28,#REF!,"Бекдурдиев",#REF!,"14.09.2026")</f>
        <v>#REF!</v>
      </c>
      <c r="TR28" s="3" t="e">
        <f>COUNTIFS(#REF!,B28,#REF!,"алиев",#REF!,"15.09.2026")</f>
        <v>#REF!</v>
      </c>
      <c r="TS28" s="3" t="e">
        <f>COUNTIFS(#REF!,B28,#REF!,"Бекдурдиев",#REF!,"15.09.2026")</f>
        <v>#REF!</v>
      </c>
      <c r="TT28" s="3" t="e">
        <f>COUNTIFS(#REF!,B28,#REF!,"алиев",#REF!,"16.09.2026")</f>
        <v>#REF!</v>
      </c>
      <c r="TU28" s="3" t="e">
        <f>COUNTIFS(#REF!,B28,#REF!,"Бекдурдиев",#REF!,"16.09.2026")</f>
        <v>#REF!</v>
      </c>
      <c r="TV28" s="3" t="e">
        <f>COUNTIFS(#REF!,B28,#REF!,"алиев",#REF!,"17.09.2026")</f>
        <v>#REF!</v>
      </c>
      <c r="TW28" s="3" t="e">
        <f>COUNTIFS(#REF!,B28,#REF!,"Бекдурдиев",#REF!,"17.09.2026")</f>
        <v>#REF!</v>
      </c>
      <c r="TX28" s="3" t="e">
        <f>COUNTIFS(#REF!,B28,#REF!,"алиев",#REF!,"18.09.2026")</f>
        <v>#REF!</v>
      </c>
      <c r="TY28" s="3" t="e">
        <f>COUNTIFS(#REF!,B28,#REF!,"Бекдурдиев",#REF!,"18.09.2026")</f>
        <v>#REF!</v>
      </c>
      <c r="TZ28" s="3" t="e">
        <f>COUNTIFS(#REF!,B28,#REF!,"алиев",#REF!,"19.09.2026")</f>
        <v>#REF!</v>
      </c>
      <c r="UA28" s="3" t="e">
        <f>COUNTIFS(#REF!,B28,#REF!,"Бекдурдиев",#REF!,"19.09.2026")</f>
        <v>#REF!</v>
      </c>
      <c r="UB28" s="3" t="e">
        <f>COUNTIFS(#REF!,B28,#REF!,"алиев",#REF!,"20.09.2026")</f>
        <v>#REF!</v>
      </c>
      <c r="UC28" s="3" t="e">
        <f>COUNTIFS(#REF!,B28,#REF!,"Бекдурдиев",#REF!,"20.09.2026")</f>
        <v>#REF!</v>
      </c>
      <c r="UD28" s="3" t="e">
        <f>COUNTIFS(#REF!,B28,#REF!,"алиев",#REF!,"21.09.2026")</f>
        <v>#REF!</v>
      </c>
      <c r="UE28" s="3" t="e">
        <f>COUNTIFS(#REF!,B28,#REF!,"Бекдурдиев",#REF!,"21.09.2026")</f>
        <v>#REF!</v>
      </c>
      <c r="UF28" s="3" t="e">
        <f>COUNTIFS(#REF!,B28,#REF!,"алиев",#REF!,"22.09.2026")</f>
        <v>#REF!</v>
      </c>
      <c r="UG28" s="3" t="e">
        <f>COUNTIFS(#REF!,B28,#REF!,"Бекдурдиев",#REF!,"22.09.2026")</f>
        <v>#REF!</v>
      </c>
      <c r="UH28" s="3" t="e">
        <f>COUNTIFS(#REF!,B28,#REF!,"алиев",#REF!,"23.09.2026")</f>
        <v>#REF!</v>
      </c>
      <c r="UI28" s="3" t="e">
        <f>COUNTIFS(#REF!,B28,#REF!,"Бекдурдиев",#REF!,"23.09.2026")</f>
        <v>#REF!</v>
      </c>
      <c r="UJ28" s="3" t="e">
        <f>COUNTIFS(#REF!,B28,#REF!,"алиев",#REF!,"24.09.2026")</f>
        <v>#REF!</v>
      </c>
      <c r="UK28" s="3" t="e">
        <f>COUNTIFS(#REF!,B28,#REF!,"Бекдурдиев",#REF!,"24.09.2026")</f>
        <v>#REF!</v>
      </c>
      <c r="UL28" s="3" t="e">
        <f>COUNTIFS(#REF!,B28,#REF!,"алиев",#REF!,"25.09.2026")</f>
        <v>#REF!</v>
      </c>
      <c r="UM28" s="3" t="e">
        <f>COUNTIFS(#REF!,B28,#REF!,"Бекдурдиев",#REF!,"25.09.2026")</f>
        <v>#REF!</v>
      </c>
      <c r="UN28" s="3" t="e">
        <f>COUNTIFS(#REF!,B28,#REF!,"алиев",#REF!,"26.09.2026")</f>
        <v>#REF!</v>
      </c>
      <c r="UO28" s="3" t="e">
        <f>COUNTIFS(#REF!,B28,#REF!,"Бекдурдиев",#REF!,"26.09.2026")</f>
        <v>#REF!</v>
      </c>
      <c r="UP28" s="3" t="e">
        <f>COUNTIFS(#REF!,B28,#REF!,"алиев",#REF!,"27.09.2026")</f>
        <v>#REF!</v>
      </c>
      <c r="UQ28" s="3" t="e">
        <f>COUNTIFS(#REF!,B28,#REF!,"Бекдурдиев",#REF!,"27.09.2026")</f>
        <v>#REF!</v>
      </c>
      <c r="UR28" s="3" t="e">
        <f>COUNTIFS(#REF!,B28,#REF!,"алиев",#REF!,"28.09.2026")</f>
        <v>#REF!</v>
      </c>
      <c r="US28" s="3" t="e">
        <f>COUNTIFS(#REF!,B28,#REF!,"Бекдурдиев",#REF!,"28.09.2026")</f>
        <v>#REF!</v>
      </c>
      <c r="UT28" s="3" t="e">
        <f>COUNTIFS(#REF!,B28,#REF!,"алиев",#REF!,"29.09.2026")</f>
        <v>#REF!</v>
      </c>
      <c r="UU28" s="3" t="e">
        <f>COUNTIFS(#REF!,B28,#REF!,"Бекдурдиев",#REF!,"29.09.2026")</f>
        <v>#REF!</v>
      </c>
      <c r="UV28" s="3" t="e">
        <f>COUNTIFS(#REF!,B28,#REF!,"алиев",#REF!,"30.09.2026")</f>
        <v>#REF!</v>
      </c>
      <c r="UW28" s="4" t="e">
        <f>COUNTIFS(#REF!,B28,#REF!,"Бекдурдиев",#REF!,"30.09.2026")</f>
        <v>#REF!</v>
      </c>
      <c r="UX28" s="19" t="e">
        <f t="shared" si="36"/>
        <v>#REF!</v>
      </c>
      <c r="UY28" s="19" t="e">
        <f t="shared" si="37"/>
        <v>#REF!</v>
      </c>
      <c r="UZ28" s="28" t="e">
        <f>COUNTIFS(#REF!,B28,#REF!,"алиев",#REF!,"01.10.2026")</f>
        <v>#REF!</v>
      </c>
      <c r="VA28" s="28" t="e">
        <f>COUNTIFS(#REF!,B28,#REF!,"Бекдурдиев",#REF!,"01.10.2026")</f>
        <v>#REF!</v>
      </c>
      <c r="VB28" s="28" t="e">
        <f>COUNTIFS(#REF!,B28,#REF!,"алиев",#REF!,"02.10.2026")</f>
        <v>#REF!</v>
      </c>
      <c r="VC28" s="28" t="e">
        <f>COUNTIFS(#REF!,B28,#REF!,"Бекдурдиев",#REF!,"02.10.2026")</f>
        <v>#REF!</v>
      </c>
      <c r="VD28" s="28" t="e">
        <f>COUNTIFS(#REF!,B28,#REF!,"алиев",#REF!,"03.10.2026")</f>
        <v>#REF!</v>
      </c>
      <c r="VE28" s="28" t="e">
        <f>COUNTIFS(#REF!,B28,#REF!,"Бекдурдиев",#REF!,"03.10.2026")</f>
        <v>#REF!</v>
      </c>
      <c r="VF28" s="28" t="e">
        <f>COUNTIFS(#REF!,B28,#REF!,"алиев",#REF!,"04.10.2026")</f>
        <v>#REF!</v>
      </c>
      <c r="VG28" s="28" t="e">
        <f>COUNTIFS(#REF!,B28,#REF!,"Бекдурдиев",#REF!,"04.10.2026")</f>
        <v>#REF!</v>
      </c>
      <c r="VH28" s="28" t="e">
        <f>COUNTIFS(#REF!,B28,#REF!,"алиев",#REF!,"05.10.2026")</f>
        <v>#REF!</v>
      </c>
      <c r="VI28" s="28" t="e">
        <f>COUNTIFS(#REF!,B28,#REF!,"Бекдурдиев",#REF!,"05.10.2026")</f>
        <v>#REF!</v>
      </c>
      <c r="VJ28" s="28" t="e">
        <f>COUNTIFS(#REF!,B28,#REF!,"алиев",#REF!,"06.10.2026")</f>
        <v>#REF!</v>
      </c>
      <c r="VK28" s="28" t="e">
        <f>COUNTIFS(#REF!,B28,#REF!,"Бекдурдиев",#REF!,"06.10.2026")</f>
        <v>#REF!</v>
      </c>
      <c r="VL28" s="28" t="e">
        <f>COUNTIFS(#REF!,B28,#REF!,"алиев",#REF!,"07.10.2026")</f>
        <v>#REF!</v>
      </c>
      <c r="VM28" s="28" t="e">
        <f>COUNTIFS(#REF!,B28,#REF!,"Бекдурдиев",#REF!,"07.10.2026")</f>
        <v>#REF!</v>
      </c>
      <c r="VN28" s="28" t="e">
        <f>COUNTIFS(#REF!,B28,#REF!,"алиев",#REF!,"08.10.2026")</f>
        <v>#REF!</v>
      </c>
      <c r="VO28" s="28" t="e">
        <f>COUNTIFS(#REF!,B28,#REF!,"Бекдурдиев",#REF!,"08.10.2026")</f>
        <v>#REF!</v>
      </c>
      <c r="VP28" s="28" t="e">
        <f>COUNTIFS(#REF!,B28,#REF!,"алиев",#REF!,"09.10.2026")</f>
        <v>#REF!</v>
      </c>
      <c r="VQ28" s="28" t="e">
        <f>COUNTIFS(#REF!,B28,#REF!,"Бекдурдиев",#REF!,"09.10.2026")</f>
        <v>#REF!</v>
      </c>
      <c r="VR28" s="28" t="e">
        <f>COUNTIFS(#REF!,B28,#REF!,"алиев",#REF!,"10.10.2026")</f>
        <v>#REF!</v>
      </c>
      <c r="VS28" s="28" t="e">
        <f>COUNTIFS(#REF!,B28,#REF!,"Бекдурдиев",#REF!,"10.10.2026")</f>
        <v>#REF!</v>
      </c>
      <c r="VT28" s="28" t="e">
        <f>COUNTIFS(#REF!,B28,#REF!,"алиев",#REF!,"11.10.2026")</f>
        <v>#REF!</v>
      </c>
      <c r="VU28" s="28" t="e">
        <f>COUNTIFS(#REF!,B28,#REF!,"Бекдурдиев",#REF!,"11.10.2026")</f>
        <v>#REF!</v>
      </c>
      <c r="VV28" s="28" t="e">
        <f>COUNTIFS(#REF!,B28,#REF!,"алиев",#REF!,"12.10.2026")</f>
        <v>#REF!</v>
      </c>
      <c r="VW28" s="28" t="e">
        <f>COUNTIFS(#REF!,B28,#REF!,"Бекдурдиев",#REF!,"12.10.2026")</f>
        <v>#REF!</v>
      </c>
      <c r="VX28" s="28" t="e">
        <f>COUNTIFS(#REF!,B28,#REF!,"алиев",#REF!,"13.10.2026")</f>
        <v>#REF!</v>
      </c>
      <c r="VY28" s="28" t="e">
        <f>COUNTIFS(#REF!,B28,#REF!,"Бекдурдиев",#REF!,"13.10.2026")</f>
        <v>#REF!</v>
      </c>
      <c r="VZ28" s="28" t="e">
        <f>COUNTIFS(#REF!,B28,#REF!,"алиев",#REF!,"14.10.2026")</f>
        <v>#REF!</v>
      </c>
      <c r="WA28" s="28" t="e">
        <f>COUNTIFS(#REF!,B28,#REF!,"Бекдурдиев",#REF!,"14.10.2026")</f>
        <v>#REF!</v>
      </c>
      <c r="WB28" s="28" t="e">
        <f>COUNTIFS(#REF!,B28,#REF!,"алиев",#REF!,"15.10.2026")</f>
        <v>#REF!</v>
      </c>
      <c r="WC28" s="28" t="e">
        <f>COUNTIFS(#REF!,B28,#REF!,"Бекдурдиев",#REF!,"15.10.2026")</f>
        <v>#REF!</v>
      </c>
      <c r="WD28" s="28" t="e">
        <f>COUNTIFS(#REF!,B28,#REF!,"алиев",#REF!,"16.10.2026")</f>
        <v>#REF!</v>
      </c>
      <c r="WE28" s="28" t="e">
        <f>COUNTIFS(#REF!,B28,#REF!,"Бекдурдиев",#REF!,"16.10.2026")</f>
        <v>#REF!</v>
      </c>
      <c r="WF28" s="28" t="e">
        <f>COUNTIFS(#REF!,B28,#REF!,"алиев",#REF!,"17.10.2026")</f>
        <v>#REF!</v>
      </c>
      <c r="WG28" s="28" t="e">
        <f>COUNTIFS(#REF!,B28,#REF!,"Бекдурдиев",#REF!,"17.10.2026")</f>
        <v>#REF!</v>
      </c>
      <c r="WH28" s="28" t="e">
        <f>COUNTIFS(#REF!,B28,#REF!,"алиев",#REF!,"18.10.2026")</f>
        <v>#REF!</v>
      </c>
      <c r="WI28" s="28" t="e">
        <f>COUNTIFS(#REF!,B28,#REF!,"Бекдурдиев",#REF!,"18.10.2026")</f>
        <v>#REF!</v>
      </c>
      <c r="WJ28" s="28" t="e">
        <f>COUNTIFS(#REF!,B28,#REF!,"алиев",#REF!,"19.10.2026")</f>
        <v>#REF!</v>
      </c>
      <c r="WK28" s="28" t="e">
        <f>COUNTIFS(#REF!,B28,#REF!,"Бекдурдиев",#REF!,"19.10.2026")</f>
        <v>#REF!</v>
      </c>
      <c r="WL28" s="28" t="e">
        <f>COUNTIFS(#REF!,B28,#REF!,"алиев",#REF!,"20.10.2026")</f>
        <v>#REF!</v>
      </c>
      <c r="WM28" s="28" t="e">
        <f>COUNTIFS(#REF!,B28,#REF!,"Бекдурдиев",#REF!,"20.10.2026")</f>
        <v>#REF!</v>
      </c>
      <c r="WN28" s="28" t="e">
        <f>COUNTIFS(#REF!,B28,#REF!,"алиев",#REF!,"21.10.2026")</f>
        <v>#REF!</v>
      </c>
      <c r="WO28" s="28" t="e">
        <f>COUNTIFS(#REF!,B28,#REF!,"Бекдурдиев",#REF!,"21.10.2026")</f>
        <v>#REF!</v>
      </c>
      <c r="WP28" s="28" t="e">
        <f>COUNTIFS(#REF!,B28,#REF!,"алиев",#REF!,"22.10.2026")</f>
        <v>#REF!</v>
      </c>
      <c r="WQ28" s="28" t="e">
        <f>COUNTIFS(#REF!,B28,#REF!,"Бекдурдиев",#REF!,"22.10.2026")</f>
        <v>#REF!</v>
      </c>
      <c r="WR28" s="28" t="e">
        <f>COUNTIFS(#REF!,B28,#REF!,"алиев",#REF!,"23.10.2026")</f>
        <v>#REF!</v>
      </c>
      <c r="WS28" s="28" t="e">
        <f>COUNTIFS(#REF!,B28,#REF!,"Бекдурдиев",#REF!,"23.10.2026")</f>
        <v>#REF!</v>
      </c>
      <c r="WT28" s="28" t="e">
        <f>COUNTIFS(#REF!,B28,#REF!,"алиев",#REF!,"24.10.2026")</f>
        <v>#REF!</v>
      </c>
      <c r="WU28" s="28" t="e">
        <f>COUNTIFS(#REF!,B28,#REF!,"Бекдурдиев",#REF!,"24.10.2026")</f>
        <v>#REF!</v>
      </c>
      <c r="WV28" s="28" t="e">
        <f>COUNTIFS(#REF!,B28,#REF!,"алиев",#REF!,"25.10.2026")</f>
        <v>#REF!</v>
      </c>
      <c r="WW28" s="28" t="e">
        <f>COUNTIFS(#REF!,B28,#REF!,"Бекдурдиев",#REF!,"25.10.2026")</f>
        <v>#REF!</v>
      </c>
      <c r="WX28" s="28" t="e">
        <f>COUNTIFS(#REF!,B28,#REF!,"алиев",#REF!,"26.10.2026")</f>
        <v>#REF!</v>
      </c>
      <c r="WY28" s="28" t="e">
        <f>COUNTIFS(#REF!,B28,#REF!,"Бекдурдиев",#REF!,"26.10.2026")</f>
        <v>#REF!</v>
      </c>
      <c r="WZ28" s="28" t="e">
        <f>COUNTIFS(#REF!,B28,#REF!,"алиев",#REF!,"27.10.2026")</f>
        <v>#REF!</v>
      </c>
      <c r="XA28" s="28" t="e">
        <f>COUNTIFS(#REF!,B28,#REF!,"Бекдурдиев",#REF!,"27.10.2026")</f>
        <v>#REF!</v>
      </c>
      <c r="XB28" s="28" t="e">
        <f>COUNTIFS(#REF!,B28,#REF!,"алиев",#REF!,"28.10.2026")</f>
        <v>#REF!</v>
      </c>
      <c r="XC28" s="28" t="e">
        <f>COUNTIFS(#REF!,B28,#REF!,"Бекдурдиев",#REF!,"28.10.2026")</f>
        <v>#REF!</v>
      </c>
      <c r="XD28" s="28" t="e">
        <f>COUNTIFS(#REF!,B28,#REF!,"алиев",#REF!,"29.10.2026")</f>
        <v>#REF!</v>
      </c>
      <c r="XE28" s="28" t="e">
        <f>COUNTIFS(#REF!,B28,#REF!,"Бекдурдиев",#REF!,"29.10.2026")</f>
        <v>#REF!</v>
      </c>
      <c r="XF28" s="28" t="e">
        <f>COUNTIFS(#REF!,B28,#REF!,"алиев",#REF!,"30.10.2026")</f>
        <v>#REF!</v>
      </c>
      <c r="XG28" s="28" t="e">
        <f>COUNTIFS(#REF!,B28,#REF!,"Бекдурдиев",#REF!,"30.10.2026")</f>
        <v>#REF!</v>
      </c>
      <c r="XH28" s="28" t="e">
        <f>COUNTIFS(#REF!,B28,#REF!,"алиев",#REF!,"31.10.2026")</f>
        <v>#REF!</v>
      </c>
      <c r="XI28" s="28" t="e">
        <f>COUNTIFS(#REF!,B28,#REF!,"Бекдурдиев",#REF!,"31.10.2026")</f>
        <v>#REF!</v>
      </c>
      <c r="XJ28" s="41" t="e">
        <f t="shared" si="38"/>
        <v>#REF!</v>
      </c>
      <c r="XK28" s="41" t="e">
        <f t="shared" si="39"/>
        <v>#REF!</v>
      </c>
      <c r="XL28" s="28" t="e">
        <f>COUNTIFS(#REF!,B28,#REF!,"алиев",#REF!,"01.11.2026")</f>
        <v>#REF!</v>
      </c>
      <c r="XM28" s="28" t="e">
        <f>COUNTIFS(#REF!,B28,#REF!,"Бекдурдиев",#REF!,"01.11.2026")</f>
        <v>#REF!</v>
      </c>
      <c r="XN28" s="28" t="e">
        <f>COUNTIFS(#REF!,B28,#REF!,"алиев",#REF!,"02.11.2026")</f>
        <v>#REF!</v>
      </c>
      <c r="XO28" s="28" t="e">
        <f>COUNTIFS(#REF!,B28,#REF!,"Бекдурдиев",#REF!,"02.11.2026")</f>
        <v>#REF!</v>
      </c>
      <c r="XP28" s="28" t="e">
        <f>COUNTIFS(#REF!,B28,#REF!,"алиев",#REF!,"03.11.2026")</f>
        <v>#REF!</v>
      </c>
      <c r="XQ28" s="28" t="e">
        <f>COUNTIFS(#REF!,B28,#REF!,"Бекдурдиев",#REF!,"03.11.2026")</f>
        <v>#REF!</v>
      </c>
      <c r="XR28" s="28" t="e">
        <f>COUNTIFS(#REF!,B28,#REF!,"алиев",#REF!,"04.11.2026")</f>
        <v>#REF!</v>
      </c>
      <c r="XS28" s="28" t="e">
        <f>COUNTIFS(#REF!,B28,#REF!,"Бекдурдиев",#REF!,"04.11.2026")</f>
        <v>#REF!</v>
      </c>
      <c r="XT28" s="28" t="e">
        <f>COUNTIFS(#REF!,B28,#REF!,"алиев",#REF!,"05.11.2026")</f>
        <v>#REF!</v>
      </c>
      <c r="XU28" s="28" t="e">
        <f>COUNTIFS(#REF!,B28,#REF!,"Бекдурдиев",#REF!,"05.11.2026")</f>
        <v>#REF!</v>
      </c>
      <c r="XV28" s="28" t="e">
        <f>COUNTIFS(#REF!,B28,#REF!,"алиев",#REF!,"06.11.2026")</f>
        <v>#REF!</v>
      </c>
      <c r="XW28" s="28" t="e">
        <f>COUNTIFS(#REF!,B28,#REF!,"Бекдурдиев",#REF!,"06.11.2026")</f>
        <v>#REF!</v>
      </c>
      <c r="XX28" s="28" t="e">
        <f>COUNTIFS(#REF!,B28,#REF!,"алиев",#REF!,"07.11.2026")</f>
        <v>#REF!</v>
      </c>
      <c r="XY28" s="28" t="e">
        <f>COUNTIFS(#REF!,B28,#REF!,"Бекдурдиев",#REF!,"07.11.2026")</f>
        <v>#REF!</v>
      </c>
      <c r="XZ28" s="42" t="e">
        <f>COUNTIFS(#REF!,B28,#REF!,"алиев",#REF!,"08.11.2026")</f>
        <v>#REF!</v>
      </c>
      <c r="YA28" s="42" t="e">
        <f>COUNTIFS(#REF!,B28,#REF!,"Бекдурдиев",#REF!,"08.11.2026")</f>
        <v>#REF!</v>
      </c>
      <c r="YB28" s="42" t="e">
        <f>COUNTIFS(#REF!,B28,#REF!,"алиев",#REF!,"09.11.2026")</f>
        <v>#REF!</v>
      </c>
      <c r="YC28" s="42" t="e">
        <f>COUNTIFS(#REF!,B28,#REF!,"Бекдурдиев",#REF!,"09.11.2026")</f>
        <v>#REF!</v>
      </c>
      <c r="YD28" s="42" t="e">
        <f>COUNTIFS(#REF!,B28,#REF!,"алиев",#REF!,"10.11.2026")</f>
        <v>#REF!</v>
      </c>
      <c r="YE28" s="42" t="e">
        <f>COUNTIFS(#REF!,B28,#REF!,"Бекдурдиев",#REF!,"10.11.2026")</f>
        <v>#REF!</v>
      </c>
      <c r="YF28" s="42" t="e">
        <f>COUNTIFS(#REF!,B28,#REF!,"алиев",#REF!,"11.11.2026")</f>
        <v>#REF!</v>
      </c>
      <c r="YG28" s="42" t="e">
        <f>COUNTIFS(#REF!,B28,#REF!,"Бекдурдиев",#REF!,"11.11.2026")</f>
        <v>#REF!</v>
      </c>
      <c r="YH28" s="42" t="e">
        <f>COUNTIFS(#REF!,B28,#REF!,"алиев",#REF!,"12.11.2026")</f>
        <v>#REF!</v>
      </c>
      <c r="YI28" s="42" t="e">
        <f>COUNTIFS(#REF!,B28,#REF!,"Бекдурдиев",#REF!,"12.11.2026")</f>
        <v>#REF!</v>
      </c>
      <c r="YJ28" s="42" t="e">
        <f>COUNTIFS(#REF!,B28,#REF!,"алиев",#REF!,"13.11.2026")</f>
        <v>#REF!</v>
      </c>
      <c r="YK28" s="42" t="e">
        <f>COUNTIFS(#REF!,B28,#REF!,"Бекдурдиев",#REF!,"13.11.2026")</f>
        <v>#REF!</v>
      </c>
      <c r="YL28" s="42" t="e">
        <f>COUNTIFS(#REF!,B28,#REF!,"алиев",#REF!,"14.11.2026")</f>
        <v>#REF!</v>
      </c>
      <c r="YM28" s="42" t="e">
        <f>COUNTIFS(#REF!,B28,#REF!,"Бекдурдиев",#REF!,"14.11.2026")</f>
        <v>#REF!</v>
      </c>
      <c r="YN28" s="42" t="e">
        <f>COUNTIFS(#REF!,B28,#REF!,"алиев",#REF!,"15.11.2026")</f>
        <v>#REF!</v>
      </c>
      <c r="YO28" s="42" t="e">
        <f>COUNTIFS(#REF!,B28,#REF!,"Бекдурдиев",#REF!,"15.11.2026")</f>
        <v>#REF!</v>
      </c>
      <c r="YP28" s="42" t="e">
        <f>COUNTIFS(#REF!,B28,#REF!,"алиев",#REF!,"16.11.2026")</f>
        <v>#REF!</v>
      </c>
      <c r="YQ28" s="42" t="e">
        <f>COUNTIFS(#REF!,B28,#REF!,"Бекдурдиев",#REF!,"16.11.2026")</f>
        <v>#REF!</v>
      </c>
      <c r="YR28" s="42" t="e">
        <f>COUNTIFS(#REF!,B28,#REF!,"алиев",#REF!,"17.11.2026")</f>
        <v>#REF!</v>
      </c>
      <c r="YS28" s="42" t="e">
        <f>COUNTIFS(#REF!,B28,#REF!,"Бекдурдиев",#REF!,"17.11.2026")</f>
        <v>#REF!</v>
      </c>
      <c r="YT28" s="42" t="e">
        <f>COUNTIFS(#REF!,B28,#REF!,"алиев",#REF!,"18.11.2026")</f>
        <v>#REF!</v>
      </c>
      <c r="YU28" s="42" t="e">
        <f>COUNTIFS(#REF!,B28,#REF!,"Бекдурдиев",#REF!,"18.11.2026")</f>
        <v>#REF!</v>
      </c>
      <c r="YV28" s="42" t="e">
        <f>COUNTIFS(#REF!,B28,#REF!,"алиев",#REF!,"19.11.2026")</f>
        <v>#REF!</v>
      </c>
      <c r="YW28" s="42" t="e">
        <f>COUNTIFS(#REF!,B28,#REF!,"Бекдурдиев",#REF!,"19.11.2026")</f>
        <v>#REF!</v>
      </c>
      <c r="YX28" s="42" t="e">
        <f>COUNTIFS(#REF!,B28,#REF!,"алиев",#REF!,"20.11.2026")</f>
        <v>#REF!</v>
      </c>
      <c r="YY28" s="42" t="e">
        <f>COUNTIFS(#REF!,B28,#REF!,"Бекдурдиев",#REF!,"20.11.2026")</f>
        <v>#REF!</v>
      </c>
      <c r="YZ28" s="42" t="e">
        <f>COUNTIFS(#REF!,B28,#REF!,"алиев",#REF!,"21.11.2026")</f>
        <v>#REF!</v>
      </c>
      <c r="ZA28" s="42" t="e">
        <f>COUNTIFS(#REF!,B28,#REF!,"Бекдурдиев",#REF!,"21.11.2026")</f>
        <v>#REF!</v>
      </c>
      <c r="ZB28" s="42" t="e">
        <f>COUNTIFS(#REF!,B28,#REF!,"алиев",#REF!,"22.11.2026")</f>
        <v>#REF!</v>
      </c>
      <c r="ZC28" s="42" t="e">
        <f>COUNTIFS(#REF!,B28,#REF!,"Бекдурдиев",#REF!,"22.11.2026")</f>
        <v>#REF!</v>
      </c>
      <c r="ZD28" s="42" t="e">
        <f>COUNTIFS(#REF!,B28,#REF!,"алиев",#REF!,"23.11.2026")</f>
        <v>#REF!</v>
      </c>
      <c r="ZE28" s="42" t="e">
        <f>COUNTIFS(#REF!,B28,#REF!,"Бекдурдиев",#REF!,"23.11.2026")</f>
        <v>#REF!</v>
      </c>
      <c r="ZF28" s="42" t="e">
        <f>COUNTIFS(#REF!,B28,#REF!,"алиев",#REF!,"24.11.2026")</f>
        <v>#REF!</v>
      </c>
      <c r="ZG28" s="42" t="e">
        <f>COUNTIFS(#REF!,B28,#REF!,"Бекдурдиев",#REF!,"24.11.2026")</f>
        <v>#REF!</v>
      </c>
      <c r="ZH28" s="42" t="e">
        <f>COUNTIFS(#REF!,B28,#REF!,"алиев",#REF!,"25.11.202")</f>
        <v>#REF!</v>
      </c>
      <c r="ZI28" s="42" t="e">
        <f>COUNTIFS(#REF!,B28,#REF!,"Бекдурдиев",#REF!,"25.11.2026")</f>
        <v>#REF!</v>
      </c>
      <c r="ZJ28" s="42" t="e">
        <f>COUNTIFS(#REF!,B28,#REF!,"алиев",#REF!,"26.11.2026")</f>
        <v>#REF!</v>
      </c>
      <c r="ZK28" s="42" t="e">
        <f>COUNTIFS(#REF!,B28,#REF!,"Бекдурдиев",#REF!,"26.11.2026")</f>
        <v>#REF!</v>
      </c>
      <c r="ZL28" s="42" t="e">
        <f>COUNTIFS(#REF!,B28,#REF!,"алиев",#REF!,"27.11.2026")</f>
        <v>#REF!</v>
      </c>
      <c r="ZM28" s="42" t="e">
        <f>COUNTIFS(#REF!,B28,#REF!,"Бекдурдиев",#REF!,"27.11.2026")</f>
        <v>#REF!</v>
      </c>
      <c r="ZN28" s="42" t="e">
        <f>COUNTIFS(#REF!,B28,#REF!,"алиев",#REF!,"28.11.2026")</f>
        <v>#REF!</v>
      </c>
      <c r="ZO28" s="42" t="e">
        <f>COUNTIFS(#REF!,B28,#REF!,"Бекдурдиев",#REF!,"28.11.2026")</f>
        <v>#REF!</v>
      </c>
      <c r="ZP28" s="42" t="e">
        <f>COUNTIFS(#REF!,B28,#REF!,"алиев",#REF!,"29.11.2026")</f>
        <v>#REF!</v>
      </c>
      <c r="ZQ28" s="42" t="e">
        <f>COUNTIFS(#REF!,B28,#REF!,"Бекдурдиев",#REF!,"29.11.2026")</f>
        <v>#REF!</v>
      </c>
      <c r="ZR28" s="42" t="e">
        <f>COUNTIFS(#REF!,B28,#REF!,"алиев",#REF!,"30.11.2026")</f>
        <v>#REF!</v>
      </c>
      <c r="ZS28" s="42" t="e">
        <f>COUNTIFS(#REF!,B28,#REF!,"Бекдурдиев",#REF!,"30.11.2026")</f>
        <v>#REF!</v>
      </c>
      <c r="ZT28" s="43" t="e">
        <f t="shared" si="40"/>
        <v>#REF!</v>
      </c>
      <c r="ZU28" s="43" t="e">
        <f t="shared" si="41"/>
        <v>#REF!</v>
      </c>
      <c r="ZV28" s="4" t="e">
        <f>COUNTIFS(#REF!,B28,#REF!,"алиев",#REF!,"01.12.2026")</f>
        <v>#REF!</v>
      </c>
      <c r="ZW28" s="4" t="e">
        <f>COUNTIFS(#REF!,B28,#REF!,"Бекдурдиев",#REF!,"01.12.2026")</f>
        <v>#REF!</v>
      </c>
      <c r="ZX28" s="4" t="e">
        <f>COUNTIFS(#REF!,B28,#REF!,"алиев",#REF!,"02.12.2026")</f>
        <v>#REF!</v>
      </c>
      <c r="ZY28" s="4" t="e">
        <f>COUNTIFS(#REF!,B28,#REF!,"Бекдурдиев",#REF!,"02.12.2026")</f>
        <v>#REF!</v>
      </c>
      <c r="ZZ28" s="4" t="e">
        <f>COUNTIFS(#REF!,B28,#REF!,"алиев",#REF!,"03.12.2026")</f>
        <v>#REF!</v>
      </c>
      <c r="AAA28" s="4" t="e">
        <f>COUNTIFS(#REF!,B28,#REF!,"Бекдурдиев",#REF!,"03.12.2026")</f>
        <v>#REF!</v>
      </c>
      <c r="AAB28" s="4" t="e">
        <f>COUNTIFS(#REF!,B28,#REF!,"алиев",#REF!,"04.12.2026")</f>
        <v>#REF!</v>
      </c>
      <c r="AAC28" s="4" t="e">
        <f>COUNTIFS(#REF!,B28,#REF!,"Бекдурдиев",#REF!,"04.12.2026")</f>
        <v>#REF!</v>
      </c>
      <c r="AAD28" s="4" t="e">
        <f>COUNTIFS(#REF!,B28,#REF!,"алиев",#REF!,"05.12.2026")</f>
        <v>#REF!</v>
      </c>
      <c r="AAE28" s="4" t="e">
        <f>COUNTIFS(#REF!,B28,#REF!,"Бекдурдиев",#REF!,"05.12.2026")</f>
        <v>#REF!</v>
      </c>
      <c r="AAF28" s="4" t="e">
        <f>COUNTIFS(#REF!,B28,#REF!,"алиев",#REF!,"06.12.2026")</f>
        <v>#REF!</v>
      </c>
      <c r="AAG28" s="4" t="e">
        <f>COUNTIFS(#REF!,B28,#REF!,"Бекдурдиев",#REF!,"06.12.2026")</f>
        <v>#REF!</v>
      </c>
      <c r="AAH28" s="4" t="e">
        <f>COUNTIFS(#REF!,B28,#REF!,"алиев",#REF!,"07.12.2026")</f>
        <v>#REF!</v>
      </c>
      <c r="AAI28" s="4" t="e">
        <f>COUNTIFS(#REF!,B28,#REF!,"Бекдурдиев",#REF!,"07.12.2026")</f>
        <v>#REF!</v>
      </c>
      <c r="AAJ28" s="1" t="e">
        <f>COUNTIFS(#REF!,B28,#REF!,"алиев",#REF!,"08.12.2026")</f>
        <v>#REF!</v>
      </c>
      <c r="AAK28" s="1" t="e">
        <f>COUNTIFS(#REF!,B28,#REF!,"Бекдурдиев",#REF!,"08.12.2026")</f>
        <v>#REF!</v>
      </c>
      <c r="AAL28" s="1" t="e">
        <f>COUNTIFS(#REF!,B28,#REF!,"алиев",#REF!,"09.12.2026")</f>
        <v>#REF!</v>
      </c>
      <c r="AAM28" s="1" t="e">
        <f>COUNTIFS(#REF!,B28,#REF!,"Бекдурдиев",#REF!,"09.12.2026")</f>
        <v>#REF!</v>
      </c>
      <c r="AAN28" s="1" t="e">
        <f>COUNTIFS(#REF!,B28,#REF!,"алиев",#REF!,"10.12.2026")</f>
        <v>#REF!</v>
      </c>
      <c r="AAO28" s="1" t="e">
        <f>COUNTIFS(#REF!,B28,#REF!,"Бекдурдиев",#REF!,"10.12.2026")</f>
        <v>#REF!</v>
      </c>
      <c r="AAP28" s="1" t="e">
        <f>COUNTIFS(#REF!,B28,#REF!,"алиев",#REF!,"11.12.2026")</f>
        <v>#REF!</v>
      </c>
      <c r="AAQ28" s="1" t="e">
        <f>COUNTIFS(#REF!,B28,#REF!,"Бекдурдиев",#REF!,"11.12.2026")</f>
        <v>#REF!</v>
      </c>
      <c r="AAR28" s="1" t="e">
        <f>COUNTIFS(#REF!,B28,#REF!,"алиев",#REF!,"12.12.2026")</f>
        <v>#REF!</v>
      </c>
      <c r="AAS28" s="1" t="e">
        <f>COUNTIFS(#REF!,B28,#REF!,"Бекдурдиев",#REF!,"12.12.2026")</f>
        <v>#REF!</v>
      </c>
      <c r="AAT28" s="1" t="e">
        <f>COUNTIFS(#REF!,B28,#REF!,"алиев",#REF!,"13.12.2026")</f>
        <v>#REF!</v>
      </c>
      <c r="AAU28" s="1" t="e">
        <f>COUNTIFS(#REF!,B28,#REF!,"Бекдурдиев",#REF!,"13.12.2026")</f>
        <v>#REF!</v>
      </c>
      <c r="AAV28" s="1" t="e">
        <f>COUNTIFS(#REF!,B28,#REF!,"алиев",#REF!,"14.12.2026")</f>
        <v>#REF!</v>
      </c>
      <c r="AAW28" s="1" t="e">
        <f>COUNTIFS(#REF!,B28,#REF!,"Бекдурдиев",#REF!,"14.12.2026")</f>
        <v>#REF!</v>
      </c>
      <c r="AAX28" s="1" t="e">
        <f>COUNTIFS(#REF!,B28,#REF!,"алиев",#REF!,"15.12.2026")</f>
        <v>#REF!</v>
      </c>
      <c r="AAY28" s="1" t="e">
        <f>COUNTIFS(#REF!,B28,#REF!,"Бекдурдиев",#REF!,"15.12.2026")</f>
        <v>#REF!</v>
      </c>
      <c r="AAZ28" s="1" t="e">
        <f>COUNTIFS(#REF!,B28,#REF!,"алиев",#REF!,"16.12.2026")</f>
        <v>#REF!</v>
      </c>
      <c r="ABA28" s="1" t="e">
        <f>COUNTIFS(#REF!,B28,#REF!,"Бекдурдиев",#REF!,"16.12.2026")</f>
        <v>#REF!</v>
      </c>
      <c r="ABB28" s="1" t="e">
        <f>COUNTIFS(#REF!,B28,#REF!,"алиев",#REF!,"17.12.2026")</f>
        <v>#REF!</v>
      </c>
      <c r="ABC28" s="1" t="e">
        <f>COUNTIFS(#REF!,B28,#REF!,"Бекдурдиев",#REF!,"17.12.2026")</f>
        <v>#REF!</v>
      </c>
      <c r="ABD28" s="1" t="e">
        <f>COUNTIFS(#REF!,B28,#REF!,"алиев",#REF!,"18.12.2026")</f>
        <v>#REF!</v>
      </c>
      <c r="ABE28" s="1" t="e">
        <f>COUNTIFS(#REF!,B28,#REF!,"Бекдурдиев",#REF!,"18.12.2026")</f>
        <v>#REF!</v>
      </c>
      <c r="ABF28" s="1" t="e">
        <f>COUNTIFS(#REF!,B28,#REF!,"алиев",#REF!,"19.12.2026")</f>
        <v>#REF!</v>
      </c>
      <c r="ABG28" s="1" t="e">
        <f>COUNTIFS(#REF!,B28,#REF!,"Бекдурдиев",#REF!,"19.12.2026")</f>
        <v>#REF!</v>
      </c>
      <c r="ABH28" s="1" t="e">
        <f>COUNTIFS(#REF!,B28,#REF!,"алиев",#REF!,"20.12.2026")</f>
        <v>#REF!</v>
      </c>
      <c r="ABI28" s="1" t="e">
        <f>COUNTIFS(#REF!,B28,#REF!,"Бекдурдиев",#REF!,"20.12.2026")</f>
        <v>#REF!</v>
      </c>
      <c r="ABJ28" s="1" t="e">
        <f>COUNTIFS(#REF!,B28,#REF!,"алиев",#REF!,"21.12.2026")</f>
        <v>#REF!</v>
      </c>
      <c r="ABK28" s="1" t="e">
        <f>COUNTIFS(#REF!,B28,#REF!,"Бекдурдиев",#REF!,"21.12.2026")</f>
        <v>#REF!</v>
      </c>
      <c r="ABL28" s="1" t="e">
        <f>COUNTIFS(#REF!,B28,#REF!,"алиев",#REF!,"22.12.2026")</f>
        <v>#REF!</v>
      </c>
      <c r="ABM28" s="1" t="e">
        <f>COUNTIFS(#REF!,B28,#REF!,"Бекдурдиев",#REF!,"22.12.2026")</f>
        <v>#REF!</v>
      </c>
      <c r="ABN28" s="1" t="e">
        <f>COUNTIFS(#REF!,B28,#REF!,"алиев",#REF!,"23.12.2026")</f>
        <v>#REF!</v>
      </c>
      <c r="ABO28" s="1" t="e">
        <f>COUNTIFS(#REF!,B28,#REF!,"Бекдурдиев",#REF!,"23.12.2026")</f>
        <v>#REF!</v>
      </c>
      <c r="ABP28" s="1" t="e">
        <f>COUNTIFS(#REF!,B28,#REF!,"алиев",#REF!,"24.12.2026")</f>
        <v>#REF!</v>
      </c>
      <c r="ABQ28" s="1" t="e">
        <f>COUNTIFS(#REF!,B28,#REF!,"Бекдурдиев",#REF!,"24.12.2026")</f>
        <v>#REF!</v>
      </c>
      <c r="ABR28" s="1" t="e">
        <f>COUNTIFS(#REF!,B28,#REF!,"алиев",#REF!,"25.12.2026")</f>
        <v>#REF!</v>
      </c>
      <c r="ABS28" s="1" t="e">
        <f>COUNTIFS(#REF!,B28,#REF!,"Бекдурдиев",#REF!,"25.12.2026")</f>
        <v>#REF!</v>
      </c>
      <c r="ABT28" s="1" t="e">
        <f>COUNTIFS(#REF!,B28,#REF!,"алиев",#REF!,"26.12.2026")</f>
        <v>#REF!</v>
      </c>
      <c r="ABU28" s="1" t="e">
        <f>COUNTIFS(#REF!,B28,#REF!,"Бекдурдиев",#REF!,"26.12.2026")</f>
        <v>#REF!</v>
      </c>
      <c r="ABV28" s="1" t="e">
        <f>COUNTIFS(#REF!,B28,#REF!,"алиев",#REF!,"27.12.2026")</f>
        <v>#REF!</v>
      </c>
      <c r="ABW28" s="1" t="e">
        <f>COUNTIFS(#REF!,B28,#REF!,"Бекдурдиев",#REF!,"27.12.2026")</f>
        <v>#REF!</v>
      </c>
      <c r="ABX28" s="1" t="e">
        <f>COUNTIFS(#REF!,B28,#REF!,"алиев",#REF!,"28.12.2026")</f>
        <v>#REF!</v>
      </c>
      <c r="ABY28" s="1" t="e">
        <f>COUNTIFS(#REF!,B28,#REF!,"Бекдурдиев",#REF!,"28.12.2026")</f>
        <v>#REF!</v>
      </c>
      <c r="ABZ28" s="1" t="e">
        <f>COUNTIFS(#REF!,B28,#REF!,"алиев",#REF!,"29.12.2026")</f>
        <v>#REF!</v>
      </c>
      <c r="ACA28" s="1" t="e">
        <f>COUNTIFS(#REF!,B28,#REF!,"Бекдурдиев",#REF!,"29.12.2026")</f>
        <v>#REF!</v>
      </c>
      <c r="ACB28" s="1" t="e">
        <f>COUNTIFS(#REF!,B28,#REF!,"алиев",#REF!,"30.12.2026")</f>
        <v>#REF!</v>
      </c>
      <c r="ACC28" s="1" t="e">
        <f>COUNTIFS(#REF!,B28,#REF!,"Бекдурдиев",#REF!,"30.12.2026")</f>
        <v>#REF!</v>
      </c>
      <c r="ACD28" s="1" t="e">
        <f>COUNTIFS(#REF!,B28,#REF!,"алиев",#REF!,"31.12.2026")</f>
        <v>#REF!</v>
      </c>
      <c r="ACE28" s="1" t="e">
        <f>COUNTIFS(#REF!,B28,#REF!,"Бекдурдиев",#REF!,"31.12.2026")</f>
        <v>#REF!</v>
      </c>
    </row>
    <row r="29" spans="1:759" ht="54" x14ac:dyDescent="0.25">
      <c r="A29" s="4">
        <v>22</v>
      </c>
      <c r="B29" s="7" t="s">
        <v>25</v>
      </c>
      <c r="C29" s="32" t="e">
        <f t="shared" si="15"/>
        <v>#REF!</v>
      </c>
      <c r="D29" s="31" t="e">
        <f t="shared" si="16"/>
        <v>#REF!</v>
      </c>
      <c r="E29" s="31" t="e">
        <f t="shared" si="17"/>
        <v>#REF!</v>
      </c>
      <c r="F29" s="10" t="e">
        <f t="shared" si="18"/>
        <v>#REF!</v>
      </c>
      <c r="G29" s="10" t="e">
        <f t="shared" si="19"/>
        <v>#REF!</v>
      </c>
      <c r="H29" s="2" t="e">
        <f>COUNTIFS(#REF!,B29,#REF!,"алиев",#REF!,"01.01.2026")</f>
        <v>#REF!</v>
      </c>
      <c r="I29" s="2" t="e">
        <f>COUNTIFS(#REF!,B29,#REF!,"Бекдурдиев",#REF!,"01.01.2026")</f>
        <v>#REF!</v>
      </c>
      <c r="J29" s="2" t="e">
        <f>COUNTIFS(#REF!,B29,#REF!,"алиев",#REF!,"02.01.2026")</f>
        <v>#REF!</v>
      </c>
      <c r="K29" s="2" t="e">
        <f>COUNTIFS(#REF!,B29,#REF!,"Бекдурдиев",#REF!,"02.01.2026")</f>
        <v>#REF!</v>
      </c>
      <c r="L29" s="2" t="e">
        <f>COUNTIFS(#REF!,B29,#REF!,"алиев",#REF!,"03.01.2026")</f>
        <v>#REF!</v>
      </c>
      <c r="M29" s="2" t="e">
        <f>COUNTIFS(#REF!,#REF!,#REF!,"Бекдурдиев",#REF!,"03.01.2026")</f>
        <v>#REF!</v>
      </c>
      <c r="N29" s="2" t="e">
        <f>COUNTIFS(#REF!,B29,#REF!,"алиев",#REF!,"04.01.2026")</f>
        <v>#REF!</v>
      </c>
      <c r="O29" s="2" t="e">
        <f>COUNTIFS(#REF!,B29,#REF!,"Бекдурдиев",#REF!,"04.01.2026")</f>
        <v>#REF!</v>
      </c>
      <c r="P29" s="2" t="e">
        <f>COUNTIFS(#REF!,B29,#REF!,"алиев",#REF!,"05.01.2026")</f>
        <v>#REF!</v>
      </c>
      <c r="Q29" s="2" t="e">
        <f>COUNTIFS(#REF!,B29,#REF!,"Бекдурдиев",#REF!,"05.01.2026")</f>
        <v>#REF!</v>
      </c>
      <c r="R29" s="2" t="e">
        <f>COUNTIFS(#REF!,B29,#REF!,"алиев",#REF!,"06.01.2026")</f>
        <v>#REF!</v>
      </c>
      <c r="S29" s="2" t="e">
        <f>COUNTIFS(#REF!,B29,#REF!,"Бекдурдиев",#REF!,"06.01.2026")</f>
        <v>#REF!</v>
      </c>
      <c r="T29" s="2" t="e">
        <f>COUNTIFS(#REF!,B29,#REF!,"алиев",#REF!,"07.01.2026")</f>
        <v>#REF!</v>
      </c>
      <c r="U29" s="2" t="e">
        <f>COUNTIFS(#REF!,B29,#REF!,"Бекдурдиев",#REF!,"07.01.2026")</f>
        <v>#REF!</v>
      </c>
      <c r="V29" s="2" t="e">
        <f>COUNTIFS(#REF!,B29,#REF!,"алиев",#REF!,"08.01.2026")</f>
        <v>#REF!</v>
      </c>
      <c r="W29" s="2" t="e">
        <f>COUNTIFS(#REF!,B29,#REF!,"Бекдурдиев",#REF!,"08.01.2026")</f>
        <v>#REF!</v>
      </c>
      <c r="X29" s="2" t="e">
        <f>COUNTIFS(#REF!,B29,#REF!,"алиев",#REF!,"09.01.2026")</f>
        <v>#REF!</v>
      </c>
      <c r="Y29" s="2" t="e">
        <f>COUNTIFS(#REF!,B29,#REF!,"Бекдурдиев",#REF!,"09.01.2026")</f>
        <v>#REF!</v>
      </c>
      <c r="Z29" s="2" t="e">
        <f>COUNTIFS(#REF!,B29,#REF!,"алиев",#REF!,"10.01.2026")</f>
        <v>#REF!</v>
      </c>
      <c r="AA29" s="2" t="e">
        <f>COUNTIFS(#REF!,B29,#REF!,"Бекдурдиев",#REF!,"10.01.2026")</f>
        <v>#REF!</v>
      </c>
      <c r="AB29" s="2" t="e">
        <f>COUNTIFS(#REF!,B29,#REF!,"алиев",#REF!,"11.01.2026")</f>
        <v>#REF!</v>
      </c>
      <c r="AC29" s="2" t="e">
        <f>COUNTIFS(#REF!,B29,#REF!,"Бекдурдиев",#REF!,"10.01.2026")</f>
        <v>#REF!</v>
      </c>
      <c r="AD29" s="2" t="e">
        <f>COUNTIFS(#REF!,B29,#REF!,"алиев",#REF!,"12.01.2026")</f>
        <v>#REF!</v>
      </c>
      <c r="AE29" s="2" t="e">
        <f>COUNTIFS(#REF!,B29,#REF!,"Бекдурдиев",#REF!,"12.01.2026")</f>
        <v>#REF!</v>
      </c>
      <c r="AF29" s="2" t="e">
        <f>COUNTIFS(#REF!,B29,#REF!,"алиев",#REF!,"13.01.2026")</f>
        <v>#REF!</v>
      </c>
      <c r="AG29" s="2" t="e">
        <f>COUNTIFS(#REF!,B29,#REF!,"Бекдурдиев",#REF!,"13.01.2026")</f>
        <v>#REF!</v>
      </c>
      <c r="AH29" s="2" t="e">
        <f>COUNTIFS(#REF!,B29,#REF!,"алиев",#REF!,"14.01.2026")</f>
        <v>#REF!</v>
      </c>
      <c r="AI29" s="2" t="e">
        <f>COUNTIFS(#REF!,B29,#REF!,"Бекдурдиев",#REF!,"14.01.2026")</f>
        <v>#REF!</v>
      </c>
      <c r="AJ29" s="2" t="e">
        <f>COUNTIFS(#REF!,B29,#REF!,"алиев",#REF!,"15.01.2026")</f>
        <v>#REF!</v>
      </c>
      <c r="AK29" s="2" t="e">
        <f>COUNTIFS(#REF!,B29,#REF!,"Бекдурдиев",#REF!,"15.01.2026")</f>
        <v>#REF!</v>
      </c>
      <c r="AL29" s="2" t="e">
        <f>COUNTIFS(#REF!,B29,#REF!,"алиев",#REF!,"16.01.2026")</f>
        <v>#REF!</v>
      </c>
      <c r="AM29" s="2" t="e">
        <f>COUNTIFS(#REF!,B29,#REF!,"Бекдурдиев",#REF!,"16.01.2026")</f>
        <v>#REF!</v>
      </c>
      <c r="AN29" s="2" t="e">
        <f>COUNTIFS(#REF!,B29,#REF!,"алиев",#REF!,"17.01.2026")</f>
        <v>#REF!</v>
      </c>
      <c r="AO29" s="2" t="e">
        <f>COUNTIFS(#REF!,B29,#REF!,"Бекдурдиев",#REF!,"17.01.2026")</f>
        <v>#REF!</v>
      </c>
      <c r="AP29" s="2" t="e">
        <f>COUNTIFS(#REF!,B29,#REF!,"алиев",#REF!,"18.01.2026")</f>
        <v>#REF!</v>
      </c>
      <c r="AQ29" s="2" t="e">
        <f>COUNTIFS(#REF!,B29,#REF!,"Бекдурдиев",#REF!,"18.01.2026")</f>
        <v>#REF!</v>
      </c>
      <c r="AR29" s="2" t="e">
        <f>COUNTIFS(#REF!,B29,#REF!,"алиев",#REF!,"19.01.2026")</f>
        <v>#REF!</v>
      </c>
      <c r="AS29" s="2" t="e">
        <f>COUNTIFS(#REF!,B29,#REF!,"Бекдурдиев",#REF!,"19.01.2026")</f>
        <v>#REF!</v>
      </c>
      <c r="AT29" s="2" t="e">
        <f>COUNTIFS(#REF!,B29,#REF!,"алиев",#REF!,"20.01.2026")</f>
        <v>#REF!</v>
      </c>
      <c r="AU29" s="2" t="e">
        <f>COUNTIFS(#REF!,B29,#REF!,"Бекдурдиев",#REF!,"20.01.2026")</f>
        <v>#REF!</v>
      </c>
      <c r="AV29" s="2" t="e">
        <f>COUNTIFS(#REF!,B29,#REF!,"алиев",#REF!,"21.01.2026")</f>
        <v>#REF!</v>
      </c>
      <c r="AW29" s="2" t="e">
        <f>COUNTIFS(#REF!,B29,#REF!,"Бекдурдиев",#REF!,"21.01.2026")</f>
        <v>#REF!</v>
      </c>
      <c r="AX29" s="2" t="e">
        <f>COUNTIFS(#REF!,B29,#REF!,"алиев",#REF!,"22.01.2026")</f>
        <v>#REF!</v>
      </c>
      <c r="AY29" s="2" t="e">
        <f>COUNTIFS(#REF!,B29,#REF!,"Бекдурдиев",#REF!,"22.01.2026")</f>
        <v>#REF!</v>
      </c>
      <c r="AZ29" s="2" t="e">
        <f>COUNTIFS(#REF!,B29,#REF!,"алиев",#REF!,"23.01.2026")</f>
        <v>#REF!</v>
      </c>
      <c r="BA29" s="2" t="e">
        <f>COUNTIFS(#REF!,B29,#REF!,"Бекдурдиев",#REF!,"23.01.2026")</f>
        <v>#REF!</v>
      </c>
      <c r="BB29" s="2" t="e">
        <f>COUNTIFS(#REF!,B29,#REF!,"алиев",#REF!,"24.01.2026")</f>
        <v>#REF!</v>
      </c>
      <c r="BC29" s="2" t="e">
        <f>COUNTIFS(#REF!,B29,#REF!,"Бекдурдиев",#REF!,"24.01.2026")</f>
        <v>#REF!</v>
      </c>
      <c r="BD29" s="2" t="e">
        <f>COUNTIFS(#REF!,B29,#REF!,"алиев",#REF!,"25.01.2026")</f>
        <v>#REF!</v>
      </c>
      <c r="BE29" s="2" t="e">
        <f>COUNTIFS(#REF!,B29,#REF!,"Бекдурдиев",#REF!,"25.01.2026")</f>
        <v>#REF!</v>
      </c>
      <c r="BF29" s="2" t="e">
        <f>COUNTIFS(#REF!,B29,#REF!,"алиев",#REF!,"26.01.2026")</f>
        <v>#REF!</v>
      </c>
      <c r="BG29" s="2" t="e">
        <f>COUNTIFS(#REF!,B29,#REF!,"Бекдурдиев",#REF!,"26.01.2026")</f>
        <v>#REF!</v>
      </c>
      <c r="BH29" s="2" t="e">
        <f>COUNTIFS(#REF!,B29,#REF!,"алиев",#REF!,"27.01.2026")</f>
        <v>#REF!</v>
      </c>
      <c r="BI29" s="2" t="e">
        <f>COUNTIFS(#REF!,B29,#REF!,"Бекдурдиев",#REF!,"27.01.2026")</f>
        <v>#REF!</v>
      </c>
      <c r="BJ29" s="2" t="e">
        <f>COUNTIFS(#REF!,B29,#REF!,"алиев",#REF!,"28.01.2026")</f>
        <v>#REF!</v>
      </c>
      <c r="BK29" s="2" t="e">
        <f>COUNTIFS(#REF!,B29,#REF!,"Бекдурдиев",#REF!,"28.01.2026")</f>
        <v>#REF!</v>
      </c>
      <c r="BL29" s="2" t="e">
        <f>COUNTIFS(#REF!,B29,#REF!,"алиев",#REF!,"29.01.2026")</f>
        <v>#REF!</v>
      </c>
      <c r="BM29" s="2" t="e">
        <f>COUNTIFS(#REF!,B29,#REF!,"Бекдурдиев",#REF!,"29.01.2026")</f>
        <v>#REF!</v>
      </c>
      <c r="BN29" s="2" t="e">
        <f>COUNTIFS(#REF!,B29,#REF!,"алиев",#REF!,"30.01.2026")</f>
        <v>#REF!</v>
      </c>
      <c r="BO29" s="2" t="e">
        <f>COUNTIFS(#REF!,B29,#REF!,"Бекдурдиев",#REF!,"30.01.2026")</f>
        <v>#REF!</v>
      </c>
      <c r="BP29" s="2" t="e">
        <f>COUNTIFS(#REF!,B29,#REF!,"алиев",#REF!,"31.01.2026")</f>
        <v>#REF!</v>
      </c>
      <c r="BQ29" s="2" t="e">
        <f>COUNTIFS(#REF!,B29,#REF!,"Бекдурдиев",#REF!,"31.01.2026")</f>
        <v>#REF!</v>
      </c>
      <c r="BR29" s="12" t="e">
        <f t="shared" si="20"/>
        <v>#REF!</v>
      </c>
      <c r="BS29" s="12" t="e">
        <f t="shared" si="21"/>
        <v>#REF!</v>
      </c>
      <c r="BT29" s="2" t="e">
        <f>COUNTIFS(#REF!,B29,#REF!,"алиев",#REF!,"01.02.2026")</f>
        <v>#REF!</v>
      </c>
      <c r="BU29" s="2" t="e">
        <f>COUNTIFS(#REF!,B29,#REF!,"Бекдурдиев",#REF!,"01.02.2026")</f>
        <v>#REF!</v>
      </c>
      <c r="BV29" s="2" t="e">
        <f>COUNTIFS(#REF!,B29,#REF!,"алиев",#REF!,"02.02.2026")</f>
        <v>#REF!</v>
      </c>
      <c r="BW29" s="2" t="e">
        <f>COUNTIFS(#REF!,B29,#REF!,"Бекдурдиев",#REF!,"02.02.2026")</f>
        <v>#REF!</v>
      </c>
      <c r="BX29" s="2" t="e">
        <f>COUNTIFS(#REF!,B29,#REF!,"алиев",#REF!,"03.02.2026")</f>
        <v>#REF!</v>
      </c>
      <c r="BY29" s="2" t="e">
        <f>COUNTIFS(#REF!,B29,#REF!,"Бекдурдиев",#REF!,"03.02.2026")</f>
        <v>#REF!</v>
      </c>
      <c r="BZ29" s="2" t="e">
        <f>COUNTIFS(#REF!,B29,#REF!,"алиев",#REF!,"04.02.2026")</f>
        <v>#REF!</v>
      </c>
      <c r="CA29" s="2" t="e">
        <f>COUNTIFS(#REF!,B29,#REF!,"Бекдурдиев",#REF!,"04.02.2026")</f>
        <v>#REF!</v>
      </c>
      <c r="CB29" s="2" t="e">
        <f>COUNTIFS(#REF!,B29,#REF!,"алиев",#REF!,"05.02.2026")</f>
        <v>#REF!</v>
      </c>
      <c r="CC29" s="2" t="e">
        <f>COUNTIFS(#REF!,B29,#REF!,"Бекдурдиев",#REF!,"05.02.2026")</f>
        <v>#REF!</v>
      </c>
      <c r="CD29" s="2" t="e">
        <f>COUNTIFS(#REF!,B29,#REF!,"алиев",#REF!,"06.02.2026")</f>
        <v>#REF!</v>
      </c>
      <c r="CE29" s="2" t="e">
        <f>COUNTIFS(#REF!,B29,#REF!,"Бекдурдиев",#REF!,"06.02.2026")</f>
        <v>#REF!</v>
      </c>
      <c r="CF29" s="2" t="e">
        <f>COUNTIFS(#REF!,B29,#REF!,"алиев",#REF!,"07.02.2026")</f>
        <v>#REF!</v>
      </c>
      <c r="CG29" s="2" t="e">
        <f>COUNTIFS(#REF!,B29,#REF!,"Бекдурдиев",#REF!,"07.02.2026")</f>
        <v>#REF!</v>
      </c>
      <c r="CH29" s="2" t="e">
        <f>COUNTIFS(#REF!,B29,#REF!,"Алиев",#REF!,"08.02.2026")</f>
        <v>#REF!</v>
      </c>
      <c r="CI29" s="2" t="e">
        <f>COUNTIFS(#REF!,B29,#REF!,"Бекдурдиев",#REF!,"08.02.2026")</f>
        <v>#REF!</v>
      </c>
      <c r="CJ29" s="2" t="e">
        <f>COUNTIFS(#REF!,B29,#REF!,"Алиев",#REF!,"09.02.2026")</f>
        <v>#REF!</v>
      </c>
      <c r="CK29" s="2" t="e">
        <f>COUNTIFS(#REF!,B29,#REF!,"Бекдурдиев",#REF!,"09.02.2026")</f>
        <v>#REF!</v>
      </c>
      <c r="CL29" s="2" t="e">
        <f>COUNTIFS(#REF!,B29,#REF!,"Алиев",#REF!,"10.02.2026")</f>
        <v>#REF!</v>
      </c>
      <c r="CM29" s="2" t="e">
        <f>COUNTIFS(#REF!,B29,#REF!,"Бекдурдиев",#REF!,"10.02.2026")</f>
        <v>#REF!</v>
      </c>
      <c r="CN29" s="2" t="e">
        <f>COUNTIFS(#REF!,B29,#REF!,"Алиев",#REF!,"11.02.2026")</f>
        <v>#REF!</v>
      </c>
      <c r="CO29" s="2" t="e">
        <f>COUNTIFS(#REF!,B29,#REF!,"Бекдурдиев",#REF!,"11.02.2026")</f>
        <v>#REF!</v>
      </c>
      <c r="CP29" s="2" t="e">
        <f>COUNTIFS(#REF!,B29,#REF!,"Алиев",#REF!,"12.02.2026")</f>
        <v>#REF!</v>
      </c>
      <c r="CQ29" s="2" t="e">
        <f>COUNTIFS(#REF!,B29,#REF!,"Бекдурдиев",#REF!,"12.02.2026")</f>
        <v>#REF!</v>
      </c>
      <c r="CR29" s="2" t="e">
        <f>COUNTIFS(#REF!,B29,#REF!,"Алиев",#REF!,"13.02.2026")</f>
        <v>#REF!</v>
      </c>
      <c r="CS29" s="2" t="e">
        <f>COUNTIFS(#REF!,B29,#REF!,"Бекдурдиев",#REF!,"13.02.2026")</f>
        <v>#REF!</v>
      </c>
      <c r="CT29" s="2" t="e">
        <f>COUNTIFS(#REF!,B29,#REF!,"Алиев",#REF!,"14.02.2026")</f>
        <v>#REF!</v>
      </c>
      <c r="CU29" s="2" t="e">
        <f>COUNTIFS(#REF!,B29,#REF!,"Бекдурдиев",#REF!,"14.02.2026")</f>
        <v>#REF!</v>
      </c>
      <c r="CV29" s="2" t="e">
        <f>COUNTIFS(#REF!,B29,#REF!,"Алиев",#REF!,"15.02.2026")</f>
        <v>#REF!</v>
      </c>
      <c r="CW29" s="2" t="e">
        <f>COUNTIFS(#REF!,B29,#REF!,"Бекдурдиев",#REF!,"15.02.2026")</f>
        <v>#REF!</v>
      </c>
      <c r="CX29" s="2" t="e">
        <f>COUNTIFS(#REF!,B29,#REF!,"Алиев",#REF!,"16.02.2026")</f>
        <v>#REF!</v>
      </c>
      <c r="CY29" s="2" t="e">
        <f>COUNTIFS(#REF!,B29,#REF!,"Бекдурдиев",#REF!,"16.02.2026")</f>
        <v>#REF!</v>
      </c>
      <c r="CZ29" s="2" t="e">
        <f>COUNTIFS(#REF!,B29,#REF!,"Алиев",#REF!,"17.02.2026")</f>
        <v>#REF!</v>
      </c>
      <c r="DA29" s="2" t="e">
        <f>COUNTIFS(#REF!,B29,#REF!,"Бекдурдиев",#REF!,"17.02.2026")</f>
        <v>#REF!</v>
      </c>
      <c r="DB29" s="2" t="e">
        <f>COUNTIFS(#REF!,B29,#REF!,"Алиев",#REF!,"18.02.2026")</f>
        <v>#REF!</v>
      </c>
      <c r="DC29" s="2" t="e">
        <f>COUNTIFS(#REF!,B29,#REF!,"Бекдурдиев",#REF!,"18.02.2026")</f>
        <v>#REF!</v>
      </c>
      <c r="DD29" s="2" t="e">
        <f>COUNTIFS(#REF!,B29,#REF!,"Алиев",#REF!,"19.02.2026")</f>
        <v>#REF!</v>
      </c>
      <c r="DE29" s="2" t="e">
        <f>COUNTIFS(#REF!,B29,#REF!,"Бекдурдиев",#REF!,"19.02.2026")</f>
        <v>#REF!</v>
      </c>
      <c r="DF29" s="2" t="e">
        <f>COUNTIFS(#REF!,B29,#REF!,"Алиев",#REF!,"20.02.2026")</f>
        <v>#REF!</v>
      </c>
      <c r="DG29" s="2" t="e">
        <f>COUNTIFS(#REF!,B29,#REF!,"Бекдурдиев",#REF!,"20.02.2026")</f>
        <v>#REF!</v>
      </c>
      <c r="DH29" s="2" t="e">
        <f>COUNTIFS(#REF!,B29,#REF!,"Алиев",#REF!,"21.02.2026")</f>
        <v>#REF!</v>
      </c>
      <c r="DI29" s="2" t="e">
        <f>COUNTIFS(#REF!,B29,#REF!,"Бекдурдиев",#REF!,"21.02.2026")</f>
        <v>#REF!</v>
      </c>
      <c r="DJ29" s="2" t="e">
        <f>COUNTIFS(#REF!,B29,#REF!,"Алиев",#REF!,"22.02.2026")</f>
        <v>#REF!</v>
      </c>
      <c r="DK29" s="2" t="e">
        <f>COUNTIFS(#REF!,B29,#REF!,"Бекдурдиев",#REF!,"22.02.2026")</f>
        <v>#REF!</v>
      </c>
      <c r="DL29" s="2" t="e">
        <f>COUNTIFS(#REF!,B29,#REF!,"Алиев",#REF!,"23.02.2026")</f>
        <v>#REF!</v>
      </c>
      <c r="DM29" s="2" t="e">
        <f>COUNTIFS(#REF!,B29,#REF!,"Бекдурдиев",#REF!,"23.02.2026")</f>
        <v>#REF!</v>
      </c>
      <c r="DN29" s="2" t="e">
        <f>COUNTIFS(#REF!,B29,#REF!,"Алиев",#REF!,"24.02.2026")</f>
        <v>#REF!</v>
      </c>
      <c r="DO29" s="2" t="e">
        <f>COUNTIFS(#REF!,B29,#REF!,"Бекдурдиев",#REF!,"24.02.2026")</f>
        <v>#REF!</v>
      </c>
      <c r="DP29" s="2" t="e">
        <f>COUNTIFS(#REF!,B29,#REF!,"Алиев",#REF!,"25.02.2026")</f>
        <v>#REF!</v>
      </c>
      <c r="DQ29" s="2" t="e">
        <f>COUNTIFS(#REF!,B29,#REF!,"Бекдурдиев",#REF!,"25.02.2026")</f>
        <v>#REF!</v>
      </c>
      <c r="DR29" s="2" t="e">
        <f>COUNTIFS(#REF!,B29,#REF!,"Алиев",#REF!,"26.02.2026")</f>
        <v>#REF!</v>
      </c>
      <c r="DS29" s="2" t="e">
        <f>COUNTIFS(#REF!,B29,#REF!,"Бекдурдиев",#REF!,"26.02.2026")</f>
        <v>#REF!</v>
      </c>
      <c r="DT29" s="2" t="e">
        <f>COUNTIFS(#REF!,B29,#REF!,"Алиев",#REF!,"27.02.2026")</f>
        <v>#REF!</v>
      </c>
      <c r="DU29" s="2" t="e">
        <f>COUNTIFS(#REF!,B29,#REF!,"Бекдурдиев",#REF!,"27.02.2026")</f>
        <v>#REF!</v>
      </c>
      <c r="DV29" s="2" t="e">
        <f>COUNTIFS(#REF!,B29,#REF!,"Алиев",#REF!,"28.02.2026")</f>
        <v>#REF!</v>
      </c>
      <c r="DW29" s="2" t="e">
        <f>COUNTIFS(#REF!,B29,#REF!,"Бекдурдиев",#REF!,"28.02.2026")</f>
        <v>#REF!</v>
      </c>
      <c r="DX29" s="14" t="e">
        <f t="shared" si="22"/>
        <v>#REF!</v>
      </c>
      <c r="DY29" s="14" t="e">
        <f t="shared" si="23"/>
        <v>#REF!</v>
      </c>
      <c r="DZ29" s="2" t="e">
        <f>COUNTIFS(#REF!,B29,#REF!,"алиев",#REF!,"01.03.2026")</f>
        <v>#REF!</v>
      </c>
      <c r="EA29" s="2" t="e">
        <f>COUNTIFS(#REF!,B29,#REF!,"Бекдурдиев",#REF!,"01.03.2026")</f>
        <v>#REF!</v>
      </c>
      <c r="EB29" s="2" t="e">
        <f>COUNTIFS(#REF!,B29,#REF!,"алиев",#REF!,"02.03.2026")</f>
        <v>#REF!</v>
      </c>
      <c r="EC29" s="2" t="e">
        <f>COUNTIFS(#REF!,B29,#REF!,"Бекдурдиев",#REF!,"02.03.2026")</f>
        <v>#REF!</v>
      </c>
      <c r="ED29" s="2" t="e">
        <f>COUNTIFS(#REF!,B29,#REF!,"алиев",#REF!,"03.03.2026")</f>
        <v>#REF!</v>
      </c>
      <c r="EE29" s="2" t="e">
        <f>COUNTIFS(#REF!,B29,#REF!,"Бекдурдиев",#REF!,"03.03.2026")</f>
        <v>#REF!</v>
      </c>
      <c r="EF29" s="2" t="e">
        <f>COUNTIFS(#REF!,B29,#REF!,"алиев",#REF!,"04.03.2026")</f>
        <v>#REF!</v>
      </c>
      <c r="EG29" s="2" t="e">
        <f>COUNTIFS(#REF!,B29,#REF!,"Бекдурдиев",#REF!,"04.03.2026")</f>
        <v>#REF!</v>
      </c>
      <c r="EH29" s="2" t="e">
        <f>COUNTIFS(#REF!,B29,#REF!,"алиев",#REF!,"05.03.2026")</f>
        <v>#REF!</v>
      </c>
      <c r="EI29" s="2" t="e">
        <f>COUNTIFS(#REF!,B29,#REF!,"Бекдурдиев",#REF!,"05.03.2026")</f>
        <v>#REF!</v>
      </c>
      <c r="EJ29" s="2" t="e">
        <f>COUNTIFS(#REF!,B29,#REF!,"алиев",#REF!,"06.03.2026")</f>
        <v>#REF!</v>
      </c>
      <c r="EK29" s="2" t="e">
        <f>COUNTIFS(#REF!,B29,#REF!,"Бекдурдиев",#REF!,"06.03.2026")</f>
        <v>#REF!</v>
      </c>
      <c r="EL29" s="2" t="e">
        <f>COUNTIFS(#REF!,B29,#REF!,"алиев",#REF!,"07.03.2026")</f>
        <v>#REF!</v>
      </c>
      <c r="EM29" s="2" t="e">
        <f>COUNTIFS(#REF!,B29,#REF!,"Бекдурдиев",#REF!,"07.03.2026")</f>
        <v>#REF!</v>
      </c>
      <c r="EN29" s="2" t="e">
        <f>COUNTIFS(#REF!,B29,#REF!,"алиев",#REF!,"08.03.2026")</f>
        <v>#REF!</v>
      </c>
      <c r="EO29" s="2" t="e">
        <f>COUNTIFS(#REF!,B29,#REF!,"Бекдурдиев",#REF!,"08.03.2026")</f>
        <v>#REF!</v>
      </c>
      <c r="EP29" s="2" t="e">
        <f>COUNTIFS(#REF!,B29,#REF!,"алиев",#REF!,"09.03.2026")</f>
        <v>#REF!</v>
      </c>
      <c r="EQ29" s="2" t="e">
        <f>COUNTIFS(#REF!,B29,#REF!,"Бекдурдиев",#REF!,"09.03.2026")</f>
        <v>#REF!</v>
      </c>
      <c r="ER29" s="2" t="e">
        <f>COUNTIFS(#REF!,B29,#REF!,"алиев",#REF!,"10.03.2026")</f>
        <v>#REF!</v>
      </c>
      <c r="ES29" s="2" t="e">
        <f>COUNTIFS(#REF!,B29,#REF!,"Бекдурдиев",#REF!,"10.03.2026")</f>
        <v>#REF!</v>
      </c>
      <c r="ET29" s="2" t="e">
        <f>COUNTIFS(#REF!,B29,#REF!,"алиев",#REF!,"11.03.2026")</f>
        <v>#REF!</v>
      </c>
      <c r="EU29" s="2" t="e">
        <f>COUNTIFS(#REF!,B29,#REF!,"Бекдурдиев",#REF!,"11.03.2026")</f>
        <v>#REF!</v>
      </c>
      <c r="EV29" s="2" t="e">
        <f>COUNTIFS(#REF!,B29,#REF!,"алиев",#REF!,"12.03.2026")</f>
        <v>#REF!</v>
      </c>
      <c r="EW29" s="2" t="e">
        <f>COUNTIFS(#REF!,B29,#REF!,"Бекдурдиев",#REF!,"12.03.2026")</f>
        <v>#REF!</v>
      </c>
      <c r="EX29" s="2" t="e">
        <f>COUNTIFS(#REF!,B29,#REF!,"алиев",#REF!,"13.03.2026")</f>
        <v>#REF!</v>
      </c>
      <c r="EY29" s="2" t="e">
        <f>COUNTIFS(#REF!,B29,#REF!,"Бекдурдиев",#REF!,"13.03.2026")</f>
        <v>#REF!</v>
      </c>
      <c r="EZ29" s="2" t="e">
        <f>COUNTIFS(#REF!,B29,#REF!,"алиев",#REF!,"14.03.2026")</f>
        <v>#REF!</v>
      </c>
      <c r="FA29" s="2" t="e">
        <f>COUNTIFS(#REF!,B29,#REF!,"Бекдурдиев",#REF!,"14.03.2026")</f>
        <v>#REF!</v>
      </c>
      <c r="FB29" s="2" t="e">
        <f>COUNTIFS(#REF!,B29,#REF!,"алиев",#REF!,"15.03.2026")</f>
        <v>#REF!</v>
      </c>
      <c r="FC29" s="2" t="e">
        <f>COUNTIFS(#REF!,B29,#REF!,"Бекдурдиев",#REF!,"15.03.2026")</f>
        <v>#REF!</v>
      </c>
      <c r="FD29" s="2" t="e">
        <f>COUNTIFS(#REF!,B29,#REF!,"алиев",#REF!,"16.03.2026")</f>
        <v>#REF!</v>
      </c>
      <c r="FE29" s="2" t="e">
        <f>COUNTIFS(#REF!,B29,#REF!,"Бекдурдиев",#REF!,"16.03.2026")</f>
        <v>#REF!</v>
      </c>
      <c r="FF29" s="2" t="e">
        <f>COUNTIFS(#REF!,B29,#REF!,"алиев",#REF!,"17.03.2026")</f>
        <v>#REF!</v>
      </c>
      <c r="FG29" s="2" t="e">
        <f>COUNTIFS(#REF!,B29,#REF!,"Бекдурдиев",#REF!,"17.03.2026")</f>
        <v>#REF!</v>
      </c>
      <c r="FH29" s="2" t="e">
        <f>COUNTIFS(#REF!,B29,#REF!,"алиев",#REF!,"18.03.2026")</f>
        <v>#REF!</v>
      </c>
      <c r="FI29" s="2" t="e">
        <f>COUNTIFS(#REF!,B29,#REF!,"Бекдурдиев",#REF!,"18.03.2026")</f>
        <v>#REF!</v>
      </c>
      <c r="FJ29" s="2" t="e">
        <f>COUNTIFS(#REF!,B29,#REF!,"алиев",#REF!,"19.03.2026")</f>
        <v>#REF!</v>
      </c>
      <c r="FK29" s="2" t="e">
        <f>COUNTIFS(#REF!,B29,#REF!,"Бекдурдиев",#REF!,"19.03.2026")</f>
        <v>#REF!</v>
      </c>
      <c r="FL29" s="2" t="e">
        <f>COUNTIFS(#REF!,B29,#REF!,"алиев",#REF!,"20.03.2026")</f>
        <v>#REF!</v>
      </c>
      <c r="FM29" s="2" t="e">
        <f>COUNTIFS(#REF!,B29,#REF!,"Бекдурдиев",#REF!,"20.03.2026")</f>
        <v>#REF!</v>
      </c>
      <c r="FN29" s="2" t="e">
        <f>COUNTIFS(#REF!,B29,#REF!,"алиев",#REF!,"21.03.2026")</f>
        <v>#REF!</v>
      </c>
      <c r="FO29" s="2" t="e">
        <f>COUNTIFS(#REF!,B29,#REF!,"Бекдурдиев",#REF!,"21.03.2026")</f>
        <v>#REF!</v>
      </c>
      <c r="FP29" s="2" t="e">
        <f>COUNTIFS(#REF!,B29,#REF!,"алиев",#REF!,"22.03.2026")</f>
        <v>#REF!</v>
      </c>
      <c r="FQ29" s="2" t="e">
        <f>COUNTIFS(#REF!,B29,#REF!,"Бекдурдиев",#REF!,"22.03.2026")</f>
        <v>#REF!</v>
      </c>
      <c r="FR29" s="2" t="e">
        <f>COUNTIFS(#REF!,B29,#REF!,"алиев",#REF!,"23.03.2026")</f>
        <v>#REF!</v>
      </c>
      <c r="FS29" s="2" t="e">
        <f>COUNTIFS(#REF!,B29,#REF!,"Бекдурдиев",#REF!,"23.03.2026")</f>
        <v>#REF!</v>
      </c>
      <c r="FT29" s="2" t="e">
        <f>COUNTIFS(#REF!,B29,#REF!,"алиев",#REF!,"24.03.2026")</f>
        <v>#REF!</v>
      </c>
      <c r="FU29" s="2" t="e">
        <f>COUNTIFS(#REF!,B29,#REF!,"Бекдурдиев",#REF!,"24.03.2026")</f>
        <v>#REF!</v>
      </c>
      <c r="FV29" s="2" t="e">
        <f>COUNTIFS(#REF!,B29,#REF!,"алиев",#REF!,"25.03.2026")</f>
        <v>#REF!</v>
      </c>
      <c r="FW29" s="2" t="e">
        <f>COUNTIFS(#REF!,B29,#REF!,"Бекдурдиев",#REF!,"25.03.2026")</f>
        <v>#REF!</v>
      </c>
      <c r="FX29" s="2" t="e">
        <f>COUNTIFS(#REF!,B29,#REF!,"алиев",#REF!,"26.03.2026")</f>
        <v>#REF!</v>
      </c>
      <c r="FY29" s="2" t="e">
        <f>COUNTIFS(#REF!,B29,#REF!,"Бекдурдиев",#REF!,"26.03.2026")</f>
        <v>#REF!</v>
      </c>
      <c r="FZ29" s="2" t="e">
        <f>COUNTIFS(#REF!,B29,#REF!,"алиев",#REF!,"27.03.2026")</f>
        <v>#REF!</v>
      </c>
      <c r="GA29" s="2" t="e">
        <f>COUNTIFS(#REF!,B29,#REF!,"Бекдурдиев",#REF!,"27.03.2026")</f>
        <v>#REF!</v>
      </c>
      <c r="GB29" s="2" t="e">
        <f>COUNTIFS(#REF!,B29,#REF!,"алиев",#REF!,"28.03.2026")</f>
        <v>#REF!</v>
      </c>
      <c r="GC29" s="2" t="e">
        <f>COUNTIFS(#REF!,B29,#REF!,"Бекдурдиев",#REF!,"28.03.2026")</f>
        <v>#REF!</v>
      </c>
      <c r="GD29" s="2" t="e">
        <f>COUNTIFS(#REF!,B29,#REF!,"алиев",#REF!,"29.03.2026")</f>
        <v>#REF!</v>
      </c>
      <c r="GE29" s="2" t="e">
        <f>COUNTIFS(#REF!,B29,#REF!,"Бекдурдиев",#REF!,"29.03.2026")</f>
        <v>#REF!</v>
      </c>
      <c r="GF29" s="2" t="e">
        <f>COUNTIFS(#REF!,B29,#REF!,"алиев",#REF!,"30.03.2026")</f>
        <v>#REF!</v>
      </c>
      <c r="GG29" s="2" t="e">
        <f>COUNTIFS(#REF!,B29,#REF!,"Бекдурдиев",#REF!,"30.03.2026")</f>
        <v>#REF!</v>
      </c>
      <c r="GH29" s="2" t="e">
        <f>COUNTIFS(#REF!,B29,#REF!,"алиев",#REF!,"31.03.2026")</f>
        <v>#REF!</v>
      </c>
      <c r="GI29" s="2" t="e">
        <f>COUNTIFS(#REF!,B29,#REF!,"Бекдурдиев",#REF!,"31.03.2026")</f>
        <v>#REF!</v>
      </c>
      <c r="GJ29" s="16" t="e">
        <f t="shared" si="24"/>
        <v>#REF!</v>
      </c>
      <c r="GK29" s="16" t="e">
        <f t="shared" si="25"/>
        <v>#REF!</v>
      </c>
      <c r="GL29" s="4" t="e">
        <f>COUNTIFS(#REF!,B29,#REF!,"алиев",#REF!,"01.04.2026")</f>
        <v>#REF!</v>
      </c>
      <c r="GM29" s="4" t="e">
        <f>COUNTIFS(#REF!,B29,#REF!,"Бекдурдиев",#REF!,"01.04.2026")</f>
        <v>#REF!</v>
      </c>
      <c r="GN29" s="4" t="e">
        <f>COUNTIFS(#REF!,B29,#REF!,"алиев",#REF!,"02.04.2026")</f>
        <v>#REF!</v>
      </c>
      <c r="GO29" s="4" t="e">
        <f>COUNTIFS(#REF!,B29,#REF!,"Бекдурдиев",#REF!,"02.04.2026")</f>
        <v>#REF!</v>
      </c>
      <c r="GP29" s="4" t="e">
        <f>COUNTIFS(#REF!,B29,#REF!,"алиев",#REF!,"03.04.2026")</f>
        <v>#REF!</v>
      </c>
      <c r="GQ29" s="4" t="e">
        <f>COUNTIFS(#REF!,B29,#REF!,"Бекдурдиев",#REF!,"03.04.2026")</f>
        <v>#REF!</v>
      </c>
      <c r="GR29" s="4" t="e">
        <f>COUNTIFS(#REF!,B29,#REF!,"алиев",#REF!,"04.04.2026")</f>
        <v>#REF!</v>
      </c>
      <c r="GS29" s="4" t="e">
        <f>COUNTIFS(#REF!,B29,#REF!,"Бекдурдиев",#REF!,"04.04.2026")</f>
        <v>#REF!</v>
      </c>
      <c r="GT29" s="4" t="e">
        <f>COUNTIFS(#REF!,B29,#REF!,"алиев",#REF!,"05.04.2026")</f>
        <v>#REF!</v>
      </c>
      <c r="GU29" s="4" t="e">
        <f>COUNTIFS(#REF!,B29,#REF!,"Бекдурдиев",#REF!,"05.04.2026")</f>
        <v>#REF!</v>
      </c>
      <c r="GV29" s="4" t="e">
        <f>COUNTIFS(#REF!,B29,#REF!,"алиев",#REF!,"06.04.2026")</f>
        <v>#REF!</v>
      </c>
      <c r="GW29" s="4" t="e">
        <f>COUNTIFS(#REF!,B29,#REF!,"Бекдурдиев",#REF!,"06.04.2026")</f>
        <v>#REF!</v>
      </c>
      <c r="GX29" s="4" t="e">
        <f>COUNTIFS(#REF!,B29,#REF!,"алиев",#REF!,"07.04.2026")</f>
        <v>#REF!</v>
      </c>
      <c r="GY29" s="4" t="e">
        <f>COUNTIFS(#REF!,B29,#REF!,"Бекдурдиев",#REF!,"07.04.2026")</f>
        <v>#REF!</v>
      </c>
      <c r="GZ29" s="4" t="e">
        <f>COUNTIFS(#REF!,B29,#REF!,"алиев",#REF!,"08.04.2026")</f>
        <v>#REF!</v>
      </c>
      <c r="HA29" s="4" t="e">
        <f>COUNTIFS(#REF!,B29,#REF!,"Бекдурдиев",#REF!,"08.04.2026")</f>
        <v>#REF!</v>
      </c>
      <c r="HB29" s="4" t="e">
        <f>COUNTIFS(#REF!,B29,#REF!,"алиев",#REF!,"09.04.2026")</f>
        <v>#REF!</v>
      </c>
      <c r="HC29" s="4" t="e">
        <f>COUNTIFS(#REF!,B29,#REF!,"Бекдурдиев",#REF!,"09.04.2026")</f>
        <v>#REF!</v>
      </c>
      <c r="HD29" s="4" t="e">
        <f>COUNTIFS(#REF!,B29,#REF!,"алиев",#REF!,"10.04.2026")</f>
        <v>#REF!</v>
      </c>
      <c r="HE29" s="4" t="e">
        <f>COUNTIFS(#REF!,B29,#REF!,"Бекдурдиев",#REF!,"10.04.2026")</f>
        <v>#REF!</v>
      </c>
      <c r="HF29" s="4" t="e">
        <f>COUNTIFS(#REF!,B29,#REF!,"алиев",#REF!,"11.04.2026")</f>
        <v>#REF!</v>
      </c>
      <c r="HG29" s="4" t="e">
        <f>COUNTIFS(#REF!,B29,#REF!,"Бекдурдиев",#REF!,"11.04.2026")</f>
        <v>#REF!</v>
      </c>
      <c r="HH29" s="4" t="e">
        <f>COUNTIFS(#REF!,B29,#REF!,"алиев",#REF!,"12.04.2026")</f>
        <v>#REF!</v>
      </c>
      <c r="HI29" s="4" t="e">
        <f>COUNTIFS(#REF!,B29,#REF!,"Бекдурдиев",#REF!,"12.04.2026")</f>
        <v>#REF!</v>
      </c>
      <c r="HJ29" s="4" t="e">
        <f>COUNTIFS(#REF!,B29,#REF!,"алиев",#REF!,"13.04.2026")</f>
        <v>#REF!</v>
      </c>
      <c r="HK29" s="4" t="e">
        <f>COUNTIFS(#REF!,B29,#REF!,"Бекдурдиев",#REF!,"13.04.2026")</f>
        <v>#REF!</v>
      </c>
      <c r="HL29" s="4" t="e">
        <f>COUNTIFS(#REF!,B29,#REF!,"алиев",#REF!,"14.04.2026")</f>
        <v>#REF!</v>
      </c>
      <c r="HM29" s="4" t="e">
        <f>COUNTIFS(#REF!,B29,#REF!,"Бекдурдиев",#REF!,"14.04.2026")</f>
        <v>#REF!</v>
      </c>
      <c r="HN29" s="4" t="e">
        <f>COUNTIFS(#REF!,B29,#REF!,"алиев",#REF!,"15.04.2026")</f>
        <v>#REF!</v>
      </c>
      <c r="HO29" s="4" t="e">
        <f>COUNTIFS(#REF!,B29,#REF!,"Бекдурдиев",#REF!,"15.04.2026")</f>
        <v>#REF!</v>
      </c>
      <c r="HP29" s="4" t="e">
        <f>COUNTIFS(#REF!,B29,#REF!,"алиев",#REF!,"16.04.2026")</f>
        <v>#REF!</v>
      </c>
      <c r="HQ29" s="4" t="e">
        <f>COUNTIFS(#REF!,B29,#REF!,"Бекдурдиев",#REF!,"16.04.2026")</f>
        <v>#REF!</v>
      </c>
      <c r="HR29" s="4" t="e">
        <f>COUNTIFS(#REF!,B29,#REF!,"алиев",#REF!,"17.04.2026")</f>
        <v>#REF!</v>
      </c>
      <c r="HS29" s="4" t="e">
        <f>COUNTIFS(#REF!,B29,#REF!,"Бекдурдиев",#REF!,"17.04.2026")</f>
        <v>#REF!</v>
      </c>
      <c r="HT29" s="4" t="e">
        <f>COUNTIFS(#REF!,B29,#REF!,"алиев",#REF!,"18.04.2026")</f>
        <v>#REF!</v>
      </c>
      <c r="HU29" s="4" t="e">
        <f>COUNTIFS(#REF!,B29,#REF!,"Бекдурдиев",#REF!,"18.04.2026")</f>
        <v>#REF!</v>
      </c>
      <c r="HV29" s="4" t="e">
        <f>COUNTIFS(#REF!,B29,#REF!,"алиев",#REF!,"19.04.2026")</f>
        <v>#REF!</v>
      </c>
      <c r="HW29" s="4" t="e">
        <f>COUNTIFS(#REF!,B29,#REF!,"Бекдурдиев",#REF!,"19.04.2026")</f>
        <v>#REF!</v>
      </c>
      <c r="HX29" s="4" t="e">
        <f>COUNTIFS(#REF!,B29,#REF!,"алиев",#REF!,"20.04.2026")</f>
        <v>#REF!</v>
      </c>
      <c r="HY29" s="4" t="e">
        <f>COUNTIFS(#REF!,B29,#REF!,"Бекдурдиев",#REF!,"20.04.2026")</f>
        <v>#REF!</v>
      </c>
      <c r="HZ29" s="4" t="e">
        <f>COUNTIFS(#REF!,B29,#REF!,"алиев",#REF!,"21.04.2026")</f>
        <v>#REF!</v>
      </c>
      <c r="IA29" s="4" t="e">
        <f>COUNTIFS(#REF!,B29,#REF!,"Бекдурдиев",#REF!,"21.04.2026")</f>
        <v>#REF!</v>
      </c>
      <c r="IB29" s="4" t="e">
        <f>COUNTIFS(#REF!,B29,#REF!,"алиев",#REF!,"22.04.2026")</f>
        <v>#REF!</v>
      </c>
      <c r="IC29" s="4" t="e">
        <f>COUNTIFS(#REF!,B29,#REF!,"Бекдурдиев",#REF!,"22.04.2026")</f>
        <v>#REF!</v>
      </c>
      <c r="ID29" s="4" t="e">
        <f>COUNTIFS(#REF!,B29,#REF!,"алиев",#REF!,"23.04.2026")</f>
        <v>#REF!</v>
      </c>
      <c r="IE29" s="4" t="e">
        <f>COUNTIFS(#REF!,B29,#REF!,"Бекдурдиев",#REF!,"23.04.2026")</f>
        <v>#REF!</v>
      </c>
      <c r="IF29" s="4" t="e">
        <f>COUNTIFS(#REF!,B29,#REF!,"алиев",#REF!,"24.04.2026")</f>
        <v>#REF!</v>
      </c>
      <c r="IG29" s="4" t="e">
        <f>COUNTIFS(#REF!,B29,#REF!,"Бекдурдиев",#REF!,"24.04.2026")</f>
        <v>#REF!</v>
      </c>
      <c r="IH29" s="4" t="e">
        <f>COUNTIFS(#REF!,B29,#REF!,"алиев",#REF!,"25.04.2026")</f>
        <v>#REF!</v>
      </c>
      <c r="II29" s="4" t="e">
        <f>COUNTIFS(#REF!,B29,#REF!,"Бекдурдиев",#REF!,"25.04.2026")</f>
        <v>#REF!</v>
      </c>
      <c r="IJ29" s="4" t="e">
        <f>COUNTIFS(#REF!,B29,#REF!,"алиев",#REF!,"26.04.2026")</f>
        <v>#REF!</v>
      </c>
      <c r="IK29" s="4" t="e">
        <f>COUNTIFS(#REF!,B29,#REF!,"Бекдурдиев",#REF!,"26.04.2026")</f>
        <v>#REF!</v>
      </c>
      <c r="IL29" s="4" t="e">
        <f>COUNTIFS(#REF!,B29,#REF!,"алиев",#REF!,"27.04.2026")</f>
        <v>#REF!</v>
      </c>
      <c r="IM29" s="4" t="e">
        <f>COUNTIFS(#REF!,B29,#REF!,"Бекдурдиев",#REF!,"27.04.2026")</f>
        <v>#REF!</v>
      </c>
      <c r="IN29" s="4" t="e">
        <f>COUNTIFS(#REF!,B29,#REF!,"алиев",#REF!,"28.04.2026")</f>
        <v>#REF!</v>
      </c>
      <c r="IO29" s="4" t="e">
        <f>COUNTIFS(#REF!,B29,#REF!,"Бекдурдиев",#REF!,"28.04.2026")</f>
        <v>#REF!</v>
      </c>
      <c r="IP29" s="4" t="e">
        <f>COUNTIFS(#REF!,B29,#REF!,"алиев",#REF!,"29.04.2026")</f>
        <v>#REF!</v>
      </c>
      <c r="IQ29" s="4" t="e">
        <f>COUNTIFS(#REF!,B29,#REF!,"Бекдурдиев",#REF!,"29.04.2026")</f>
        <v>#REF!</v>
      </c>
      <c r="IR29" s="4" t="e">
        <f>COUNTIFS(#REF!,B29,#REF!,"алиев",#REF!,"30.04.2026")</f>
        <v>#REF!</v>
      </c>
      <c r="IS29" s="4" t="e">
        <f>COUNTIFS(#REF!,B29,#REF!,"Бекдурдиев",#REF!,"30.04.2026")</f>
        <v>#REF!</v>
      </c>
      <c r="IT29" s="18" t="e">
        <f t="shared" si="26"/>
        <v>#REF!</v>
      </c>
      <c r="IU29" s="18" t="e">
        <f t="shared" si="27"/>
        <v>#REF!</v>
      </c>
      <c r="IV29" s="4" t="e">
        <f>COUNTIFS(#REF!,B29,#REF!,"алиев",#REF!,"01.05.2026")</f>
        <v>#REF!</v>
      </c>
      <c r="IW29" s="4" t="e">
        <f>COUNTIFS(#REF!,B29,#REF!,"Бекдурдиев",#REF!,"01.05.2026")</f>
        <v>#REF!</v>
      </c>
      <c r="IX29" s="4" t="e">
        <f>COUNTIFS(#REF!,B29,#REF!,"алиев",#REF!,"02.05.2026")</f>
        <v>#REF!</v>
      </c>
      <c r="IY29" s="4" t="e">
        <f>COUNTIFS(#REF!,B29,#REF!,"Бекдурдиев",#REF!,"02.05.2026")</f>
        <v>#REF!</v>
      </c>
      <c r="IZ29" s="4" t="e">
        <f>COUNTIFS(#REF!,B29,#REF!,"алиев",#REF!,"03.05.2026")</f>
        <v>#REF!</v>
      </c>
      <c r="JA29" s="4" t="e">
        <f>COUNTIFS(#REF!,B29,#REF!,"Бекдурдиев",#REF!,"03.05.2026")</f>
        <v>#REF!</v>
      </c>
      <c r="JB29" s="4" t="e">
        <f>COUNTIFS(#REF!,B29,#REF!,"алиев",#REF!,"04.05.2026")</f>
        <v>#REF!</v>
      </c>
      <c r="JC29" s="4" t="e">
        <f>COUNTIFS(#REF!,B29,#REF!,"Бекдурдиев",#REF!,"04.05.2026")</f>
        <v>#REF!</v>
      </c>
      <c r="JD29" s="4" t="e">
        <f>COUNTIFS(#REF!,B29,#REF!,"алиев",#REF!,"05.05.2026")</f>
        <v>#REF!</v>
      </c>
      <c r="JE29" s="4" t="e">
        <f>COUNTIFS(#REF!,B29,#REF!,"Бекдурдиев",#REF!,"05.05.2026")</f>
        <v>#REF!</v>
      </c>
      <c r="JF29" s="4" t="e">
        <f>COUNTIFS(#REF!,B29,#REF!,"алиев",#REF!,"06.05.2026")</f>
        <v>#REF!</v>
      </c>
      <c r="JG29" s="4" t="e">
        <f>COUNTIFS(#REF!,B29,#REF!,"Бекдурдиев",#REF!,"06.05.2026")</f>
        <v>#REF!</v>
      </c>
      <c r="JH29" s="4" t="e">
        <f>COUNTIFS(#REF!,B29,#REF!,"алиев",#REF!,"07.05.2026")</f>
        <v>#REF!</v>
      </c>
      <c r="JI29" s="4" t="e">
        <f>COUNTIFS(#REF!,B29,#REF!,"Бекдурдиев",#REF!,"07.05.2026")</f>
        <v>#REF!</v>
      </c>
      <c r="JJ29" s="4" t="e">
        <f>COUNTIFS(#REF!,B29,#REF!,"алиев",#REF!,"08.05.2026")</f>
        <v>#REF!</v>
      </c>
      <c r="JK29" s="4" t="e">
        <f>COUNTIFS(#REF!,B29,#REF!,"Бекдурдиев",#REF!,"08.05.2026")</f>
        <v>#REF!</v>
      </c>
      <c r="JL29" s="4" t="e">
        <f>COUNTIFS(#REF!,B29,#REF!,"алиев",#REF!,"09.05.2026")</f>
        <v>#REF!</v>
      </c>
      <c r="JM29" s="4" t="e">
        <f>COUNTIFS(#REF!,B29,#REF!,"Бекдурдиев",#REF!,"09.05.2026")</f>
        <v>#REF!</v>
      </c>
      <c r="JN29" s="4" t="e">
        <f>COUNTIFS(#REF!,B29,#REF!,"алиев",#REF!,"10.05.2026")</f>
        <v>#REF!</v>
      </c>
      <c r="JO29" s="4" t="e">
        <f>COUNTIFS(#REF!,B29,#REF!,"Бекдурдиев",#REF!,"10.05.2026")</f>
        <v>#REF!</v>
      </c>
      <c r="JP29" s="4" t="e">
        <f>COUNTIFS(#REF!,B29,#REF!,"алиев",#REF!,"11.05.2026")</f>
        <v>#REF!</v>
      </c>
      <c r="JQ29" s="4" t="e">
        <f>COUNTIFS(#REF!,B29,#REF!,"Бекдурдиев",#REF!,"11.05.2026")</f>
        <v>#REF!</v>
      </c>
      <c r="JR29" s="4" t="e">
        <f>COUNTIFS(#REF!,B29,#REF!,"алиев",#REF!,"12.05.2026")</f>
        <v>#REF!</v>
      </c>
      <c r="JS29" s="4" t="e">
        <f>COUNTIFS(#REF!,B29,#REF!,"Бекдурдиев",#REF!,"12.05.2026")</f>
        <v>#REF!</v>
      </c>
      <c r="JT29" s="4" t="e">
        <f>COUNTIFS(#REF!,B29,#REF!,"алиев",#REF!,"13.05.2026")</f>
        <v>#REF!</v>
      </c>
      <c r="JU29" s="4" t="e">
        <f>COUNTIFS(#REF!,B29,#REF!,"Бекдурдиев",#REF!,"13.05.2026")</f>
        <v>#REF!</v>
      </c>
      <c r="JV29" s="4" t="e">
        <f>COUNTIFS(#REF!,B29,#REF!,"алиев",#REF!,"14.05.2026")</f>
        <v>#REF!</v>
      </c>
      <c r="JW29" s="4" t="e">
        <f>COUNTIFS(#REF!,B29,#REF!,"Бекдурдиев",#REF!,"14.05.2026")</f>
        <v>#REF!</v>
      </c>
      <c r="JX29" s="4" t="e">
        <f>COUNTIFS(#REF!,B29,#REF!,"алиев",#REF!,"15.05.2026")</f>
        <v>#REF!</v>
      </c>
      <c r="JY29" s="4" t="e">
        <f>COUNTIFS(#REF!,B29,#REF!,"Бекдурдиев",#REF!,"15.05.2026")</f>
        <v>#REF!</v>
      </c>
      <c r="JZ29" s="4" t="e">
        <f>COUNTIFS(#REF!,B29,#REF!,"алиев",#REF!,"16.05.2026")</f>
        <v>#REF!</v>
      </c>
      <c r="KA29" s="4" t="e">
        <f>COUNTIFS(#REF!,B29,#REF!,"Бекдурдиев",#REF!,"16.05.2026")</f>
        <v>#REF!</v>
      </c>
      <c r="KB29" s="4" t="e">
        <f>COUNTIFS(#REF!,B29,#REF!,"алиев",#REF!,"17.05.2026")</f>
        <v>#REF!</v>
      </c>
      <c r="KC29" s="4" t="e">
        <f>COUNTIFS(#REF!,B29,#REF!,"Бекдурдиев",#REF!,"17.05.2026")</f>
        <v>#REF!</v>
      </c>
      <c r="KD29" s="4" t="e">
        <f>COUNTIFS(#REF!,B29,#REF!,"алиев",#REF!,"18.05.2026")</f>
        <v>#REF!</v>
      </c>
      <c r="KE29" s="4" t="e">
        <f>COUNTIFS(#REF!,B29,#REF!,"Бекдурдиев",#REF!,"18.05.2026")</f>
        <v>#REF!</v>
      </c>
      <c r="KF29" s="4" t="e">
        <f>COUNTIFS(#REF!,B29,#REF!,"алиев",#REF!,"19.05.2026")</f>
        <v>#REF!</v>
      </c>
      <c r="KG29" s="4" t="e">
        <f>COUNTIFS(#REF!,B29,#REF!,"Бекдурдиев",#REF!,"19.05.2026")</f>
        <v>#REF!</v>
      </c>
      <c r="KH29" s="4" t="e">
        <f>COUNTIFS(#REF!,B29,#REF!,"алиев",#REF!,"20.05.2026")</f>
        <v>#REF!</v>
      </c>
      <c r="KI29" s="4" t="e">
        <f>COUNTIFS(#REF!,B29,#REF!,"Бекдурдиев",#REF!,"20.05.2026")</f>
        <v>#REF!</v>
      </c>
      <c r="KJ29" s="4" t="e">
        <f>COUNTIFS(#REF!,B29,#REF!,"алиев",#REF!,"21.05.2026")</f>
        <v>#REF!</v>
      </c>
      <c r="KK29" s="4" t="e">
        <f>COUNTIFS(#REF!,B29,#REF!,"Бекдурдиев",#REF!,"21.05.2026")</f>
        <v>#REF!</v>
      </c>
      <c r="KL29" s="4" t="e">
        <f>COUNTIFS(#REF!,B29,#REF!,"алиев",#REF!,"22.05.2026")</f>
        <v>#REF!</v>
      </c>
      <c r="KM29" s="4" t="e">
        <f>COUNTIFS(#REF!,B29,#REF!,"Бекдурдиев",#REF!,"22.05.2026")</f>
        <v>#REF!</v>
      </c>
      <c r="KN29" s="4" t="e">
        <f>COUNTIFS(#REF!,B29,#REF!,"алиев",#REF!,"23.05.2026")</f>
        <v>#REF!</v>
      </c>
      <c r="KO29" s="4" t="e">
        <f>COUNTIFS(#REF!,B29,#REF!,"Бекдурдиев",#REF!,"23.05.2026")</f>
        <v>#REF!</v>
      </c>
      <c r="KP29" s="4" t="e">
        <f>COUNTIFS(#REF!,B29,#REF!,"алиев",#REF!,"24.05.2026")</f>
        <v>#REF!</v>
      </c>
      <c r="KQ29" s="4" t="e">
        <f>COUNTIFS(#REF!,B29,#REF!,"Бекдурдиев",#REF!,"24.05.2026")</f>
        <v>#REF!</v>
      </c>
      <c r="KR29" s="4" t="e">
        <f>COUNTIFS(#REF!,B29,#REF!,"алиев",#REF!,"25.05.2026")</f>
        <v>#REF!</v>
      </c>
      <c r="KS29" s="4" t="e">
        <f>COUNTIFS(#REF!,B29,#REF!,"Бекдурдиев",#REF!,"25.05.2026")</f>
        <v>#REF!</v>
      </c>
      <c r="KT29" s="4" t="e">
        <f>COUNTIFS(#REF!,B29,#REF!,"алиев",#REF!,"26.05.2026")</f>
        <v>#REF!</v>
      </c>
      <c r="KU29" s="4" t="e">
        <f>COUNTIFS(#REF!,B29,#REF!,"Бекдурдиев",#REF!,"26.05.2026")</f>
        <v>#REF!</v>
      </c>
      <c r="KV29" s="4" t="e">
        <f>COUNTIFS(#REF!,B29,#REF!,"алиев",#REF!,"27.05.2026")</f>
        <v>#REF!</v>
      </c>
      <c r="KW29" s="4" t="e">
        <f>COUNTIFS(#REF!,B29,#REF!,"Бекдурдиев",#REF!,"27.05.2026")</f>
        <v>#REF!</v>
      </c>
      <c r="KX29" s="4" t="e">
        <f>COUNTIFS(#REF!,B29,#REF!,"алиев",#REF!,"28.05.2026")</f>
        <v>#REF!</v>
      </c>
      <c r="KY29" s="4" t="e">
        <f>COUNTIFS(#REF!,B29,#REF!,"Бекдурдиев",#REF!,"28.05.2026")</f>
        <v>#REF!</v>
      </c>
      <c r="KZ29" s="4" t="e">
        <f>COUNTIFS(#REF!,B29,#REF!,"алиев",#REF!,"29.05.2026")</f>
        <v>#REF!</v>
      </c>
      <c r="LA29" s="4" t="e">
        <f>COUNTIFS(#REF!,B29,#REF!,"Бекдурдиев",#REF!,"29.05.2026")</f>
        <v>#REF!</v>
      </c>
      <c r="LB29" s="4" t="e">
        <f>COUNTIFS(#REF!,B29,#REF!,"алиев",#REF!,"30.05.2026")</f>
        <v>#REF!</v>
      </c>
      <c r="LC29" s="4" t="e">
        <f>COUNTIFS(#REF!,B29,#REF!,"Бекдурдиев",#REF!,"30.05.2026")</f>
        <v>#REF!</v>
      </c>
      <c r="LD29" s="4" t="e">
        <f>COUNTIFS(#REF!,B29,#REF!,"алиев",#REF!,"31.05.2026")</f>
        <v>#REF!</v>
      </c>
      <c r="LE29" s="4" t="e">
        <f>COUNTIFS(#REF!,B29,#REF!,"Бекдурдиев",#REF!,"31.05.2026")</f>
        <v>#REF!</v>
      </c>
      <c r="LF29" s="22" t="e">
        <f t="shared" si="28"/>
        <v>#REF!</v>
      </c>
      <c r="LG29" s="22" t="e">
        <f t="shared" si="29"/>
        <v>#REF!</v>
      </c>
      <c r="LH29" s="4" t="e">
        <f>COUNTIFS(#REF!,B29,#REF!,"алиев",#REF!,"01.06.2026")</f>
        <v>#REF!</v>
      </c>
      <c r="LI29" s="4" t="e">
        <f>COUNTIFS(#REF!,B29,#REF!,"Бекдурдиев",#REF!,"01.06.2026")</f>
        <v>#REF!</v>
      </c>
      <c r="LJ29" s="4" t="e">
        <f>COUNTIFS(#REF!,B29,#REF!,"алиев",#REF!,"02.06.2026")</f>
        <v>#REF!</v>
      </c>
      <c r="LK29" s="4" t="e">
        <f>COUNTIFS(#REF!,B29,#REF!,"Бекдурдиев",#REF!,"02.06.2026")</f>
        <v>#REF!</v>
      </c>
      <c r="LL29" s="4" t="e">
        <f>COUNTIFS(#REF!,B29,#REF!,"алиев",#REF!,"03.06.2026")</f>
        <v>#REF!</v>
      </c>
      <c r="LM29" s="4" t="e">
        <f>COUNTIFS(#REF!,B29,#REF!,"Бекдурдиев",#REF!,"03.06.2026")</f>
        <v>#REF!</v>
      </c>
      <c r="LN29" s="4" t="e">
        <f>COUNTIFS(#REF!,B29,#REF!,"алиев",#REF!,"04.06.2026")</f>
        <v>#REF!</v>
      </c>
      <c r="LO29" s="4" t="e">
        <f>COUNTIFS(#REF!,B29,#REF!,"Бекдурдиев",#REF!,"04.06.2026")</f>
        <v>#REF!</v>
      </c>
      <c r="LP29" s="4" t="e">
        <f>COUNTIFS(#REF!,B29,#REF!,"алиев",#REF!,"05.06.2026")</f>
        <v>#REF!</v>
      </c>
      <c r="LQ29" s="4" t="e">
        <f>COUNTIFS(#REF!,B29,#REF!,"Бекдурдиев",#REF!,"05.06.2026")</f>
        <v>#REF!</v>
      </c>
      <c r="LR29" s="4" t="e">
        <f>COUNTIFS(#REF!,B29,#REF!,"алиев",#REF!,"06.06.2026")</f>
        <v>#REF!</v>
      </c>
      <c r="LS29" s="4" t="e">
        <f>COUNTIFS(#REF!,B29,#REF!,"Бекдурдиев",#REF!,"06.06.2026")</f>
        <v>#REF!</v>
      </c>
      <c r="LT29" s="4" t="e">
        <f>COUNTIFS(#REF!,B29,#REF!,"алиев",#REF!,"07.06.2026")</f>
        <v>#REF!</v>
      </c>
      <c r="LU29" s="4" t="e">
        <f>COUNTIFS(#REF!,B29,#REF!,"Бекдурдиев",#REF!,"07.06.2026")</f>
        <v>#REF!</v>
      </c>
      <c r="LV29" s="4" t="e">
        <f>COUNTIFS(#REF!,B29,#REF!,"алиев",#REF!,"08.06.2026")</f>
        <v>#REF!</v>
      </c>
      <c r="LW29" s="4" t="e">
        <f>COUNTIFS(#REF!,B29,#REF!,"Бекдурдиев",#REF!,"08.06.2026")</f>
        <v>#REF!</v>
      </c>
      <c r="LX29" s="4" t="e">
        <f>COUNTIFS(#REF!,B29,#REF!,"алиев",#REF!,"09.06.2026")</f>
        <v>#REF!</v>
      </c>
      <c r="LY29" s="4" t="e">
        <f>COUNTIFS(#REF!,B29,#REF!,"Бекдурдиев",#REF!,"09.06.2026")</f>
        <v>#REF!</v>
      </c>
      <c r="LZ29" s="4" t="e">
        <f>COUNTIFS(#REF!,B29,#REF!,"алиев",#REF!,"10.06.2026")</f>
        <v>#REF!</v>
      </c>
      <c r="MA29" s="4" t="e">
        <f>COUNTIFS(#REF!,B29,#REF!,"Бекдурдиев",#REF!,"10.06.2026")</f>
        <v>#REF!</v>
      </c>
      <c r="MB29" s="4" t="e">
        <f>COUNTIFS(#REF!,B29,#REF!,"алиев",#REF!,"11.06.2026")</f>
        <v>#REF!</v>
      </c>
      <c r="MC29" s="4" t="e">
        <f>COUNTIFS(#REF!,B29,#REF!,"Бекдурдиев",#REF!,"11.06.2026")</f>
        <v>#REF!</v>
      </c>
      <c r="MD29" s="4" t="e">
        <f>COUNTIFS(#REF!,B29,#REF!,"алиев",#REF!,"12.06.2026")</f>
        <v>#REF!</v>
      </c>
      <c r="ME29" s="4" t="e">
        <f>COUNTIFS(#REF!,B29,#REF!,"Бекдурдиев",#REF!,"12.06.2026")</f>
        <v>#REF!</v>
      </c>
      <c r="MF29" s="4" t="e">
        <f>COUNTIFS(#REF!,B29,#REF!,"алиев",#REF!,"13.06.2026")</f>
        <v>#REF!</v>
      </c>
      <c r="MG29" s="4" t="e">
        <f>COUNTIFS(#REF!,B29,#REF!,"Бекдурдиев",#REF!,"13.06.2026")</f>
        <v>#REF!</v>
      </c>
      <c r="MH29" s="4" t="e">
        <f>COUNTIFS(#REF!,B29,#REF!,"алиев",#REF!,"14.06.2026")</f>
        <v>#REF!</v>
      </c>
      <c r="MI29" s="4" t="e">
        <f>COUNTIFS(#REF!,B29,#REF!,"Бекдурдиев",#REF!,"14.06.2026")</f>
        <v>#REF!</v>
      </c>
      <c r="MJ29" s="4" t="e">
        <f>COUNTIFS(#REF!,B29,#REF!,"алиев",#REF!,"15.06.2026")</f>
        <v>#REF!</v>
      </c>
      <c r="MK29" s="4" t="e">
        <f>COUNTIFS(#REF!,B29,#REF!,"Бекдурдиев",#REF!,"15.06.2026")</f>
        <v>#REF!</v>
      </c>
      <c r="ML29" s="4" t="e">
        <f>COUNTIFS(#REF!,B29,#REF!,"алиев",#REF!,"16.06.2026")</f>
        <v>#REF!</v>
      </c>
      <c r="MM29" s="4" t="e">
        <f>COUNTIFS(#REF!,B29,#REF!,"Бекдурдиев",#REF!,"16.06.2026")</f>
        <v>#REF!</v>
      </c>
      <c r="MN29" s="4" t="e">
        <f>COUNTIFS(#REF!,B29,#REF!,"алиев",#REF!,"17.06.2026")</f>
        <v>#REF!</v>
      </c>
      <c r="MO29" s="4" t="e">
        <f>COUNTIFS(#REF!,B29,#REF!,"Бекдурдиев",#REF!,"17.06.2026")</f>
        <v>#REF!</v>
      </c>
      <c r="MP29" s="4" t="e">
        <f>COUNTIFS(#REF!,B29,#REF!,"алиев",#REF!,"18.06.2026")</f>
        <v>#REF!</v>
      </c>
      <c r="MQ29" s="4" t="e">
        <f>COUNTIFS(#REF!,B29,#REF!,"Бекдурдиев",#REF!,"18.06.2026")</f>
        <v>#REF!</v>
      </c>
      <c r="MR29" s="4" t="e">
        <f>COUNTIFS(#REF!,B29,#REF!,"алиев",#REF!,"19.06.2026")</f>
        <v>#REF!</v>
      </c>
      <c r="MS29" s="4" t="e">
        <f>COUNTIFS(#REF!,B29,#REF!,"Бекдурдиев",#REF!,"19.06.2026")</f>
        <v>#REF!</v>
      </c>
      <c r="MT29" s="4" t="e">
        <f>COUNTIFS(#REF!,B29,#REF!,"алиев",#REF!,"20.06.2026")</f>
        <v>#REF!</v>
      </c>
      <c r="MU29" s="4" t="e">
        <f>COUNTIFS(#REF!,B29,#REF!,"Бекдурдиев",#REF!,"20.06.2026")</f>
        <v>#REF!</v>
      </c>
      <c r="MV29" s="4" t="e">
        <f>COUNTIFS(#REF!,B29,#REF!,"алиев",#REF!,"21.06.2026")</f>
        <v>#REF!</v>
      </c>
      <c r="MW29" s="4" t="e">
        <f>COUNTIFS(#REF!,B29,#REF!,"Бекдурдиев",#REF!,"21.06.2026")</f>
        <v>#REF!</v>
      </c>
      <c r="MX29" s="4" t="e">
        <f>COUNTIFS(#REF!,B29,#REF!,"алиев",#REF!,"22.06.2026")</f>
        <v>#REF!</v>
      </c>
      <c r="MY29" s="4" t="e">
        <f>COUNTIFS(#REF!,B29,#REF!,"Бекдурдиев",#REF!,"22.06.2026")</f>
        <v>#REF!</v>
      </c>
      <c r="MZ29" s="4" t="e">
        <f>COUNTIFS(#REF!,B29,#REF!,"алиев",#REF!,"23.06.2026")</f>
        <v>#REF!</v>
      </c>
      <c r="NA29" s="4" t="e">
        <f>COUNTIFS(#REF!,B29,#REF!,"Бекдурдиев",#REF!,"23.06.2026")</f>
        <v>#REF!</v>
      </c>
      <c r="NB29" s="4" t="e">
        <f>COUNTIFS(#REF!,B29,#REF!,"алиев",#REF!,"24.06.2026")</f>
        <v>#REF!</v>
      </c>
      <c r="NC29" s="4" t="e">
        <f>COUNTIFS(#REF!,B29,#REF!,"Бекдурдиев",#REF!,"24.06.2026")</f>
        <v>#REF!</v>
      </c>
      <c r="ND29" s="4" t="e">
        <f>COUNTIFS(#REF!,B29,#REF!,"алиев",#REF!,"25.06.2026")</f>
        <v>#REF!</v>
      </c>
      <c r="NE29" s="4" t="e">
        <f>COUNTIFS(#REF!,B29,#REF!,"Бекдурдиев",#REF!,"25.06.2026")</f>
        <v>#REF!</v>
      </c>
      <c r="NF29" s="4" t="e">
        <f>COUNTIFS(#REF!,B29,#REF!,"алиев",#REF!,"26.06.2026")</f>
        <v>#REF!</v>
      </c>
      <c r="NG29" s="4" t="e">
        <f>COUNTIFS(#REF!,B29,#REF!,"Бекдурдиев",#REF!,"26.06.2026")</f>
        <v>#REF!</v>
      </c>
      <c r="NH29" s="4" t="e">
        <f>COUNTIFS(#REF!,B29,#REF!,"алиев",#REF!,"27.06.2026")</f>
        <v>#REF!</v>
      </c>
      <c r="NI29" s="4" t="e">
        <f>COUNTIFS(#REF!,B29,#REF!,"Бекдурдиев",#REF!,"27.06.2026")</f>
        <v>#REF!</v>
      </c>
      <c r="NJ29" s="4" t="e">
        <f>COUNTIFS(#REF!,B29,#REF!,"алиев",#REF!,"28.06.2026")</f>
        <v>#REF!</v>
      </c>
      <c r="NK29" s="4" t="e">
        <f>COUNTIFS(#REF!,B29,#REF!,"Бекдурдиев",#REF!,"28.06.2026")</f>
        <v>#REF!</v>
      </c>
      <c r="NL29" s="4" t="e">
        <f>COUNTIFS(#REF!,B29,#REF!,"алиев",#REF!,"29.06.2026")</f>
        <v>#REF!</v>
      </c>
      <c r="NM29" s="4" t="e">
        <f>COUNTIFS(#REF!,B29,#REF!,"Бекдурдиев",#REF!,"29.06.2026")</f>
        <v>#REF!</v>
      </c>
      <c r="NN29" s="4" t="e">
        <f>COUNTIFS(#REF!,B29,#REF!,"алиев",#REF!,"30.06.2026")</f>
        <v>#REF!</v>
      </c>
      <c r="NO29" s="4" t="e">
        <f>COUNTIFS(#REF!,B29,#REF!,"Бекдурдиев",#REF!,"30.06.2026")</f>
        <v>#REF!</v>
      </c>
      <c r="NP29" s="26" t="e">
        <f t="shared" si="30"/>
        <v>#REF!</v>
      </c>
      <c r="NQ29" s="26" t="e">
        <f t="shared" si="31"/>
        <v>#REF!</v>
      </c>
      <c r="NR29" s="4" t="e">
        <f>COUNTIFS(#REF!,B29,#REF!,"алиев",#REF!,"01.07.2026")</f>
        <v>#REF!</v>
      </c>
      <c r="NS29" s="4" t="e">
        <f>COUNTIFS(#REF!,B29,#REF!,"Бекдурдиев",#REF!,"01.07.2026")</f>
        <v>#REF!</v>
      </c>
      <c r="NT29" s="4" t="e">
        <f>COUNTIFS(#REF!,B29,#REF!,"алиев",#REF!,"02.07.2026")</f>
        <v>#REF!</v>
      </c>
      <c r="NU29" s="4" t="e">
        <f>COUNTIFS(#REF!,B29,#REF!,"Бекдурдиев",#REF!,"02.07.2026")</f>
        <v>#REF!</v>
      </c>
      <c r="NV29" s="4" t="e">
        <f>COUNTIFS(#REF!,B29,#REF!,"алиев",#REF!,"03.07.2026")</f>
        <v>#REF!</v>
      </c>
      <c r="NW29" s="4" t="e">
        <f>COUNTIFS(#REF!,B29,#REF!,"Бекдурдиев",#REF!,"03.07.2026")</f>
        <v>#REF!</v>
      </c>
      <c r="NX29" s="4" t="e">
        <f>COUNTIFS(#REF!,B29,#REF!,"алиев",#REF!,"04.07.2026")</f>
        <v>#REF!</v>
      </c>
      <c r="NY29" s="4" t="e">
        <f>COUNTIFS(#REF!,B29,#REF!,"Бекдурдиев",#REF!,"04.07.2026")</f>
        <v>#REF!</v>
      </c>
      <c r="NZ29" s="4" t="e">
        <f>COUNTIFS(#REF!,B29,#REF!,"алиев",#REF!,"05.07.2026")</f>
        <v>#REF!</v>
      </c>
      <c r="OA29" s="4" t="e">
        <f>COUNTIFS(#REF!,B29,#REF!,"Бекдурдиев",#REF!,"05.07.2026")</f>
        <v>#REF!</v>
      </c>
      <c r="OB29" s="4" t="e">
        <f>COUNTIFS(#REF!,B29,#REF!,"алиев",#REF!,"06.07.2026")</f>
        <v>#REF!</v>
      </c>
      <c r="OC29" s="4" t="e">
        <f>COUNTIFS(#REF!,B29,#REF!,"Бекдурдиев",#REF!,"06.07.2026")</f>
        <v>#REF!</v>
      </c>
      <c r="OD29" s="4" t="e">
        <f>COUNTIFS(#REF!,B29,#REF!,"алиев",#REF!,"07.07.2026")</f>
        <v>#REF!</v>
      </c>
      <c r="OE29" s="4" t="e">
        <f>COUNTIFS(#REF!,B29,#REF!,"Бекдурдиев",#REF!,"07.07.2026")</f>
        <v>#REF!</v>
      </c>
      <c r="OF29" s="4" t="e">
        <f>COUNTIFS(#REF!,B29,#REF!,"алиев",#REF!,"08.07.2026")</f>
        <v>#REF!</v>
      </c>
      <c r="OG29" s="4" t="e">
        <f>COUNTIFS(#REF!,B29,#REF!,"Бекдурдиев",#REF!,"08.07.2026")</f>
        <v>#REF!</v>
      </c>
      <c r="OH29" s="4" t="e">
        <f>COUNTIFS(#REF!,B29,#REF!,"алиев",#REF!,"09.07.2026")</f>
        <v>#REF!</v>
      </c>
      <c r="OI29" s="4" t="e">
        <f>COUNTIFS(#REF!,B29,#REF!,"Бекдурдиев",#REF!,"09.07.2026")</f>
        <v>#REF!</v>
      </c>
      <c r="OJ29" s="4" t="e">
        <f>COUNTIFS(#REF!,B29,#REF!,"алиев",#REF!,"10.07.2026")</f>
        <v>#REF!</v>
      </c>
      <c r="OK29" s="4" t="e">
        <f>COUNTIFS(#REF!,B29,#REF!,"Бекдурдиев",#REF!,"10.07.2026")</f>
        <v>#REF!</v>
      </c>
      <c r="OL29" s="4" t="e">
        <f>COUNTIFS(#REF!,B29,#REF!,"алиев",#REF!,"11.07.2026")</f>
        <v>#REF!</v>
      </c>
      <c r="OM29" s="4" t="e">
        <f>COUNTIFS(#REF!,B29,#REF!,"Бекдурдиев",#REF!,"11.07.2026")</f>
        <v>#REF!</v>
      </c>
      <c r="ON29" s="4" t="e">
        <f>COUNTIFS(#REF!,B29,#REF!,"алиев",#REF!,"12.07.2026")</f>
        <v>#REF!</v>
      </c>
      <c r="OO29" s="4" t="e">
        <f>COUNTIFS(#REF!,B29,#REF!,"Бекдурдиев",#REF!,"12.07.2026")</f>
        <v>#REF!</v>
      </c>
      <c r="OP29" s="4" t="e">
        <f>COUNTIFS(#REF!,B29,#REF!,"алиев",#REF!,"13.07.2026")</f>
        <v>#REF!</v>
      </c>
      <c r="OQ29" s="4" t="e">
        <f>COUNTIFS(#REF!,B29,#REF!,"Бекдурдиев",#REF!,"13.07.2026")</f>
        <v>#REF!</v>
      </c>
      <c r="OR29" s="4" t="e">
        <f>COUNTIFS(#REF!,B29,#REF!,"алиев",#REF!,"14.07.2026")</f>
        <v>#REF!</v>
      </c>
      <c r="OS29" s="4" t="e">
        <f>COUNTIFS(#REF!,B29,#REF!,"Бекдурдиев",#REF!,"14.07.2026")</f>
        <v>#REF!</v>
      </c>
      <c r="OT29" s="4" t="e">
        <f>COUNTIFS(#REF!,B29,#REF!,"алиев",#REF!,"15.07.2026")</f>
        <v>#REF!</v>
      </c>
      <c r="OU29" s="4" t="e">
        <f>COUNTIFS(#REF!,B29,#REF!,"Бекдурдиев",#REF!,"15.07.2026")</f>
        <v>#REF!</v>
      </c>
      <c r="OV29" s="4" t="e">
        <f>COUNTIFS(#REF!,B29,#REF!,"алиев",#REF!,"16.07.2026")</f>
        <v>#REF!</v>
      </c>
      <c r="OW29" s="4" t="e">
        <f>COUNTIFS(#REF!,B29,#REF!,"Бекдурдиев",#REF!,"16.07.2026")</f>
        <v>#REF!</v>
      </c>
      <c r="OX29" s="4" t="e">
        <f>COUNTIFS(#REF!,B29,#REF!,"алиев",#REF!,"17.07.2026")</f>
        <v>#REF!</v>
      </c>
      <c r="OY29" s="4" t="e">
        <f>COUNTIFS(#REF!,B29,#REF!,"Бекдурдиев",#REF!,"17.07.2026")</f>
        <v>#REF!</v>
      </c>
      <c r="OZ29" s="4" t="e">
        <f>COUNTIFS(#REF!,B29,#REF!,"алиев",#REF!,"18.07.2026")</f>
        <v>#REF!</v>
      </c>
      <c r="PA29" s="4" t="e">
        <f>COUNTIFS(#REF!,B29,#REF!,"Бекдурдиев",#REF!,"18.07.2026")</f>
        <v>#REF!</v>
      </c>
      <c r="PB29" s="4" t="e">
        <f>COUNTIFS(#REF!,B29,#REF!,"алиев",#REF!,"19.07.2026")</f>
        <v>#REF!</v>
      </c>
      <c r="PC29" s="4" t="e">
        <f>COUNTIFS(#REF!,B29,#REF!,"Бекдурдиев",#REF!,"19.07.2026")</f>
        <v>#REF!</v>
      </c>
      <c r="PD29" s="4" t="e">
        <f>COUNTIFS(#REF!,B29,#REF!,"алиев",#REF!,"20.07.2026")</f>
        <v>#REF!</v>
      </c>
      <c r="PE29" s="4" t="e">
        <f>COUNTIFS(#REF!,B29,#REF!,"Бекдурдиев",#REF!,"20.07.2026")</f>
        <v>#REF!</v>
      </c>
      <c r="PF29" s="4" t="e">
        <f>COUNTIFS(#REF!,B29,#REF!,"алиев",#REF!,"21.07.2026")</f>
        <v>#REF!</v>
      </c>
      <c r="PG29" s="4" t="e">
        <f>COUNTIFS(#REF!,B29,#REF!,"Бекдурдиев",#REF!,"21.07.2026")</f>
        <v>#REF!</v>
      </c>
      <c r="PH29" s="4" t="e">
        <f>COUNTIFS(#REF!,B29,#REF!,"алиев",#REF!,"22.07.2026")</f>
        <v>#REF!</v>
      </c>
      <c r="PI29" s="4" t="e">
        <f>COUNTIFS(#REF!,B29,#REF!,"Бекдурдиев",#REF!,"22.07.2026")</f>
        <v>#REF!</v>
      </c>
      <c r="PJ29" s="4" t="e">
        <f>COUNTIFS(#REF!,B29,#REF!,"алиев",#REF!,"23.07.2026")</f>
        <v>#REF!</v>
      </c>
      <c r="PK29" s="4" t="e">
        <f>COUNTIFS(#REF!,B29,#REF!,"Бекдурдиев",#REF!,"23.07.2026")</f>
        <v>#REF!</v>
      </c>
      <c r="PL29" s="4" t="e">
        <f>COUNTIFS(#REF!,B29,#REF!,"алиев",#REF!,"24.07.2026")</f>
        <v>#REF!</v>
      </c>
      <c r="PM29" s="4" t="e">
        <f>COUNTIFS(#REF!,B29,#REF!,"Бекдурдиев",#REF!,"24.07.2026")</f>
        <v>#REF!</v>
      </c>
      <c r="PN29" s="4" t="e">
        <f>COUNTIFS(#REF!,B29,#REF!,"алиев",#REF!,"25.07.2026")</f>
        <v>#REF!</v>
      </c>
      <c r="PO29" s="4" t="e">
        <f>COUNTIFS(#REF!,B29,#REF!,"Бекдурдиев",#REF!,"25.07.2026")</f>
        <v>#REF!</v>
      </c>
      <c r="PP29" s="4" t="e">
        <f>COUNTIFS(#REF!,B29,#REF!,"алиев",#REF!,"26.07.2026")</f>
        <v>#REF!</v>
      </c>
      <c r="PQ29" s="4" t="e">
        <f>COUNTIFS(#REF!,B29,#REF!,"Бекдурдиев",#REF!,"26.07.2026")</f>
        <v>#REF!</v>
      </c>
      <c r="PR29" s="4" t="e">
        <f>COUNTIFS(#REF!,B29,#REF!,"алиев",#REF!,"27.07.2026")</f>
        <v>#REF!</v>
      </c>
      <c r="PS29" s="4" t="e">
        <f>COUNTIFS(#REF!,B29,#REF!,"Бекдурдиев",#REF!,"27.07.2026")</f>
        <v>#REF!</v>
      </c>
      <c r="PT29" s="4" t="e">
        <f>COUNTIFS(#REF!,B29,#REF!,"алиев",#REF!,"28.07.2026")</f>
        <v>#REF!</v>
      </c>
      <c r="PU29" s="4" t="e">
        <f>COUNTIFS(#REF!,B29,#REF!,"Бекдурдиев",#REF!,"28.07.2026")</f>
        <v>#REF!</v>
      </c>
      <c r="PV29" s="4" t="e">
        <f>COUNTIFS(#REF!,B29,#REF!,"алиев",#REF!,"29.07.2026")</f>
        <v>#REF!</v>
      </c>
      <c r="PW29" s="4" t="e">
        <f>COUNTIFS(#REF!,B29,#REF!,"Бекдурдиев",#REF!,"29.07.2026")</f>
        <v>#REF!</v>
      </c>
      <c r="PX29" s="4" t="e">
        <f>COUNTIFS(#REF!,B29,#REF!,"алиев",#REF!,"30.07.2026")</f>
        <v>#REF!</v>
      </c>
      <c r="PY29" s="4" t="e">
        <f>COUNTIFS(#REF!,B29,#REF!,"Бекдурдиев",#REF!,"30.07.2026")</f>
        <v>#REF!</v>
      </c>
      <c r="PZ29" s="4" t="e">
        <f>COUNTIFS(#REF!,B29,#REF!,"алиев",#REF!,"31.07.2026")</f>
        <v>#REF!</v>
      </c>
      <c r="QA29" s="4" t="e">
        <f>COUNTIFS(#REF!,B29,#REF!,"Бекдурдиев",#REF!,"31.07.2026")</f>
        <v>#REF!</v>
      </c>
      <c r="QB29" s="20" t="e">
        <f t="shared" si="32"/>
        <v>#REF!</v>
      </c>
      <c r="QC29" s="20" t="e">
        <f t="shared" si="33"/>
        <v>#REF!</v>
      </c>
      <c r="QD29" s="4" t="e">
        <f>COUNTIFS(#REF!,B29,#REF!,"алиев",#REF!,"01.08.2026")</f>
        <v>#REF!</v>
      </c>
      <c r="QE29" s="4" t="e">
        <f>COUNTIFS(#REF!,B29,#REF!,"Бекдурдиев",#REF!,"02.08.2026")</f>
        <v>#REF!</v>
      </c>
      <c r="QF29" s="4" t="e">
        <f>COUNTIFS(#REF!,B29,#REF!,"алиев",#REF!,"02.08.2026")</f>
        <v>#REF!</v>
      </c>
      <c r="QG29" s="4" t="e">
        <f>COUNTIFS(#REF!,B29,#REF!,"Бекдурдиев",#REF!,"03.08.2026")</f>
        <v>#REF!</v>
      </c>
      <c r="QH29" s="4" t="e">
        <f>COUNTIFS(#REF!,B29,#REF!,"алиев",#REF!,"03.08.2026")</f>
        <v>#REF!</v>
      </c>
      <c r="QI29" s="4" t="e">
        <f>COUNTIFS(#REF!,B29,#REF!,"Бекдурдиев",#REF!,"03.08.2026")</f>
        <v>#REF!</v>
      </c>
      <c r="QJ29" s="4" t="e">
        <f>COUNTIFS(#REF!,B29,#REF!,"алиев",#REF!,"04.08.2026")</f>
        <v>#REF!</v>
      </c>
      <c r="QK29" s="4" t="e">
        <f>COUNTIFS(#REF!,B29,#REF!,"Бекдурдиев",#REF!,"04.08.2026")</f>
        <v>#REF!</v>
      </c>
      <c r="QL29" s="4" t="e">
        <f>COUNTIFS(#REF!,B29,#REF!,"алиев",#REF!,"05.08.2026")</f>
        <v>#REF!</v>
      </c>
      <c r="QM29" s="4" t="e">
        <f>COUNTIFS(#REF!,B29,#REF!,"Бекдурдиев",#REF!,"05.08.2026")</f>
        <v>#REF!</v>
      </c>
      <c r="QN29" s="4" t="e">
        <f>COUNTIFS(#REF!,B29,#REF!,"алиев",#REF!,"06.08.2026")</f>
        <v>#REF!</v>
      </c>
      <c r="QO29" s="4" t="e">
        <f>COUNTIFS(#REF!,B29,#REF!,"Бекдурдиев",#REF!,"06.08.2026")</f>
        <v>#REF!</v>
      </c>
      <c r="QP29" s="4" t="e">
        <f>COUNTIFS(#REF!,B29,#REF!,"алиев",#REF!,"07.08.2026")</f>
        <v>#REF!</v>
      </c>
      <c r="QQ29" s="4" t="e">
        <f>COUNTIFS(#REF!,B29,#REF!,"Бекдурдиев",#REF!,"07.08.2026")</f>
        <v>#REF!</v>
      </c>
      <c r="QR29" s="4" t="e">
        <f>COUNTIFS(#REF!,B29,#REF!,"алиев",#REF!,"08.08.2026")</f>
        <v>#REF!</v>
      </c>
      <c r="QS29" s="4" t="e">
        <f>COUNTIFS(#REF!,B29,#REF!,"Бекдурдиев",#REF!,"08.08.2026")</f>
        <v>#REF!</v>
      </c>
      <c r="QT29" s="4" t="e">
        <f>COUNTIFS(#REF!,B29,#REF!,"алиев",#REF!,"09.08.2026")</f>
        <v>#REF!</v>
      </c>
      <c r="QU29" s="4" t="e">
        <f>COUNTIFS(#REF!,B29,#REF!,"Бекдурдиев",#REF!,"09.08.2026")</f>
        <v>#REF!</v>
      </c>
      <c r="QV29" s="4" t="e">
        <f>COUNTIFS(#REF!,B29,#REF!,"алиев",#REF!,"10.08.2026")</f>
        <v>#REF!</v>
      </c>
      <c r="QW29" s="4" t="e">
        <f>COUNTIFS(#REF!,B29,#REF!,"Бекдурдиев",#REF!,"10.08.2026")</f>
        <v>#REF!</v>
      </c>
      <c r="QX29" s="4" t="e">
        <f>COUNTIFS(#REF!,B29,#REF!,"алиев",#REF!,"11.08.2026")</f>
        <v>#REF!</v>
      </c>
      <c r="QY29" s="4" t="e">
        <f>COUNTIFS(#REF!,B29,#REF!,"Бекдурдиев",#REF!,"11.08.2026")</f>
        <v>#REF!</v>
      </c>
      <c r="QZ29" s="4" t="e">
        <f>COUNTIFS(#REF!,B29,#REF!,"алиев",#REF!,"12.08.2026")</f>
        <v>#REF!</v>
      </c>
      <c r="RA29" s="4" t="e">
        <f>COUNTIFS(#REF!,B29,#REF!,"Бекдурдиев",#REF!,"12.08.2026")</f>
        <v>#REF!</v>
      </c>
      <c r="RB29" s="4" t="e">
        <f>COUNTIFS(#REF!,B29,#REF!,"алиев",#REF!,"13.08.2026")</f>
        <v>#REF!</v>
      </c>
      <c r="RC29" s="4" t="e">
        <f>COUNTIFS(#REF!,B29,#REF!,"Бекдурдиев",#REF!,"13.08.2026")</f>
        <v>#REF!</v>
      </c>
      <c r="RD29" s="4" t="e">
        <f>COUNTIFS(#REF!,B29,#REF!,"алиев",#REF!,"14.08.2026")</f>
        <v>#REF!</v>
      </c>
      <c r="RE29" s="4" t="e">
        <f>COUNTIFS(#REF!,B29,#REF!,"Бекдурдиев",#REF!,"14.08.2026")</f>
        <v>#REF!</v>
      </c>
      <c r="RF29" s="4" t="e">
        <f>COUNTIFS(#REF!,B29,#REF!,"алиев",#REF!,"15.08.2026")</f>
        <v>#REF!</v>
      </c>
      <c r="RG29" s="4" t="e">
        <f>COUNTIFS(#REF!,B29,#REF!,"Бекдурдиев",#REF!,"15.08.2026")</f>
        <v>#REF!</v>
      </c>
      <c r="RH29" s="4" t="e">
        <f>COUNTIFS(#REF!,B29,#REF!,"алиев",#REF!,"16.08.2026")</f>
        <v>#REF!</v>
      </c>
      <c r="RI29" s="4" t="e">
        <f>COUNTIFS(#REF!,B29,#REF!,"Бекдурдиев",#REF!,"16.08.2026")</f>
        <v>#REF!</v>
      </c>
      <c r="RJ29" s="4" t="e">
        <f>COUNTIFS(#REF!,B29,#REF!,"алиев",#REF!,"17.08.2026")</f>
        <v>#REF!</v>
      </c>
      <c r="RK29" s="4" t="e">
        <f>COUNTIFS(#REF!,B29,#REF!,"Бекдурдиев",#REF!,"17.08.2026")</f>
        <v>#REF!</v>
      </c>
      <c r="RL29" s="4" t="e">
        <f>COUNTIFS(#REF!,B29,#REF!,"алиев",#REF!,"18.08.2026")</f>
        <v>#REF!</v>
      </c>
      <c r="RM29" s="4" t="e">
        <f>COUNTIFS(#REF!,B29,#REF!,"Бекдурдиев",#REF!,"18.08.2026")</f>
        <v>#REF!</v>
      </c>
      <c r="RN29" s="4" t="e">
        <f>COUNTIFS(#REF!,B29,#REF!,"алиев",#REF!,"19.08.2026")</f>
        <v>#REF!</v>
      </c>
      <c r="RO29" s="4" t="e">
        <f>COUNTIFS(#REF!,B29,#REF!,"Бекдурдиев",#REF!,"19.08.2026")</f>
        <v>#REF!</v>
      </c>
      <c r="RP29" s="4" t="e">
        <f>COUNTIFS(#REF!,B29,#REF!,"алиев",#REF!,"20.08.2026")</f>
        <v>#REF!</v>
      </c>
      <c r="RQ29" s="4" t="e">
        <f>COUNTIFS(#REF!,B29,#REF!,"Бекдурдиев",#REF!,"20.08.2026")</f>
        <v>#REF!</v>
      </c>
      <c r="RR29" s="4" t="e">
        <f>COUNTIFS(#REF!,B29,#REF!,"алиев",#REF!,"21.08.2026")</f>
        <v>#REF!</v>
      </c>
      <c r="RS29" s="4" t="e">
        <f>COUNTIFS(#REF!,B29,#REF!,"Бекдурдиев",#REF!,"21.08.2026")</f>
        <v>#REF!</v>
      </c>
      <c r="RT29" s="4" t="e">
        <f>COUNTIFS(#REF!,B29,#REF!,"алиев",#REF!,"22.08.2026")</f>
        <v>#REF!</v>
      </c>
      <c r="RU29" s="4" t="e">
        <f>COUNTIFS(#REF!,B29,#REF!,"Бекдурдиев",#REF!,"22.08.2026")</f>
        <v>#REF!</v>
      </c>
      <c r="RV29" s="4" t="e">
        <f>COUNTIFS(#REF!,B29,#REF!,"алиев",#REF!,"23.08.2026")</f>
        <v>#REF!</v>
      </c>
      <c r="RW29" s="4" t="e">
        <f>COUNTIFS(#REF!,B29,#REF!,"Бекдурдиев",#REF!,"23.08.2026")</f>
        <v>#REF!</v>
      </c>
      <c r="RX29" s="4" t="e">
        <f>COUNTIFS(#REF!,B29,#REF!,"алиев",#REF!,"24.08.2026")</f>
        <v>#REF!</v>
      </c>
      <c r="RY29" s="4" t="e">
        <f>COUNTIFS(#REF!,B29,#REF!,"Бекдурдиев",#REF!,"24.08.2026")</f>
        <v>#REF!</v>
      </c>
      <c r="RZ29" s="4" t="e">
        <f>COUNTIFS(#REF!,B29,#REF!,"алиев",#REF!,"25.08.2026")</f>
        <v>#REF!</v>
      </c>
      <c r="SA29" s="4" t="e">
        <f>COUNTIFS(#REF!,B29,#REF!,"Бекдурдиев",#REF!,"25.08.2026")</f>
        <v>#REF!</v>
      </c>
      <c r="SB29" s="4" t="e">
        <f>COUNTIFS(#REF!,B29,#REF!,"алиев",#REF!,"26.08.2026")</f>
        <v>#REF!</v>
      </c>
      <c r="SC29" s="4" t="e">
        <f>COUNTIFS(#REF!,B29,#REF!,"Бекдурдиев",#REF!,"26.08.2026")</f>
        <v>#REF!</v>
      </c>
      <c r="SD29" s="4" t="e">
        <f>COUNTIFS(#REF!,B29,#REF!,"алиев",#REF!,"27.08.2026")</f>
        <v>#REF!</v>
      </c>
      <c r="SE29" s="4" t="e">
        <f>COUNTIFS(#REF!,B29,#REF!,"Бекдурдиев",#REF!,"27.08.2026")</f>
        <v>#REF!</v>
      </c>
      <c r="SF29" s="4" t="e">
        <f>COUNTIFS(#REF!,B29,#REF!,"алиев",#REF!,"28.08.2026")</f>
        <v>#REF!</v>
      </c>
      <c r="SG29" s="4" t="e">
        <f>COUNTIFS(#REF!,B29,#REF!,"Бекдурдиев",#REF!,"28.08.2026")</f>
        <v>#REF!</v>
      </c>
      <c r="SH29" s="4" t="e">
        <f>COUNTIFS(#REF!,B29,#REF!,"алиев",#REF!,"29.08.2026")</f>
        <v>#REF!</v>
      </c>
      <c r="SI29" s="4" t="e">
        <f>COUNTIFS(#REF!,B29,#REF!,"Бекдурдиев",#REF!,"29.08.2026")</f>
        <v>#REF!</v>
      </c>
      <c r="SJ29" s="4" t="e">
        <f>COUNTIFS(#REF!,B29,#REF!,"алиев",#REF!,"30.08.2026")</f>
        <v>#REF!</v>
      </c>
      <c r="SK29" s="4" t="e">
        <f>COUNTIFS(#REF!,B29,#REF!,"Бекдурдиев",#REF!,"30.08.2026")</f>
        <v>#REF!</v>
      </c>
      <c r="SL29" s="4" t="e">
        <f>COUNTIFS(#REF!,B29,#REF!,"алиев",#REF!,"31.08.2026")</f>
        <v>#REF!</v>
      </c>
      <c r="SM29" s="4" t="e">
        <f>COUNTIFS(#REF!,B29,#REF!,"Бекдурдиев",#REF!,"31.08.2026")</f>
        <v>#REF!</v>
      </c>
      <c r="SN29" s="24" t="e">
        <f t="shared" si="34"/>
        <v>#REF!</v>
      </c>
      <c r="SO29" s="24" t="e">
        <f t="shared" si="35"/>
        <v>#REF!</v>
      </c>
      <c r="SP29" s="3" t="e">
        <f>COUNTIFS(#REF!,B29,#REF!,"алиев",#REF!,"01.09.2026")</f>
        <v>#REF!</v>
      </c>
      <c r="SQ29" s="3" t="e">
        <f>COUNTIFS(#REF!,B29,#REF!,"Бекдурдиев",#REF!,"01.09.2026")</f>
        <v>#REF!</v>
      </c>
      <c r="SR29" s="3" t="e">
        <f>COUNTIFS(#REF!,B29,#REF!,"алиев",#REF!,"02.09.2026")</f>
        <v>#REF!</v>
      </c>
      <c r="SS29" s="3" t="e">
        <f>COUNTIFS(#REF!,B29,#REF!,"Бекдурдиев",#REF!,"02.09.2026")</f>
        <v>#REF!</v>
      </c>
      <c r="ST29" s="3" t="e">
        <f>COUNTIFS(#REF!,B29,#REF!,"алиев",#REF!,"03.09.2026")</f>
        <v>#REF!</v>
      </c>
      <c r="SU29" s="3" t="e">
        <f>COUNTIFS(#REF!,B29,#REF!,"Бекдурдиев",#REF!,"03.09.2026")</f>
        <v>#REF!</v>
      </c>
      <c r="SV29" s="3" t="e">
        <f>COUNTIFS(#REF!,B29,#REF!,"алиев",#REF!,"04.09.2026")</f>
        <v>#REF!</v>
      </c>
      <c r="SW29" s="3" t="e">
        <f>COUNTIFS(#REF!,B29,#REF!,"Бекдурдиев",#REF!,"04.09.2026")</f>
        <v>#REF!</v>
      </c>
      <c r="SX29" s="3" t="e">
        <f>COUNTIFS(#REF!,B29,#REF!,"алиев",#REF!,"05.09.2026")</f>
        <v>#REF!</v>
      </c>
      <c r="SY29" s="3" t="e">
        <f>COUNTIFS(#REF!,B29,#REF!,"Бекдурдиев",#REF!,"05.09.2026")</f>
        <v>#REF!</v>
      </c>
      <c r="SZ29" s="3" t="e">
        <f>COUNTIFS(#REF!,B29,#REF!,"алиев",#REF!,"06.09.2026")</f>
        <v>#REF!</v>
      </c>
      <c r="TA29" s="3" t="e">
        <f>COUNTIFS(#REF!,B29,#REF!,"Бекдурдиев",#REF!,"06.09.2026")</f>
        <v>#REF!</v>
      </c>
      <c r="TB29" s="3" t="e">
        <f>COUNTIFS(#REF!,B29,#REF!,"алиев",#REF!,"07.09.2026")</f>
        <v>#REF!</v>
      </c>
      <c r="TC29" s="3" t="e">
        <f>COUNTIFS(#REF!,B29,#REF!,"Бекдурдиев",#REF!,"07.09.2026")</f>
        <v>#REF!</v>
      </c>
      <c r="TD29" s="3" t="e">
        <f>COUNTIFS(#REF!,B29,#REF!,"алиев",#REF!,"08.09.2026")</f>
        <v>#REF!</v>
      </c>
      <c r="TE29" s="3" t="e">
        <f>COUNTIFS(#REF!,B29,#REF!,"Бекдурдиев",#REF!,"08.09.2026")</f>
        <v>#REF!</v>
      </c>
      <c r="TF29" s="3" t="e">
        <f>COUNTIFS(#REF!,B29,#REF!,"алиев",#REF!,"09.09.2026")</f>
        <v>#REF!</v>
      </c>
      <c r="TG29" s="3" t="e">
        <f>COUNTIFS(#REF!,B29,#REF!,"Бекдурдиев",#REF!,"08.09.2026")</f>
        <v>#REF!</v>
      </c>
      <c r="TH29" s="3" t="e">
        <f>COUNTIFS(#REF!,B29,#REF!,"алиев",#REF!,"10.09.2026")</f>
        <v>#REF!</v>
      </c>
      <c r="TI29" s="3" t="e">
        <f>COUNTIFS(#REF!,B29,#REF!,"Бекдурдиев",#REF!,"10.09.2026")</f>
        <v>#REF!</v>
      </c>
      <c r="TJ29" s="3" t="e">
        <f>COUNTIFS(#REF!,B29,#REF!,"алиев",#REF!,"11.09.2026")</f>
        <v>#REF!</v>
      </c>
      <c r="TK29" s="3" t="e">
        <f>COUNTIFS(#REF!,B29,#REF!,"Бекдурдиев",#REF!,"11.09.2026")</f>
        <v>#REF!</v>
      </c>
      <c r="TL29" s="3" t="e">
        <f>COUNTIFS(#REF!,B29,#REF!,"алиев",#REF!,"11.09.2026")</f>
        <v>#REF!</v>
      </c>
      <c r="TM29" s="3" t="e">
        <f>COUNTIFS(#REF!,B29,#REF!,"Бекдурдиев",#REF!,"12.09.2026")</f>
        <v>#REF!</v>
      </c>
      <c r="TN29" s="3" t="e">
        <f>COUNTIFS(#REF!,B29,#REF!,"алиев",#REF!,"13.09.2026")</f>
        <v>#REF!</v>
      </c>
      <c r="TO29" s="3" t="e">
        <f>COUNTIFS(#REF!,B29,#REF!,"Бекдурдиев",#REF!,"13.09.2026")</f>
        <v>#REF!</v>
      </c>
      <c r="TP29" s="3" t="e">
        <f>COUNTIFS(#REF!,B29,#REF!,"алиев",#REF!,"14.09.2026")</f>
        <v>#REF!</v>
      </c>
      <c r="TQ29" s="3" t="e">
        <f>COUNTIFS(#REF!,B29,#REF!,"Бекдурдиев",#REF!,"14.09.2026")</f>
        <v>#REF!</v>
      </c>
      <c r="TR29" s="3" t="e">
        <f>COUNTIFS(#REF!,B29,#REF!,"алиев",#REF!,"15.09.2026")</f>
        <v>#REF!</v>
      </c>
      <c r="TS29" s="3" t="e">
        <f>COUNTIFS(#REF!,B29,#REF!,"Бекдурдиев",#REF!,"15.09.2026")</f>
        <v>#REF!</v>
      </c>
      <c r="TT29" s="3" t="e">
        <f>COUNTIFS(#REF!,B29,#REF!,"алиев",#REF!,"16.09.2026")</f>
        <v>#REF!</v>
      </c>
      <c r="TU29" s="3" t="e">
        <f>COUNTIFS(#REF!,B29,#REF!,"Бекдурдиев",#REF!,"16.09.2026")</f>
        <v>#REF!</v>
      </c>
      <c r="TV29" s="3" t="e">
        <f>COUNTIFS(#REF!,B29,#REF!,"алиев",#REF!,"17.09.2026")</f>
        <v>#REF!</v>
      </c>
      <c r="TW29" s="3" t="e">
        <f>COUNTIFS(#REF!,B29,#REF!,"Бекдурдиев",#REF!,"17.09.2026")</f>
        <v>#REF!</v>
      </c>
      <c r="TX29" s="3" t="e">
        <f>COUNTIFS(#REF!,B29,#REF!,"алиев",#REF!,"18.09.2026")</f>
        <v>#REF!</v>
      </c>
      <c r="TY29" s="3" t="e">
        <f>COUNTIFS(#REF!,B29,#REF!,"Бекдурдиев",#REF!,"18.09.2026")</f>
        <v>#REF!</v>
      </c>
      <c r="TZ29" s="3" t="e">
        <f>COUNTIFS(#REF!,B29,#REF!,"алиев",#REF!,"19.09.2026")</f>
        <v>#REF!</v>
      </c>
      <c r="UA29" s="3" t="e">
        <f>COUNTIFS(#REF!,B29,#REF!,"Бекдурдиев",#REF!,"19.09.2026")</f>
        <v>#REF!</v>
      </c>
      <c r="UB29" s="3" t="e">
        <f>COUNTIFS(#REF!,B29,#REF!,"алиев",#REF!,"20.09.2026")</f>
        <v>#REF!</v>
      </c>
      <c r="UC29" s="3" t="e">
        <f>COUNTIFS(#REF!,B29,#REF!,"Бекдурдиев",#REF!,"20.09.2026")</f>
        <v>#REF!</v>
      </c>
      <c r="UD29" s="3" t="e">
        <f>COUNTIFS(#REF!,B29,#REF!,"алиев",#REF!,"21.09.2026")</f>
        <v>#REF!</v>
      </c>
      <c r="UE29" s="3" t="e">
        <f>COUNTIFS(#REF!,B29,#REF!,"Бекдурдиев",#REF!,"21.09.2026")</f>
        <v>#REF!</v>
      </c>
      <c r="UF29" s="3" t="e">
        <f>COUNTIFS(#REF!,B29,#REF!,"алиев",#REF!,"22.09.2026")</f>
        <v>#REF!</v>
      </c>
      <c r="UG29" s="3" t="e">
        <f>COUNTIFS(#REF!,B29,#REF!,"Бекдурдиев",#REF!,"22.09.2026")</f>
        <v>#REF!</v>
      </c>
      <c r="UH29" s="3" t="e">
        <f>COUNTIFS(#REF!,B29,#REF!,"алиев",#REF!,"23.09.2026")</f>
        <v>#REF!</v>
      </c>
      <c r="UI29" s="3" t="e">
        <f>COUNTIFS(#REF!,B29,#REF!,"Бекдурдиев",#REF!,"23.09.2026")</f>
        <v>#REF!</v>
      </c>
      <c r="UJ29" s="3" t="e">
        <f>COUNTIFS(#REF!,B29,#REF!,"алиев",#REF!,"24.09.2026")</f>
        <v>#REF!</v>
      </c>
      <c r="UK29" s="3" t="e">
        <f>COUNTIFS(#REF!,B29,#REF!,"Бекдурдиев",#REF!,"24.09.2026")</f>
        <v>#REF!</v>
      </c>
      <c r="UL29" s="3" t="e">
        <f>COUNTIFS(#REF!,B29,#REF!,"алиев",#REF!,"25.09.2026")</f>
        <v>#REF!</v>
      </c>
      <c r="UM29" s="3" t="e">
        <f>COUNTIFS(#REF!,B29,#REF!,"Бекдурдиев",#REF!,"25.09.2026")</f>
        <v>#REF!</v>
      </c>
      <c r="UN29" s="3" t="e">
        <f>COUNTIFS(#REF!,B29,#REF!,"алиев",#REF!,"26.09.2026")</f>
        <v>#REF!</v>
      </c>
      <c r="UO29" s="3" t="e">
        <f>COUNTIFS(#REF!,B29,#REF!,"Бекдурдиев",#REF!,"26.09.2026")</f>
        <v>#REF!</v>
      </c>
      <c r="UP29" s="3" t="e">
        <f>COUNTIFS(#REF!,B29,#REF!,"алиев",#REF!,"27.09.2026")</f>
        <v>#REF!</v>
      </c>
      <c r="UQ29" s="3" t="e">
        <f>COUNTIFS(#REF!,B29,#REF!,"Бекдурдиев",#REF!,"27.09.2026")</f>
        <v>#REF!</v>
      </c>
      <c r="UR29" s="3" t="e">
        <f>COUNTIFS(#REF!,B29,#REF!,"алиев",#REF!,"28.09.2026")</f>
        <v>#REF!</v>
      </c>
      <c r="US29" s="3" t="e">
        <f>COUNTIFS(#REF!,B29,#REF!,"Бекдурдиев",#REF!,"28.09.2026")</f>
        <v>#REF!</v>
      </c>
      <c r="UT29" s="3" t="e">
        <f>COUNTIFS(#REF!,B29,#REF!,"алиев",#REF!,"29.09.2026")</f>
        <v>#REF!</v>
      </c>
      <c r="UU29" s="3" t="e">
        <f>COUNTIFS(#REF!,B29,#REF!,"Бекдурдиев",#REF!,"29.09.2026")</f>
        <v>#REF!</v>
      </c>
      <c r="UV29" s="3" t="e">
        <f>COUNTIFS(#REF!,B29,#REF!,"алиев",#REF!,"30.09.2026")</f>
        <v>#REF!</v>
      </c>
      <c r="UW29" s="4" t="e">
        <f>COUNTIFS(#REF!,B29,#REF!,"Бекдурдиев",#REF!,"30.09.2026")</f>
        <v>#REF!</v>
      </c>
      <c r="UX29" s="19" t="e">
        <f t="shared" si="36"/>
        <v>#REF!</v>
      </c>
      <c r="UY29" s="19" t="e">
        <f t="shared" si="37"/>
        <v>#REF!</v>
      </c>
      <c r="UZ29" s="28" t="e">
        <f>COUNTIFS(#REF!,B29,#REF!,"алиев",#REF!,"01.10.2026")</f>
        <v>#REF!</v>
      </c>
      <c r="VA29" s="28" t="e">
        <f>COUNTIFS(#REF!,B29,#REF!,"Бекдурдиев",#REF!,"01.10.2026")</f>
        <v>#REF!</v>
      </c>
      <c r="VB29" s="28" t="e">
        <f>COUNTIFS(#REF!,B29,#REF!,"алиев",#REF!,"02.10.2026")</f>
        <v>#REF!</v>
      </c>
      <c r="VC29" s="28" t="e">
        <f>COUNTIFS(#REF!,B29,#REF!,"Бекдурдиев",#REF!,"02.10.2026")</f>
        <v>#REF!</v>
      </c>
      <c r="VD29" s="28" t="e">
        <f>COUNTIFS(#REF!,B29,#REF!,"алиев",#REF!,"03.10.2026")</f>
        <v>#REF!</v>
      </c>
      <c r="VE29" s="28" t="e">
        <f>COUNTIFS(#REF!,B29,#REF!,"Бекдурдиев",#REF!,"03.10.2026")</f>
        <v>#REF!</v>
      </c>
      <c r="VF29" s="28" t="e">
        <f>COUNTIFS(#REF!,B29,#REF!,"алиев",#REF!,"04.10.2026")</f>
        <v>#REF!</v>
      </c>
      <c r="VG29" s="28" t="e">
        <f>COUNTIFS(#REF!,B29,#REF!,"Бекдурдиев",#REF!,"04.10.2026")</f>
        <v>#REF!</v>
      </c>
      <c r="VH29" s="28" t="e">
        <f>COUNTIFS(#REF!,B29,#REF!,"алиев",#REF!,"05.10.2026")</f>
        <v>#REF!</v>
      </c>
      <c r="VI29" s="28" t="e">
        <f>COUNTIFS(#REF!,B29,#REF!,"Бекдурдиев",#REF!,"05.10.2026")</f>
        <v>#REF!</v>
      </c>
      <c r="VJ29" s="28" t="e">
        <f>COUNTIFS(#REF!,B29,#REF!,"алиев",#REF!,"06.10.2026")</f>
        <v>#REF!</v>
      </c>
      <c r="VK29" s="28" t="e">
        <f>COUNTIFS(#REF!,B29,#REF!,"Бекдурдиев",#REF!,"06.10.2026")</f>
        <v>#REF!</v>
      </c>
      <c r="VL29" s="28" t="e">
        <f>COUNTIFS(#REF!,B29,#REF!,"алиев",#REF!,"07.10.2026")</f>
        <v>#REF!</v>
      </c>
      <c r="VM29" s="28" t="e">
        <f>COUNTIFS(#REF!,B29,#REF!,"Бекдурдиев",#REF!,"07.10.2026")</f>
        <v>#REF!</v>
      </c>
      <c r="VN29" s="28" t="e">
        <f>COUNTIFS(#REF!,B29,#REF!,"алиев",#REF!,"08.10.2026")</f>
        <v>#REF!</v>
      </c>
      <c r="VO29" s="28" t="e">
        <f>COUNTIFS(#REF!,B29,#REF!,"Бекдурдиев",#REF!,"08.10.2026")</f>
        <v>#REF!</v>
      </c>
      <c r="VP29" s="28" t="e">
        <f>COUNTIFS(#REF!,B29,#REF!,"алиев",#REF!,"09.10.2026")</f>
        <v>#REF!</v>
      </c>
      <c r="VQ29" s="28" t="e">
        <f>COUNTIFS(#REF!,B29,#REF!,"Бекдурдиев",#REF!,"09.10.2026")</f>
        <v>#REF!</v>
      </c>
      <c r="VR29" s="28" t="e">
        <f>COUNTIFS(#REF!,B29,#REF!,"алиев",#REF!,"10.10.2026")</f>
        <v>#REF!</v>
      </c>
      <c r="VS29" s="28" t="e">
        <f>COUNTIFS(#REF!,B29,#REF!,"Бекдурдиев",#REF!,"10.10.2026")</f>
        <v>#REF!</v>
      </c>
      <c r="VT29" s="28" t="e">
        <f>COUNTIFS(#REF!,B29,#REF!,"алиев",#REF!,"11.10.2026")</f>
        <v>#REF!</v>
      </c>
      <c r="VU29" s="28" t="e">
        <f>COUNTIFS(#REF!,B29,#REF!,"Бекдурдиев",#REF!,"11.10.2026")</f>
        <v>#REF!</v>
      </c>
      <c r="VV29" s="28" t="e">
        <f>COUNTIFS(#REF!,B29,#REF!,"алиев",#REF!,"12.10.2026")</f>
        <v>#REF!</v>
      </c>
      <c r="VW29" s="28" t="e">
        <f>COUNTIFS(#REF!,B29,#REF!,"Бекдурдиев",#REF!,"12.10.2026")</f>
        <v>#REF!</v>
      </c>
      <c r="VX29" s="28" t="e">
        <f>COUNTIFS(#REF!,B29,#REF!,"алиев",#REF!,"13.10.2026")</f>
        <v>#REF!</v>
      </c>
      <c r="VY29" s="28" t="e">
        <f>COUNTIFS(#REF!,B29,#REF!,"Бекдурдиев",#REF!,"13.10.2026")</f>
        <v>#REF!</v>
      </c>
      <c r="VZ29" s="28" t="e">
        <f>COUNTIFS(#REF!,B29,#REF!,"алиев",#REF!,"14.10.2026")</f>
        <v>#REF!</v>
      </c>
      <c r="WA29" s="28" t="e">
        <f>COUNTIFS(#REF!,B29,#REF!,"Бекдурдиев",#REF!,"14.10.2026")</f>
        <v>#REF!</v>
      </c>
      <c r="WB29" s="28" t="e">
        <f>COUNTIFS(#REF!,B29,#REF!,"алиев",#REF!,"15.10.2026")</f>
        <v>#REF!</v>
      </c>
      <c r="WC29" s="28" t="e">
        <f>COUNTIFS(#REF!,B29,#REF!,"Бекдурдиев",#REF!,"15.10.2026")</f>
        <v>#REF!</v>
      </c>
      <c r="WD29" s="28" t="e">
        <f>COUNTIFS(#REF!,B29,#REF!,"алиев",#REF!,"16.10.2026")</f>
        <v>#REF!</v>
      </c>
      <c r="WE29" s="28" t="e">
        <f>COUNTIFS(#REF!,B29,#REF!,"Бекдурдиев",#REF!,"16.10.2026")</f>
        <v>#REF!</v>
      </c>
      <c r="WF29" s="28" t="e">
        <f>COUNTIFS(#REF!,B29,#REF!,"алиев",#REF!,"17.10.2026")</f>
        <v>#REF!</v>
      </c>
      <c r="WG29" s="28" t="e">
        <f>COUNTIFS(#REF!,B29,#REF!,"Бекдурдиев",#REF!,"17.10.2026")</f>
        <v>#REF!</v>
      </c>
      <c r="WH29" s="28" t="e">
        <f>COUNTIFS(#REF!,B29,#REF!,"алиев",#REF!,"18.10.2026")</f>
        <v>#REF!</v>
      </c>
      <c r="WI29" s="28" t="e">
        <f>COUNTIFS(#REF!,B29,#REF!,"Бекдурдиев",#REF!,"18.10.2026")</f>
        <v>#REF!</v>
      </c>
      <c r="WJ29" s="28" t="e">
        <f>COUNTIFS(#REF!,B29,#REF!,"алиев",#REF!,"19.10.2026")</f>
        <v>#REF!</v>
      </c>
      <c r="WK29" s="28" t="e">
        <f>COUNTIFS(#REF!,B29,#REF!,"Бекдурдиев",#REF!,"19.10.2026")</f>
        <v>#REF!</v>
      </c>
      <c r="WL29" s="28" t="e">
        <f>COUNTIFS(#REF!,B29,#REF!,"алиев",#REF!,"20.10.2026")</f>
        <v>#REF!</v>
      </c>
      <c r="WM29" s="28" t="e">
        <f>COUNTIFS(#REF!,B29,#REF!,"Бекдурдиев",#REF!,"20.10.2026")</f>
        <v>#REF!</v>
      </c>
      <c r="WN29" s="28" t="e">
        <f>COUNTIFS(#REF!,B29,#REF!,"алиев",#REF!,"21.10.2026")</f>
        <v>#REF!</v>
      </c>
      <c r="WO29" s="28" t="e">
        <f>COUNTIFS(#REF!,B29,#REF!,"Бекдурдиев",#REF!,"21.10.2026")</f>
        <v>#REF!</v>
      </c>
      <c r="WP29" s="28" t="e">
        <f>COUNTIFS(#REF!,B29,#REF!,"алиев",#REF!,"22.10.2026")</f>
        <v>#REF!</v>
      </c>
      <c r="WQ29" s="28" t="e">
        <f>COUNTIFS(#REF!,B29,#REF!,"Бекдурдиев",#REF!,"22.10.2026")</f>
        <v>#REF!</v>
      </c>
      <c r="WR29" s="28" t="e">
        <f>COUNTIFS(#REF!,B29,#REF!,"алиев",#REF!,"23.10.2026")</f>
        <v>#REF!</v>
      </c>
      <c r="WS29" s="28" t="e">
        <f>COUNTIFS(#REF!,B29,#REF!,"Бекдурдиев",#REF!,"23.10.2026")</f>
        <v>#REF!</v>
      </c>
      <c r="WT29" s="28" t="e">
        <f>COUNTIFS(#REF!,B29,#REF!,"алиев",#REF!,"24.10.2026")</f>
        <v>#REF!</v>
      </c>
      <c r="WU29" s="28" t="e">
        <f>COUNTIFS(#REF!,B29,#REF!,"Бекдурдиев",#REF!,"24.10.2026")</f>
        <v>#REF!</v>
      </c>
      <c r="WV29" s="28" t="e">
        <f>COUNTIFS(#REF!,B29,#REF!,"алиев",#REF!,"25.10.2026")</f>
        <v>#REF!</v>
      </c>
      <c r="WW29" s="28" t="e">
        <f>COUNTIFS(#REF!,B29,#REF!,"Бекдурдиев",#REF!,"25.10.2026")</f>
        <v>#REF!</v>
      </c>
      <c r="WX29" s="28" t="e">
        <f>COUNTIFS(#REF!,B29,#REF!,"алиев",#REF!,"26.10.2026")</f>
        <v>#REF!</v>
      </c>
      <c r="WY29" s="28" t="e">
        <f>COUNTIFS(#REF!,B29,#REF!,"Бекдурдиев",#REF!,"26.10.2026")</f>
        <v>#REF!</v>
      </c>
      <c r="WZ29" s="28" t="e">
        <f>COUNTIFS(#REF!,B29,#REF!,"алиев",#REF!,"27.10.2026")</f>
        <v>#REF!</v>
      </c>
      <c r="XA29" s="28" t="e">
        <f>COUNTIFS(#REF!,B29,#REF!,"Бекдурдиев",#REF!,"27.10.2026")</f>
        <v>#REF!</v>
      </c>
      <c r="XB29" s="28" t="e">
        <f>COUNTIFS(#REF!,B29,#REF!,"алиев",#REF!,"28.10.2026")</f>
        <v>#REF!</v>
      </c>
      <c r="XC29" s="28" t="e">
        <f>COUNTIFS(#REF!,B29,#REF!,"Бекдурдиев",#REF!,"28.10.2026")</f>
        <v>#REF!</v>
      </c>
      <c r="XD29" s="28" t="e">
        <f>COUNTIFS(#REF!,B29,#REF!,"алиев",#REF!,"29.10.2026")</f>
        <v>#REF!</v>
      </c>
      <c r="XE29" s="28" t="e">
        <f>COUNTIFS(#REF!,B29,#REF!,"Бекдурдиев",#REF!,"29.10.2026")</f>
        <v>#REF!</v>
      </c>
      <c r="XF29" s="28" t="e">
        <f>COUNTIFS(#REF!,B29,#REF!,"алиев",#REF!,"30.10.2026")</f>
        <v>#REF!</v>
      </c>
      <c r="XG29" s="28" t="e">
        <f>COUNTIFS(#REF!,B29,#REF!,"Бекдурдиев",#REF!,"30.10.2026")</f>
        <v>#REF!</v>
      </c>
      <c r="XH29" s="28" t="e">
        <f>COUNTIFS(#REF!,B29,#REF!,"алиев",#REF!,"31.10.2026")</f>
        <v>#REF!</v>
      </c>
      <c r="XI29" s="28" t="e">
        <f>COUNTIFS(#REF!,B29,#REF!,"Бекдурдиев",#REF!,"31.10.2026")</f>
        <v>#REF!</v>
      </c>
      <c r="XJ29" s="41" t="e">
        <f t="shared" si="38"/>
        <v>#REF!</v>
      </c>
      <c r="XK29" s="41" t="e">
        <f t="shared" si="39"/>
        <v>#REF!</v>
      </c>
      <c r="XL29" s="28" t="e">
        <f>COUNTIFS(#REF!,B29,#REF!,"алиев",#REF!,"01.11.2026")</f>
        <v>#REF!</v>
      </c>
      <c r="XM29" s="28" t="e">
        <f>COUNTIFS(#REF!,B29,#REF!,"Бекдурдиев",#REF!,"01.11.2026")</f>
        <v>#REF!</v>
      </c>
      <c r="XN29" s="28" t="e">
        <f>COUNTIFS(#REF!,B29,#REF!,"алиев",#REF!,"02.11.2026")</f>
        <v>#REF!</v>
      </c>
      <c r="XO29" s="28" t="e">
        <f>COUNTIFS(#REF!,B29,#REF!,"Бекдурдиев",#REF!,"02.11.2026")</f>
        <v>#REF!</v>
      </c>
      <c r="XP29" s="28" t="e">
        <f>COUNTIFS(#REF!,B29,#REF!,"алиев",#REF!,"03.11.2026")</f>
        <v>#REF!</v>
      </c>
      <c r="XQ29" s="28" t="e">
        <f>COUNTIFS(#REF!,B29,#REF!,"Бекдурдиев",#REF!,"03.11.2026")</f>
        <v>#REF!</v>
      </c>
      <c r="XR29" s="28" t="e">
        <f>COUNTIFS(#REF!,B29,#REF!,"алиев",#REF!,"04.11.2026")</f>
        <v>#REF!</v>
      </c>
      <c r="XS29" s="28" t="e">
        <f>COUNTIFS(#REF!,B29,#REF!,"Бекдурдиев",#REF!,"04.11.2026")</f>
        <v>#REF!</v>
      </c>
      <c r="XT29" s="28" t="e">
        <f>COUNTIFS(#REF!,B29,#REF!,"алиев",#REF!,"05.11.2026")</f>
        <v>#REF!</v>
      </c>
      <c r="XU29" s="28" t="e">
        <f>COUNTIFS(#REF!,B29,#REF!,"Бекдурдиев",#REF!,"05.11.2026")</f>
        <v>#REF!</v>
      </c>
      <c r="XV29" s="28" t="e">
        <f>COUNTIFS(#REF!,B29,#REF!,"алиев",#REF!,"06.11.2026")</f>
        <v>#REF!</v>
      </c>
      <c r="XW29" s="28" t="e">
        <f>COUNTIFS(#REF!,B29,#REF!,"Бекдурдиев",#REF!,"06.11.2026")</f>
        <v>#REF!</v>
      </c>
      <c r="XX29" s="28" t="e">
        <f>COUNTIFS(#REF!,B29,#REF!,"алиев",#REF!,"07.11.2026")</f>
        <v>#REF!</v>
      </c>
      <c r="XY29" s="28" t="e">
        <f>COUNTIFS(#REF!,B29,#REF!,"Бекдурдиев",#REF!,"07.11.2026")</f>
        <v>#REF!</v>
      </c>
      <c r="XZ29" s="42" t="e">
        <f>COUNTIFS(#REF!,B29,#REF!,"алиев",#REF!,"08.11.2026")</f>
        <v>#REF!</v>
      </c>
      <c r="YA29" s="42" t="e">
        <f>COUNTIFS(#REF!,B29,#REF!,"Бекдурдиев",#REF!,"08.11.2026")</f>
        <v>#REF!</v>
      </c>
      <c r="YB29" s="42" t="e">
        <f>COUNTIFS(#REF!,B29,#REF!,"алиев",#REF!,"09.11.2026")</f>
        <v>#REF!</v>
      </c>
      <c r="YC29" s="42" t="e">
        <f>COUNTIFS(#REF!,B29,#REF!,"Бекдурдиев",#REF!,"09.11.2026")</f>
        <v>#REF!</v>
      </c>
      <c r="YD29" s="42" t="e">
        <f>COUNTIFS(#REF!,B29,#REF!,"алиев",#REF!,"10.11.2026")</f>
        <v>#REF!</v>
      </c>
      <c r="YE29" s="42" t="e">
        <f>COUNTIFS(#REF!,B29,#REF!,"Бекдурдиев",#REF!,"10.11.2026")</f>
        <v>#REF!</v>
      </c>
      <c r="YF29" s="42" t="e">
        <f>COUNTIFS(#REF!,B29,#REF!,"алиев",#REF!,"11.11.2026")</f>
        <v>#REF!</v>
      </c>
      <c r="YG29" s="42" t="e">
        <f>COUNTIFS(#REF!,B29,#REF!,"Бекдурдиев",#REF!,"11.11.2026")</f>
        <v>#REF!</v>
      </c>
      <c r="YH29" s="42" t="e">
        <f>COUNTIFS(#REF!,B29,#REF!,"алиев",#REF!,"12.11.2026")</f>
        <v>#REF!</v>
      </c>
      <c r="YI29" s="42" t="e">
        <f>COUNTIFS(#REF!,B29,#REF!,"Бекдурдиев",#REF!,"12.11.2026")</f>
        <v>#REF!</v>
      </c>
      <c r="YJ29" s="42" t="e">
        <f>COUNTIFS(#REF!,B29,#REF!,"алиев",#REF!,"13.11.2026")</f>
        <v>#REF!</v>
      </c>
      <c r="YK29" s="42" t="e">
        <f>COUNTIFS(#REF!,B29,#REF!,"Бекдурдиев",#REF!,"13.11.2026")</f>
        <v>#REF!</v>
      </c>
      <c r="YL29" s="42" t="e">
        <f>COUNTIFS(#REF!,B29,#REF!,"алиев",#REF!,"14.11.2026")</f>
        <v>#REF!</v>
      </c>
      <c r="YM29" s="42" t="e">
        <f>COUNTIFS(#REF!,B29,#REF!,"Бекдурдиев",#REF!,"14.11.2026")</f>
        <v>#REF!</v>
      </c>
      <c r="YN29" s="42" t="e">
        <f>COUNTIFS(#REF!,B29,#REF!,"алиев",#REF!,"15.11.2026")</f>
        <v>#REF!</v>
      </c>
      <c r="YO29" s="42" t="e">
        <f>COUNTIFS(#REF!,B29,#REF!,"Бекдурдиев",#REF!,"15.11.2026")</f>
        <v>#REF!</v>
      </c>
      <c r="YP29" s="42" t="e">
        <f>COUNTIFS(#REF!,B29,#REF!,"алиев",#REF!,"16.11.2026")</f>
        <v>#REF!</v>
      </c>
      <c r="YQ29" s="42" t="e">
        <f>COUNTIFS(#REF!,B29,#REF!,"Бекдурдиев",#REF!,"16.11.2026")</f>
        <v>#REF!</v>
      </c>
      <c r="YR29" s="42" t="e">
        <f>COUNTIFS(#REF!,B29,#REF!,"алиев",#REF!,"17.11.2026")</f>
        <v>#REF!</v>
      </c>
      <c r="YS29" s="42" t="e">
        <f>COUNTIFS(#REF!,B29,#REF!,"Бекдурдиев",#REF!,"17.11.2026")</f>
        <v>#REF!</v>
      </c>
      <c r="YT29" s="42" t="e">
        <f>COUNTIFS(#REF!,B29,#REF!,"алиев",#REF!,"18.11.2026")</f>
        <v>#REF!</v>
      </c>
      <c r="YU29" s="42" t="e">
        <f>COUNTIFS(#REF!,B29,#REF!,"Бекдурдиев",#REF!,"18.11.2026")</f>
        <v>#REF!</v>
      </c>
      <c r="YV29" s="42" t="e">
        <f>COUNTIFS(#REF!,B29,#REF!,"алиев",#REF!,"19.11.2026")</f>
        <v>#REF!</v>
      </c>
      <c r="YW29" s="42" t="e">
        <f>COUNTIFS(#REF!,B29,#REF!,"Бекдурдиев",#REF!,"19.11.2026")</f>
        <v>#REF!</v>
      </c>
      <c r="YX29" s="42" t="e">
        <f>COUNTIFS(#REF!,B29,#REF!,"алиев",#REF!,"20.11.2026")</f>
        <v>#REF!</v>
      </c>
      <c r="YY29" s="42" t="e">
        <f>COUNTIFS(#REF!,B29,#REF!,"Бекдурдиев",#REF!,"20.11.2026")</f>
        <v>#REF!</v>
      </c>
      <c r="YZ29" s="42" t="e">
        <f>COUNTIFS(#REF!,B29,#REF!,"алиев",#REF!,"21.11.2026")</f>
        <v>#REF!</v>
      </c>
      <c r="ZA29" s="42" t="e">
        <f>COUNTIFS(#REF!,B29,#REF!,"Бекдурдиев",#REF!,"21.11.2026")</f>
        <v>#REF!</v>
      </c>
      <c r="ZB29" s="42" t="e">
        <f>COUNTIFS(#REF!,B29,#REF!,"алиев",#REF!,"22.11.2026")</f>
        <v>#REF!</v>
      </c>
      <c r="ZC29" s="42" t="e">
        <f>COUNTIFS(#REF!,B29,#REF!,"Бекдурдиев",#REF!,"22.11.2026")</f>
        <v>#REF!</v>
      </c>
      <c r="ZD29" s="42" t="e">
        <f>COUNTIFS(#REF!,B29,#REF!,"алиев",#REF!,"23.11.2026")</f>
        <v>#REF!</v>
      </c>
      <c r="ZE29" s="42" t="e">
        <f>COUNTIFS(#REF!,B29,#REF!,"Бекдурдиев",#REF!,"23.11.2026")</f>
        <v>#REF!</v>
      </c>
      <c r="ZF29" s="42" t="e">
        <f>COUNTIFS(#REF!,B29,#REF!,"алиев",#REF!,"24.11.2026")</f>
        <v>#REF!</v>
      </c>
      <c r="ZG29" s="42" t="e">
        <f>COUNTIFS(#REF!,B29,#REF!,"Бекдурдиев",#REF!,"24.11.2026")</f>
        <v>#REF!</v>
      </c>
      <c r="ZH29" s="42" t="e">
        <f>COUNTIFS(#REF!,B29,#REF!,"алиев",#REF!,"25.11.202")</f>
        <v>#REF!</v>
      </c>
      <c r="ZI29" s="42" t="e">
        <f>COUNTIFS(#REF!,B29,#REF!,"Бекдурдиев",#REF!,"25.11.2026")</f>
        <v>#REF!</v>
      </c>
      <c r="ZJ29" s="42" t="e">
        <f>COUNTIFS(#REF!,B29,#REF!,"алиев",#REF!,"26.11.2026")</f>
        <v>#REF!</v>
      </c>
      <c r="ZK29" s="42" t="e">
        <f>COUNTIFS(#REF!,B29,#REF!,"Бекдурдиев",#REF!,"26.11.2026")</f>
        <v>#REF!</v>
      </c>
      <c r="ZL29" s="42" t="e">
        <f>COUNTIFS(#REF!,B29,#REF!,"алиев",#REF!,"27.11.2026")</f>
        <v>#REF!</v>
      </c>
      <c r="ZM29" s="42" t="e">
        <f>COUNTIFS(#REF!,B29,#REF!,"Бекдурдиев",#REF!,"27.11.2026")</f>
        <v>#REF!</v>
      </c>
      <c r="ZN29" s="42" t="e">
        <f>COUNTIFS(#REF!,B29,#REF!,"алиев",#REF!,"28.11.2026")</f>
        <v>#REF!</v>
      </c>
      <c r="ZO29" s="42" t="e">
        <f>COUNTIFS(#REF!,B29,#REF!,"Бекдурдиев",#REF!,"28.11.2026")</f>
        <v>#REF!</v>
      </c>
      <c r="ZP29" s="42" t="e">
        <f>COUNTIFS(#REF!,B29,#REF!,"алиев",#REF!,"29.11.2026")</f>
        <v>#REF!</v>
      </c>
      <c r="ZQ29" s="42" t="e">
        <f>COUNTIFS(#REF!,B29,#REF!,"Бекдурдиев",#REF!,"29.11.2026")</f>
        <v>#REF!</v>
      </c>
      <c r="ZR29" s="42" t="e">
        <f>COUNTIFS(#REF!,B29,#REF!,"алиев",#REF!,"30.11.2026")</f>
        <v>#REF!</v>
      </c>
      <c r="ZS29" s="42" t="e">
        <f>COUNTIFS(#REF!,B29,#REF!,"Бекдурдиев",#REF!,"30.11.2026")</f>
        <v>#REF!</v>
      </c>
      <c r="ZT29" s="43" t="e">
        <f t="shared" si="40"/>
        <v>#REF!</v>
      </c>
      <c r="ZU29" s="43" t="e">
        <f t="shared" si="41"/>
        <v>#REF!</v>
      </c>
      <c r="ZV29" s="4" t="e">
        <f>COUNTIFS(#REF!,B29,#REF!,"алиев",#REF!,"01.12.2026")</f>
        <v>#REF!</v>
      </c>
      <c r="ZW29" s="4" t="e">
        <f>COUNTIFS(#REF!,B29,#REF!,"Бекдурдиев",#REF!,"01.12.2026")</f>
        <v>#REF!</v>
      </c>
      <c r="ZX29" s="4" t="e">
        <f>COUNTIFS(#REF!,B29,#REF!,"алиев",#REF!,"02.12.2026")</f>
        <v>#REF!</v>
      </c>
      <c r="ZY29" s="4" t="e">
        <f>COUNTIFS(#REF!,B29,#REF!,"Бекдурдиев",#REF!,"02.12.2026")</f>
        <v>#REF!</v>
      </c>
      <c r="ZZ29" s="4" t="e">
        <f>COUNTIFS(#REF!,B29,#REF!,"алиев",#REF!,"03.12.2026")</f>
        <v>#REF!</v>
      </c>
      <c r="AAA29" s="4" t="e">
        <f>COUNTIFS(#REF!,B29,#REF!,"Бекдурдиев",#REF!,"03.12.2026")</f>
        <v>#REF!</v>
      </c>
      <c r="AAB29" s="4" t="e">
        <f>COUNTIFS(#REF!,B29,#REF!,"алиев",#REF!,"04.12.2026")</f>
        <v>#REF!</v>
      </c>
      <c r="AAC29" s="4" t="e">
        <f>COUNTIFS(#REF!,B29,#REF!,"Бекдурдиев",#REF!,"04.12.2026")</f>
        <v>#REF!</v>
      </c>
      <c r="AAD29" s="4" t="e">
        <f>COUNTIFS(#REF!,B29,#REF!,"алиев",#REF!,"05.12.2026")</f>
        <v>#REF!</v>
      </c>
      <c r="AAE29" s="4" t="e">
        <f>COUNTIFS(#REF!,B29,#REF!,"Бекдурдиев",#REF!,"05.12.2026")</f>
        <v>#REF!</v>
      </c>
      <c r="AAF29" s="4" t="e">
        <f>COUNTIFS(#REF!,B29,#REF!,"алиев",#REF!,"06.12.2026")</f>
        <v>#REF!</v>
      </c>
      <c r="AAG29" s="4" t="e">
        <f>COUNTIFS(#REF!,B29,#REF!,"Бекдурдиев",#REF!,"06.12.2026")</f>
        <v>#REF!</v>
      </c>
      <c r="AAH29" s="4" t="e">
        <f>COUNTIFS(#REF!,B29,#REF!,"алиев",#REF!,"07.12.2026")</f>
        <v>#REF!</v>
      </c>
      <c r="AAI29" s="4" t="e">
        <f>COUNTIFS(#REF!,B29,#REF!,"Бекдурдиев",#REF!,"07.12.2026")</f>
        <v>#REF!</v>
      </c>
      <c r="AAJ29" s="1" t="e">
        <f>COUNTIFS(#REF!,B29,#REF!,"алиев",#REF!,"08.12.2026")</f>
        <v>#REF!</v>
      </c>
      <c r="AAK29" s="1" t="e">
        <f>COUNTIFS(#REF!,B29,#REF!,"Бекдурдиев",#REF!,"08.12.2026")</f>
        <v>#REF!</v>
      </c>
      <c r="AAL29" s="1" t="e">
        <f>COUNTIFS(#REF!,B29,#REF!,"алиев",#REF!,"09.12.2026")</f>
        <v>#REF!</v>
      </c>
      <c r="AAM29" s="1" t="e">
        <f>COUNTIFS(#REF!,B29,#REF!,"Бекдурдиев",#REF!,"09.12.2026")</f>
        <v>#REF!</v>
      </c>
      <c r="AAN29" s="1" t="e">
        <f>COUNTIFS(#REF!,B29,#REF!,"алиев",#REF!,"10.12.2026")</f>
        <v>#REF!</v>
      </c>
      <c r="AAO29" s="1" t="e">
        <f>COUNTIFS(#REF!,B29,#REF!,"Бекдурдиев",#REF!,"10.12.2026")</f>
        <v>#REF!</v>
      </c>
      <c r="AAP29" s="1" t="e">
        <f>COUNTIFS(#REF!,B29,#REF!,"алиев",#REF!,"11.12.2026")</f>
        <v>#REF!</v>
      </c>
      <c r="AAQ29" s="1" t="e">
        <f>COUNTIFS(#REF!,B29,#REF!,"Бекдурдиев",#REF!,"11.12.2026")</f>
        <v>#REF!</v>
      </c>
      <c r="AAR29" s="1" t="e">
        <f>COUNTIFS(#REF!,B29,#REF!,"алиев",#REF!,"12.12.2026")</f>
        <v>#REF!</v>
      </c>
      <c r="AAS29" s="1" t="e">
        <f>COUNTIFS(#REF!,B29,#REF!,"Бекдурдиев",#REF!,"12.12.2026")</f>
        <v>#REF!</v>
      </c>
      <c r="AAT29" s="1" t="e">
        <f>COUNTIFS(#REF!,B29,#REF!,"алиев",#REF!,"13.12.2026")</f>
        <v>#REF!</v>
      </c>
      <c r="AAU29" s="1" t="e">
        <f>COUNTIFS(#REF!,B29,#REF!,"Бекдурдиев",#REF!,"13.12.2026")</f>
        <v>#REF!</v>
      </c>
      <c r="AAV29" s="1" t="e">
        <f>COUNTIFS(#REF!,B29,#REF!,"алиев",#REF!,"14.12.2026")</f>
        <v>#REF!</v>
      </c>
      <c r="AAW29" s="1" t="e">
        <f>COUNTIFS(#REF!,B29,#REF!,"Бекдурдиев",#REF!,"14.12.2026")</f>
        <v>#REF!</v>
      </c>
      <c r="AAX29" s="1" t="e">
        <f>COUNTIFS(#REF!,B29,#REF!,"алиев",#REF!,"15.12.2026")</f>
        <v>#REF!</v>
      </c>
      <c r="AAY29" s="1" t="e">
        <f>COUNTIFS(#REF!,B29,#REF!,"Бекдурдиев",#REF!,"15.12.2026")</f>
        <v>#REF!</v>
      </c>
      <c r="AAZ29" s="1" t="e">
        <f>COUNTIFS(#REF!,B29,#REF!,"алиев",#REF!,"16.12.2026")</f>
        <v>#REF!</v>
      </c>
      <c r="ABA29" s="1" t="e">
        <f>COUNTIFS(#REF!,B29,#REF!,"Бекдурдиев",#REF!,"16.12.2026")</f>
        <v>#REF!</v>
      </c>
      <c r="ABB29" s="1" t="e">
        <f>COUNTIFS(#REF!,B29,#REF!,"алиев",#REF!,"17.12.2026")</f>
        <v>#REF!</v>
      </c>
      <c r="ABC29" s="1" t="e">
        <f>COUNTIFS(#REF!,B29,#REF!,"Бекдурдиев",#REF!,"17.12.2026")</f>
        <v>#REF!</v>
      </c>
      <c r="ABD29" s="1" t="e">
        <f>COUNTIFS(#REF!,B29,#REF!,"алиев",#REF!,"18.12.2026")</f>
        <v>#REF!</v>
      </c>
      <c r="ABE29" s="1" t="e">
        <f>COUNTIFS(#REF!,B29,#REF!,"Бекдурдиев",#REF!,"18.12.2026")</f>
        <v>#REF!</v>
      </c>
      <c r="ABF29" s="1" t="e">
        <f>COUNTIFS(#REF!,B29,#REF!,"алиев",#REF!,"19.12.2026")</f>
        <v>#REF!</v>
      </c>
      <c r="ABG29" s="1" t="e">
        <f>COUNTIFS(#REF!,B29,#REF!,"Бекдурдиев",#REF!,"19.12.2026")</f>
        <v>#REF!</v>
      </c>
      <c r="ABH29" s="1" t="e">
        <f>COUNTIFS(#REF!,B29,#REF!,"алиев",#REF!,"20.12.2026")</f>
        <v>#REF!</v>
      </c>
      <c r="ABI29" s="1" t="e">
        <f>COUNTIFS(#REF!,B29,#REF!,"Бекдурдиев",#REF!,"20.12.2026")</f>
        <v>#REF!</v>
      </c>
      <c r="ABJ29" s="1" t="e">
        <f>COUNTIFS(#REF!,B29,#REF!,"алиев",#REF!,"21.12.2026")</f>
        <v>#REF!</v>
      </c>
      <c r="ABK29" s="1" t="e">
        <f>COUNTIFS(#REF!,B29,#REF!,"Бекдурдиев",#REF!,"21.12.2026")</f>
        <v>#REF!</v>
      </c>
      <c r="ABL29" s="1" t="e">
        <f>COUNTIFS(#REF!,B29,#REF!,"алиев",#REF!,"22.12.2026")</f>
        <v>#REF!</v>
      </c>
      <c r="ABM29" s="1" t="e">
        <f>COUNTIFS(#REF!,B29,#REF!,"Бекдурдиев",#REF!,"22.12.2026")</f>
        <v>#REF!</v>
      </c>
      <c r="ABN29" s="1" t="e">
        <f>COUNTIFS(#REF!,B29,#REF!,"алиев",#REF!,"23.12.2026")</f>
        <v>#REF!</v>
      </c>
      <c r="ABO29" s="1" t="e">
        <f>COUNTIFS(#REF!,B29,#REF!,"Бекдурдиев",#REF!,"23.12.2026")</f>
        <v>#REF!</v>
      </c>
      <c r="ABP29" s="1" t="e">
        <f>COUNTIFS(#REF!,B29,#REF!,"алиев",#REF!,"24.12.2026")</f>
        <v>#REF!</v>
      </c>
      <c r="ABQ29" s="1" t="e">
        <f>COUNTIFS(#REF!,B29,#REF!,"Бекдурдиев",#REF!,"24.12.2026")</f>
        <v>#REF!</v>
      </c>
      <c r="ABR29" s="1" t="e">
        <f>COUNTIFS(#REF!,B29,#REF!,"алиев",#REF!,"25.12.2026")</f>
        <v>#REF!</v>
      </c>
      <c r="ABS29" s="1" t="e">
        <f>COUNTIFS(#REF!,B29,#REF!,"Бекдурдиев",#REF!,"25.12.2026")</f>
        <v>#REF!</v>
      </c>
      <c r="ABT29" s="1" t="e">
        <f>COUNTIFS(#REF!,B29,#REF!,"алиев",#REF!,"26.12.2026")</f>
        <v>#REF!</v>
      </c>
      <c r="ABU29" s="1" t="e">
        <f>COUNTIFS(#REF!,B29,#REF!,"Бекдурдиев",#REF!,"26.12.2026")</f>
        <v>#REF!</v>
      </c>
      <c r="ABV29" s="1" t="e">
        <f>COUNTIFS(#REF!,B29,#REF!,"алиев",#REF!,"27.12.2026")</f>
        <v>#REF!</v>
      </c>
      <c r="ABW29" s="1" t="e">
        <f>COUNTIFS(#REF!,B29,#REF!,"Бекдурдиев",#REF!,"27.12.2026")</f>
        <v>#REF!</v>
      </c>
      <c r="ABX29" s="1" t="e">
        <f>COUNTIFS(#REF!,B29,#REF!,"алиев",#REF!,"28.12.2026")</f>
        <v>#REF!</v>
      </c>
      <c r="ABY29" s="1" t="e">
        <f>COUNTIFS(#REF!,B29,#REF!,"Бекдурдиев",#REF!,"28.12.2026")</f>
        <v>#REF!</v>
      </c>
      <c r="ABZ29" s="1" t="e">
        <f>COUNTIFS(#REF!,B29,#REF!,"алиев",#REF!,"29.12.2026")</f>
        <v>#REF!</v>
      </c>
      <c r="ACA29" s="1" t="e">
        <f>COUNTIFS(#REF!,B29,#REF!,"Бекдурдиев",#REF!,"29.12.2026")</f>
        <v>#REF!</v>
      </c>
      <c r="ACB29" s="1" t="e">
        <f>COUNTIFS(#REF!,B29,#REF!,"алиев",#REF!,"30.12.2026")</f>
        <v>#REF!</v>
      </c>
      <c r="ACC29" s="1" t="e">
        <f>COUNTIFS(#REF!,B29,#REF!,"Бекдурдиев",#REF!,"30.12.2026")</f>
        <v>#REF!</v>
      </c>
      <c r="ACD29" s="1" t="e">
        <f>COUNTIFS(#REF!,B29,#REF!,"алиев",#REF!,"31.12.2026")</f>
        <v>#REF!</v>
      </c>
      <c r="ACE29" s="1" t="e">
        <f>COUNTIFS(#REF!,B29,#REF!,"Бекдурдиев",#REF!,"31.12.2026")</f>
        <v>#REF!</v>
      </c>
    </row>
    <row r="30" spans="1:759" ht="18" x14ac:dyDescent="0.25">
      <c r="A30" s="4">
        <v>23</v>
      </c>
      <c r="B30" s="7" t="s">
        <v>4</v>
      </c>
      <c r="C30" s="32" t="e">
        <f t="shared" si="15"/>
        <v>#REF!</v>
      </c>
      <c r="D30" s="31" t="e">
        <f t="shared" si="16"/>
        <v>#REF!</v>
      </c>
      <c r="E30" s="31" t="e">
        <f t="shared" si="17"/>
        <v>#REF!</v>
      </c>
      <c r="F30" s="10" t="e">
        <f t="shared" si="18"/>
        <v>#REF!</v>
      </c>
      <c r="G30" s="10" t="e">
        <f t="shared" si="19"/>
        <v>#REF!</v>
      </c>
      <c r="H30" s="2" t="e">
        <f>COUNTIFS(#REF!,B30,#REF!,"алиев",#REF!,"01.01.2026")</f>
        <v>#REF!</v>
      </c>
      <c r="I30" s="2" t="e">
        <f>COUNTIFS(#REF!,B30,#REF!,"Бекдурдиев",#REF!,"01.01.2026")</f>
        <v>#REF!</v>
      </c>
      <c r="J30" s="2" t="e">
        <f>COUNTIFS(#REF!,B30,#REF!,"алиев",#REF!,"02.01.2026")</f>
        <v>#REF!</v>
      </c>
      <c r="K30" s="2" t="e">
        <f>COUNTIFS(#REF!,B30,#REF!,"Бекдурдиев",#REF!,"02.01.2026")</f>
        <v>#REF!</v>
      </c>
      <c r="L30" s="2" t="e">
        <f>COUNTIFS(#REF!,B30,#REF!,"алиев",#REF!,"03.01.2026")</f>
        <v>#REF!</v>
      </c>
      <c r="M30" s="2" t="e">
        <f>COUNTIFS(#REF!,#REF!,#REF!,"Бекдурдиев",#REF!,"03.01.2026")</f>
        <v>#REF!</v>
      </c>
      <c r="N30" s="2" t="e">
        <f>COUNTIFS(#REF!,B30,#REF!,"алиев",#REF!,"04.01.2026")</f>
        <v>#REF!</v>
      </c>
      <c r="O30" s="2" t="e">
        <f>COUNTIFS(#REF!,B30,#REF!,"Бекдурдиев",#REF!,"04.01.2026")</f>
        <v>#REF!</v>
      </c>
      <c r="P30" s="2" t="e">
        <f>COUNTIFS(#REF!,B30,#REF!,"алиев",#REF!,"05.01.2026")</f>
        <v>#REF!</v>
      </c>
      <c r="Q30" s="2" t="e">
        <f>COUNTIFS(#REF!,B30,#REF!,"Бекдурдиев",#REF!,"05.01.2026")</f>
        <v>#REF!</v>
      </c>
      <c r="R30" s="2" t="e">
        <f>COUNTIFS(#REF!,B30,#REF!,"алиев",#REF!,"06.01.2026")</f>
        <v>#REF!</v>
      </c>
      <c r="S30" s="2" t="e">
        <f>COUNTIFS(#REF!,B30,#REF!,"Бекдурдиев",#REF!,"06.01.2026")</f>
        <v>#REF!</v>
      </c>
      <c r="T30" s="2" t="e">
        <f>COUNTIFS(#REF!,B30,#REF!,"алиев",#REF!,"07.01.2026")</f>
        <v>#REF!</v>
      </c>
      <c r="U30" s="2" t="e">
        <f>COUNTIFS(#REF!,B30,#REF!,"Бекдурдиев",#REF!,"07.01.2026")</f>
        <v>#REF!</v>
      </c>
      <c r="V30" s="2" t="e">
        <f>COUNTIFS(#REF!,B30,#REF!,"алиев",#REF!,"08.01.2026")</f>
        <v>#REF!</v>
      </c>
      <c r="W30" s="2" t="e">
        <f>COUNTIFS(#REF!,B30,#REF!,"Бекдурдиев",#REF!,"08.01.2026")</f>
        <v>#REF!</v>
      </c>
      <c r="X30" s="2" t="e">
        <f>COUNTIFS(#REF!,B30,#REF!,"алиев",#REF!,"09.01.2026")</f>
        <v>#REF!</v>
      </c>
      <c r="Y30" s="2" t="e">
        <f>COUNTIFS(#REF!,B30,#REF!,"Бекдурдиев",#REF!,"09.01.2026")</f>
        <v>#REF!</v>
      </c>
      <c r="Z30" s="2" t="e">
        <f>COUNTIFS(#REF!,B30,#REF!,"алиев",#REF!,"10.01.2026")</f>
        <v>#REF!</v>
      </c>
      <c r="AA30" s="2" t="e">
        <f>COUNTIFS(#REF!,B30,#REF!,"Бекдурдиев",#REF!,"10.01.2026")</f>
        <v>#REF!</v>
      </c>
      <c r="AB30" s="2" t="e">
        <f>COUNTIFS(#REF!,B30,#REF!,"алиев",#REF!,"11.01.2026")</f>
        <v>#REF!</v>
      </c>
      <c r="AC30" s="2" t="e">
        <f>COUNTIFS(#REF!,B30,#REF!,"Бекдурдиев",#REF!,"10.01.2026")</f>
        <v>#REF!</v>
      </c>
      <c r="AD30" s="2" t="e">
        <f>COUNTIFS(#REF!,B30,#REF!,"алиев",#REF!,"12.01.2026")</f>
        <v>#REF!</v>
      </c>
      <c r="AE30" s="2" t="e">
        <f>COUNTIFS(#REF!,B30,#REF!,"Бекдурдиев",#REF!,"12.01.2026")</f>
        <v>#REF!</v>
      </c>
      <c r="AF30" s="2" t="e">
        <f>COUNTIFS(#REF!,B30,#REF!,"алиев",#REF!,"13.01.2026")</f>
        <v>#REF!</v>
      </c>
      <c r="AG30" s="2" t="e">
        <f>COUNTIFS(#REF!,B30,#REF!,"Бекдурдиев",#REF!,"13.01.2026")</f>
        <v>#REF!</v>
      </c>
      <c r="AH30" s="2" t="e">
        <f>COUNTIFS(#REF!,B30,#REF!,"алиев",#REF!,"14.01.2026")</f>
        <v>#REF!</v>
      </c>
      <c r="AI30" s="2" t="e">
        <f>COUNTIFS(#REF!,B30,#REF!,"Бекдурдиев",#REF!,"14.01.2026")</f>
        <v>#REF!</v>
      </c>
      <c r="AJ30" s="2" t="e">
        <f>COUNTIFS(#REF!,B30,#REF!,"алиев",#REF!,"15.01.2026")</f>
        <v>#REF!</v>
      </c>
      <c r="AK30" s="2" t="e">
        <f>COUNTIFS(#REF!,B30,#REF!,"Бекдурдиев",#REF!,"15.01.2026")</f>
        <v>#REF!</v>
      </c>
      <c r="AL30" s="2" t="e">
        <f>COUNTIFS(#REF!,B30,#REF!,"алиев",#REF!,"16.01.2026")</f>
        <v>#REF!</v>
      </c>
      <c r="AM30" s="2" t="e">
        <f>COUNTIFS(#REF!,B30,#REF!,"Бекдурдиев",#REF!,"16.01.2026")</f>
        <v>#REF!</v>
      </c>
      <c r="AN30" s="2" t="e">
        <f>COUNTIFS(#REF!,B30,#REF!,"алиев",#REF!,"17.01.2026")</f>
        <v>#REF!</v>
      </c>
      <c r="AO30" s="2" t="e">
        <f>COUNTIFS(#REF!,B30,#REF!,"Бекдурдиев",#REF!,"17.01.2026")</f>
        <v>#REF!</v>
      </c>
      <c r="AP30" s="2" t="e">
        <f>COUNTIFS(#REF!,B30,#REF!,"алиев",#REF!,"18.01.2026")</f>
        <v>#REF!</v>
      </c>
      <c r="AQ30" s="2" t="e">
        <f>COUNTIFS(#REF!,B30,#REF!,"Бекдурдиев",#REF!,"18.01.2026")</f>
        <v>#REF!</v>
      </c>
      <c r="AR30" s="2" t="e">
        <f>COUNTIFS(#REF!,B30,#REF!,"алиев",#REF!,"19.01.2026")</f>
        <v>#REF!</v>
      </c>
      <c r="AS30" s="2" t="e">
        <f>COUNTIFS(#REF!,B30,#REF!,"Бекдурдиев",#REF!,"19.01.2026")</f>
        <v>#REF!</v>
      </c>
      <c r="AT30" s="2" t="e">
        <f>COUNTIFS(#REF!,B30,#REF!,"алиев",#REF!,"20.01.2026")</f>
        <v>#REF!</v>
      </c>
      <c r="AU30" s="2" t="e">
        <f>COUNTIFS(#REF!,B30,#REF!,"Бекдурдиев",#REF!,"20.01.2026")</f>
        <v>#REF!</v>
      </c>
      <c r="AV30" s="2" t="e">
        <f>COUNTIFS(#REF!,B30,#REF!,"алиев",#REF!,"21.01.2026")</f>
        <v>#REF!</v>
      </c>
      <c r="AW30" s="2" t="e">
        <f>COUNTIFS(#REF!,B30,#REF!,"Бекдурдиев",#REF!,"21.01.2026")</f>
        <v>#REF!</v>
      </c>
      <c r="AX30" s="2" t="e">
        <f>COUNTIFS(#REF!,B30,#REF!,"алиев",#REF!,"22.01.2026")</f>
        <v>#REF!</v>
      </c>
      <c r="AY30" s="2" t="e">
        <f>COUNTIFS(#REF!,B30,#REF!,"Бекдурдиев",#REF!,"22.01.2026")</f>
        <v>#REF!</v>
      </c>
      <c r="AZ30" s="2" t="e">
        <f>COUNTIFS(#REF!,B30,#REF!,"алиев",#REF!,"23.01.2026")</f>
        <v>#REF!</v>
      </c>
      <c r="BA30" s="2" t="e">
        <f>COUNTIFS(#REF!,B30,#REF!,"Бекдурдиев",#REF!,"23.01.2026")</f>
        <v>#REF!</v>
      </c>
      <c r="BB30" s="2" t="e">
        <f>COUNTIFS(#REF!,B30,#REF!,"алиев",#REF!,"24.01.2026")</f>
        <v>#REF!</v>
      </c>
      <c r="BC30" s="2" t="e">
        <f>COUNTIFS(#REF!,B30,#REF!,"Бекдурдиев",#REF!,"24.01.2026")</f>
        <v>#REF!</v>
      </c>
      <c r="BD30" s="2" t="e">
        <f>COUNTIFS(#REF!,B30,#REF!,"алиев",#REF!,"25.01.2026")</f>
        <v>#REF!</v>
      </c>
      <c r="BE30" s="2" t="e">
        <f>COUNTIFS(#REF!,B30,#REF!,"Бекдурдиев",#REF!,"25.01.2026")</f>
        <v>#REF!</v>
      </c>
      <c r="BF30" s="2" t="e">
        <f>COUNTIFS(#REF!,B30,#REF!,"алиев",#REF!,"26.01.2026")</f>
        <v>#REF!</v>
      </c>
      <c r="BG30" s="2" t="e">
        <f>COUNTIFS(#REF!,B30,#REF!,"Бекдурдиев",#REF!,"26.01.2026")</f>
        <v>#REF!</v>
      </c>
      <c r="BH30" s="2" t="e">
        <f>COUNTIFS(#REF!,B30,#REF!,"алиев",#REF!,"27.01.2026")</f>
        <v>#REF!</v>
      </c>
      <c r="BI30" s="2" t="e">
        <f>COUNTIFS(#REF!,B30,#REF!,"Бекдурдиев",#REF!,"27.01.2026")</f>
        <v>#REF!</v>
      </c>
      <c r="BJ30" s="2" t="e">
        <f>COUNTIFS(#REF!,B30,#REF!,"алиев",#REF!,"28.01.2026")</f>
        <v>#REF!</v>
      </c>
      <c r="BK30" s="2" t="e">
        <f>COUNTIFS(#REF!,B30,#REF!,"Бекдурдиев",#REF!,"28.01.2026")</f>
        <v>#REF!</v>
      </c>
      <c r="BL30" s="2" t="e">
        <f>COUNTIFS(#REF!,B30,#REF!,"алиев",#REF!,"29.01.2026")</f>
        <v>#REF!</v>
      </c>
      <c r="BM30" s="2" t="e">
        <f>COUNTIFS(#REF!,B30,#REF!,"Бекдурдиев",#REF!,"29.01.2026")</f>
        <v>#REF!</v>
      </c>
      <c r="BN30" s="2" t="e">
        <f>COUNTIFS(#REF!,B30,#REF!,"алиев",#REF!,"30.01.2026")</f>
        <v>#REF!</v>
      </c>
      <c r="BO30" s="2" t="e">
        <f>COUNTIFS(#REF!,B30,#REF!,"Бекдурдиев",#REF!,"30.01.2026")</f>
        <v>#REF!</v>
      </c>
      <c r="BP30" s="2" t="e">
        <f>COUNTIFS(#REF!,B30,#REF!,"алиев",#REF!,"31.01.2026")</f>
        <v>#REF!</v>
      </c>
      <c r="BQ30" s="2" t="e">
        <f>COUNTIFS(#REF!,B30,#REF!,"Бекдурдиев",#REF!,"31.01.2026")</f>
        <v>#REF!</v>
      </c>
      <c r="BR30" s="12" t="e">
        <f t="shared" si="20"/>
        <v>#REF!</v>
      </c>
      <c r="BS30" s="12" t="e">
        <f t="shared" si="21"/>
        <v>#REF!</v>
      </c>
      <c r="BT30" s="2" t="e">
        <f>COUNTIFS(#REF!,B30,#REF!,"алиев",#REF!,"01.02.2026")</f>
        <v>#REF!</v>
      </c>
      <c r="BU30" s="2" t="e">
        <f>COUNTIFS(#REF!,B30,#REF!,"Бекдурдиев",#REF!,"01.02.2026")</f>
        <v>#REF!</v>
      </c>
      <c r="BV30" s="2" t="e">
        <f>COUNTIFS(#REF!,B30,#REF!,"алиев",#REF!,"02.02.2026")</f>
        <v>#REF!</v>
      </c>
      <c r="BW30" s="2" t="e">
        <f>COUNTIFS(#REF!,B30,#REF!,"Бекдурдиев",#REF!,"02.02.2026")</f>
        <v>#REF!</v>
      </c>
      <c r="BX30" s="2" t="e">
        <f>COUNTIFS(#REF!,B30,#REF!,"алиев",#REF!,"03.02.2026")</f>
        <v>#REF!</v>
      </c>
      <c r="BY30" s="2" t="e">
        <f>COUNTIFS(#REF!,B30,#REF!,"Бекдурдиев",#REF!,"03.02.2026")</f>
        <v>#REF!</v>
      </c>
      <c r="BZ30" s="2" t="e">
        <f>COUNTIFS(#REF!,B30,#REF!,"алиев",#REF!,"04.02.2026")</f>
        <v>#REF!</v>
      </c>
      <c r="CA30" s="2" t="e">
        <f>COUNTIFS(#REF!,B30,#REF!,"Бекдурдиев",#REF!,"04.02.2026")</f>
        <v>#REF!</v>
      </c>
      <c r="CB30" s="2" t="e">
        <f>COUNTIFS(#REF!,B30,#REF!,"алиев",#REF!,"05.02.2026")</f>
        <v>#REF!</v>
      </c>
      <c r="CC30" s="2" t="e">
        <f>COUNTIFS(#REF!,B30,#REF!,"Бекдурдиев",#REF!,"05.02.2026")</f>
        <v>#REF!</v>
      </c>
      <c r="CD30" s="2" t="e">
        <f>COUNTIFS(#REF!,B30,#REF!,"алиев",#REF!,"06.02.2026")</f>
        <v>#REF!</v>
      </c>
      <c r="CE30" s="2" t="e">
        <f>COUNTIFS(#REF!,B30,#REF!,"Бекдурдиев",#REF!,"06.02.2026")</f>
        <v>#REF!</v>
      </c>
      <c r="CF30" s="2" t="e">
        <f>COUNTIFS(#REF!,B30,#REF!,"алиев",#REF!,"07.02.2026")</f>
        <v>#REF!</v>
      </c>
      <c r="CG30" s="2" t="e">
        <f>COUNTIFS(#REF!,B30,#REF!,"Бекдурдиев",#REF!,"07.02.2026")</f>
        <v>#REF!</v>
      </c>
      <c r="CH30" s="2" t="e">
        <f>COUNTIFS(#REF!,B30,#REF!,"Алиев",#REF!,"08.02.2026")</f>
        <v>#REF!</v>
      </c>
      <c r="CI30" s="2" t="e">
        <f>COUNTIFS(#REF!,B30,#REF!,"Бекдурдиев",#REF!,"08.02.2026")</f>
        <v>#REF!</v>
      </c>
      <c r="CJ30" s="2" t="e">
        <f>COUNTIFS(#REF!,B30,#REF!,"Алиев",#REF!,"09.02.2026")</f>
        <v>#REF!</v>
      </c>
      <c r="CK30" s="2" t="e">
        <f>COUNTIFS(#REF!,B30,#REF!,"Бекдурдиев",#REF!,"09.02.2026")</f>
        <v>#REF!</v>
      </c>
      <c r="CL30" s="2" t="e">
        <f>COUNTIFS(#REF!,B30,#REF!,"Алиев",#REF!,"10.02.2026")</f>
        <v>#REF!</v>
      </c>
      <c r="CM30" s="2" t="e">
        <f>COUNTIFS(#REF!,B30,#REF!,"Бекдурдиев",#REF!,"10.02.2026")</f>
        <v>#REF!</v>
      </c>
      <c r="CN30" s="2" t="e">
        <f>COUNTIFS(#REF!,B30,#REF!,"Алиев",#REF!,"11.02.2026")</f>
        <v>#REF!</v>
      </c>
      <c r="CO30" s="2" t="e">
        <f>COUNTIFS(#REF!,B30,#REF!,"Бекдурдиев",#REF!,"11.02.2026")</f>
        <v>#REF!</v>
      </c>
      <c r="CP30" s="2" t="e">
        <f>COUNTIFS(#REF!,B30,#REF!,"Алиев",#REF!,"12.02.2026")</f>
        <v>#REF!</v>
      </c>
      <c r="CQ30" s="2" t="e">
        <f>COUNTIFS(#REF!,B30,#REF!,"Бекдурдиев",#REF!,"12.02.2026")</f>
        <v>#REF!</v>
      </c>
      <c r="CR30" s="2" t="e">
        <f>COUNTIFS(#REF!,B30,#REF!,"Алиев",#REF!,"13.02.2026")</f>
        <v>#REF!</v>
      </c>
      <c r="CS30" s="2" t="e">
        <f>COUNTIFS(#REF!,B30,#REF!,"Бекдурдиев",#REF!,"13.02.2026")</f>
        <v>#REF!</v>
      </c>
      <c r="CT30" s="2" t="e">
        <f>COUNTIFS(#REF!,B30,#REF!,"Алиев",#REF!,"14.02.2026")</f>
        <v>#REF!</v>
      </c>
      <c r="CU30" s="2" t="e">
        <f>COUNTIFS(#REF!,B30,#REF!,"Бекдурдиев",#REF!,"14.02.2026")</f>
        <v>#REF!</v>
      </c>
      <c r="CV30" s="2" t="e">
        <f>COUNTIFS(#REF!,B30,#REF!,"Алиев",#REF!,"15.02.2026")</f>
        <v>#REF!</v>
      </c>
      <c r="CW30" s="2" t="e">
        <f>COUNTIFS(#REF!,B30,#REF!,"Бекдурдиев",#REF!,"15.02.2026")</f>
        <v>#REF!</v>
      </c>
      <c r="CX30" s="2" t="e">
        <f>COUNTIFS(#REF!,B30,#REF!,"Алиев",#REF!,"16.02.2026")</f>
        <v>#REF!</v>
      </c>
      <c r="CY30" s="2" t="e">
        <f>COUNTIFS(#REF!,B30,#REF!,"Бекдурдиев",#REF!,"16.02.2026")</f>
        <v>#REF!</v>
      </c>
      <c r="CZ30" s="2" t="e">
        <f>COUNTIFS(#REF!,B30,#REF!,"Алиев",#REF!,"17.02.2026")</f>
        <v>#REF!</v>
      </c>
      <c r="DA30" s="2" t="e">
        <f>COUNTIFS(#REF!,B30,#REF!,"Бекдурдиев",#REF!,"17.02.2026")</f>
        <v>#REF!</v>
      </c>
      <c r="DB30" s="2" t="e">
        <f>COUNTIFS(#REF!,B30,#REF!,"Алиев",#REF!,"18.02.2026")</f>
        <v>#REF!</v>
      </c>
      <c r="DC30" s="2" t="e">
        <f>COUNTIFS(#REF!,B30,#REF!,"Бекдурдиев",#REF!,"18.02.2026")</f>
        <v>#REF!</v>
      </c>
      <c r="DD30" s="2" t="e">
        <f>COUNTIFS(#REF!,B30,#REF!,"Алиев",#REF!,"19.02.2026")</f>
        <v>#REF!</v>
      </c>
      <c r="DE30" s="2" t="e">
        <f>COUNTIFS(#REF!,B30,#REF!,"Бекдурдиев",#REF!,"19.02.2026")</f>
        <v>#REF!</v>
      </c>
      <c r="DF30" s="2" t="e">
        <f>COUNTIFS(#REF!,B30,#REF!,"Алиев",#REF!,"20.02.2026")</f>
        <v>#REF!</v>
      </c>
      <c r="DG30" s="2" t="e">
        <f>COUNTIFS(#REF!,B30,#REF!,"Бекдурдиев",#REF!,"20.02.2026")</f>
        <v>#REF!</v>
      </c>
      <c r="DH30" s="2" t="e">
        <f>COUNTIFS(#REF!,B30,#REF!,"Алиев",#REF!,"21.02.2026")</f>
        <v>#REF!</v>
      </c>
      <c r="DI30" s="2" t="e">
        <f>COUNTIFS(#REF!,B30,#REF!,"Бекдурдиев",#REF!,"21.02.2026")</f>
        <v>#REF!</v>
      </c>
      <c r="DJ30" s="2" t="e">
        <f>COUNTIFS(#REF!,B30,#REF!,"Алиев",#REF!,"22.02.2026")</f>
        <v>#REF!</v>
      </c>
      <c r="DK30" s="2" t="e">
        <f>COUNTIFS(#REF!,B30,#REF!,"Бекдурдиев",#REF!,"22.02.2026")</f>
        <v>#REF!</v>
      </c>
      <c r="DL30" s="2" t="e">
        <f>COUNTIFS(#REF!,B30,#REF!,"Алиев",#REF!,"23.02.2026")</f>
        <v>#REF!</v>
      </c>
      <c r="DM30" s="2" t="e">
        <f>COUNTIFS(#REF!,B30,#REF!,"Бекдурдиев",#REF!,"23.02.2026")</f>
        <v>#REF!</v>
      </c>
      <c r="DN30" s="2" t="e">
        <f>COUNTIFS(#REF!,B30,#REF!,"Алиев",#REF!,"24.02.2026")</f>
        <v>#REF!</v>
      </c>
      <c r="DO30" s="2" t="e">
        <f>COUNTIFS(#REF!,B30,#REF!,"Бекдурдиев",#REF!,"24.02.2026")</f>
        <v>#REF!</v>
      </c>
      <c r="DP30" s="2" t="e">
        <f>COUNTIFS(#REF!,B30,#REF!,"Алиев",#REF!,"25.02.2026")</f>
        <v>#REF!</v>
      </c>
      <c r="DQ30" s="2" t="e">
        <f>COUNTIFS(#REF!,B30,#REF!,"Бекдурдиев",#REF!,"25.02.2026")</f>
        <v>#REF!</v>
      </c>
      <c r="DR30" s="2" t="e">
        <f>COUNTIFS(#REF!,B30,#REF!,"Алиев",#REF!,"26.02.2026")</f>
        <v>#REF!</v>
      </c>
      <c r="DS30" s="2" t="e">
        <f>COUNTIFS(#REF!,B30,#REF!,"Бекдурдиев",#REF!,"26.02.2026")</f>
        <v>#REF!</v>
      </c>
      <c r="DT30" s="2" t="e">
        <f>COUNTIFS(#REF!,B30,#REF!,"Алиев",#REF!,"27.02.2026")</f>
        <v>#REF!</v>
      </c>
      <c r="DU30" s="2" t="e">
        <f>COUNTIFS(#REF!,B30,#REF!,"Бекдурдиев",#REF!,"27.02.2026")</f>
        <v>#REF!</v>
      </c>
      <c r="DV30" s="2" t="e">
        <f>COUNTIFS(#REF!,B30,#REF!,"Алиев",#REF!,"28.02.2026")</f>
        <v>#REF!</v>
      </c>
      <c r="DW30" s="2" t="e">
        <f>COUNTIFS(#REF!,B30,#REF!,"Бекдурдиев",#REF!,"28.02.2026")</f>
        <v>#REF!</v>
      </c>
      <c r="DX30" s="14" t="e">
        <f t="shared" si="22"/>
        <v>#REF!</v>
      </c>
      <c r="DY30" s="14" t="e">
        <f t="shared" si="23"/>
        <v>#REF!</v>
      </c>
      <c r="DZ30" s="2" t="e">
        <f>COUNTIFS(#REF!,B30,#REF!,"алиев",#REF!,"01.03.2026")</f>
        <v>#REF!</v>
      </c>
      <c r="EA30" s="2" t="e">
        <f>COUNTIFS(#REF!,B30,#REF!,"Бекдурдиев",#REF!,"01.03.2026")</f>
        <v>#REF!</v>
      </c>
      <c r="EB30" s="2" t="e">
        <f>COUNTIFS(#REF!,B30,#REF!,"алиев",#REF!,"02.03.2026")</f>
        <v>#REF!</v>
      </c>
      <c r="EC30" s="2" t="e">
        <f>COUNTIFS(#REF!,B30,#REF!,"Бекдурдиев",#REF!,"02.03.2026")</f>
        <v>#REF!</v>
      </c>
      <c r="ED30" s="2" t="e">
        <f>COUNTIFS(#REF!,B30,#REF!,"алиев",#REF!,"03.03.2026")</f>
        <v>#REF!</v>
      </c>
      <c r="EE30" s="2" t="e">
        <f>COUNTIFS(#REF!,B30,#REF!,"Бекдурдиев",#REF!,"03.03.2026")</f>
        <v>#REF!</v>
      </c>
      <c r="EF30" s="2" t="e">
        <f>COUNTIFS(#REF!,B30,#REF!,"алиев",#REF!,"04.03.2026")</f>
        <v>#REF!</v>
      </c>
      <c r="EG30" s="2" t="e">
        <f>COUNTIFS(#REF!,B30,#REF!,"Бекдурдиев",#REF!,"04.03.2026")</f>
        <v>#REF!</v>
      </c>
      <c r="EH30" s="2" t="e">
        <f>COUNTIFS(#REF!,B30,#REF!,"алиев",#REF!,"05.03.2026")</f>
        <v>#REF!</v>
      </c>
      <c r="EI30" s="2" t="e">
        <f>COUNTIFS(#REF!,B30,#REF!,"Бекдурдиев",#REF!,"05.03.2026")</f>
        <v>#REF!</v>
      </c>
      <c r="EJ30" s="2" t="e">
        <f>COUNTIFS(#REF!,B30,#REF!,"алиев",#REF!,"06.03.2026")</f>
        <v>#REF!</v>
      </c>
      <c r="EK30" s="2" t="e">
        <f>COUNTIFS(#REF!,B30,#REF!,"Бекдурдиев",#REF!,"06.03.2026")</f>
        <v>#REF!</v>
      </c>
      <c r="EL30" s="2" t="e">
        <f>COUNTIFS(#REF!,B30,#REF!,"алиев",#REF!,"07.03.2026")</f>
        <v>#REF!</v>
      </c>
      <c r="EM30" s="2" t="e">
        <f>COUNTIFS(#REF!,B30,#REF!,"Бекдурдиев",#REF!,"07.03.2026")</f>
        <v>#REF!</v>
      </c>
      <c r="EN30" s="2" t="e">
        <f>COUNTIFS(#REF!,B30,#REF!,"алиев",#REF!,"08.03.2026")</f>
        <v>#REF!</v>
      </c>
      <c r="EO30" s="2" t="e">
        <f>COUNTIFS(#REF!,B30,#REF!,"Бекдурдиев",#REF!,"08.03.2026")</f>
        <v>#REF!</v>
      </c>
      <c r="EP30" s="2" t="e">
        <f>COUNTIFS(#REF!,B30,#REF!,"алиев",#REF!,"09.03.2026")</f>
        <v>#REF!</v>
      </c>
      <c r="EQ30" s="2" t="e">
        <f>COUNTIFS(#REF!,B30,#REF!,"Бекдурдиев",#REF!,"09.03.2026")</f>
        <v>#REF!</v>
      </c>
      <c r="ER30" s="2" t="e">
        <f>COUNTIFS(#REF!,B30,#REF!,"алиев",#REF!,"10.03.2026")</f>
        <v>#REF!</v>
      </c>
      <c r="ES30" s="2" t="e">
        <f>COUNTIFS(#REF!,B30,#REF!,"Бекдурдиев",#REF!,"10.03.2026")</f>
        <v>#REF!</v>
      </c>
      <c r="ET30" s="2" t="e">
        <f>COUNTIFS(#REF!,B30,#REF!,"алиев",#REF!,"11.03.2026")</f>
        <v>#REF!</v>
      </c>
      <c r="EU30" s="2" t="e">
        <f>COUNTIFS(#REF!,B30,#REF!,"Бекдурдиев",#REF!,"11.03.2026")</f>
        <v>#REF!</v>
      </c>
      <c r="EV30" s="2" t="e">
        <f>COUNTIFS(#REF!,B30,#REF!,"алиев",#REF!,"12.03.2026")</f>
        <v>#REF!</v>
      </c>
      <c r="EW30" s="2" t="e">
        <f>COUNTIFS(#REF!,B30,#REF!,"Бекдурдиев",#REF!,"12.03.2026")</f>
        <v>#REF!</v>
      </c>
      <c r="EX30" s="2" t="e">
        <f>COUNTIFS(#REF!,B30,#REF!,"алиев",#REF!,"13.03.2026")</f>
        <v>#REF!</v>
      </c>
      <c r="EY30" s="2" t="e">
        <f>COUNTIFS(#REF!,B30,#REF!,"Бекдурдиев",#REF!,"13.03.2026")</f>
        <v>#REF!</v>
      </c>
      <c r="EZ30" s="2" t="e">
        <f>COUNTIFS(#REF!,B30,#REF!,"алиев",#REF!,"14.03.2026")</f>
        <v>#REF!</v>
      </c>
      <c r="FA30" s="2" t="e">
        <f>COUNTIFS(#REF!,B30,#REF!,"Бекдурдиев",#REF!,"14.03.2026")</f>
        <v>#REF!</v>
      </c>
      <c r="FB30" s="2" t="e">
        <f>COUNTIFS(#REF!,B30,#REF!,"алиев",#REF!,"15.03.2026")</f>
        <v>#REF!</v>
      </c>
      <c r="FC30" s="2" t="e">
        <f>COUNTIFS(#REF!,B30,#REF!,"Бекдурдиев",#REF!,"15.03.2026")</f>
        <v>#REF!</v>
      </c>
      <c r="FD30" s="2" t="e">
        <f>COUNTIFS(#REF!,B30,#REF!,"алиев",#REF!,"16.03.2026")</f>
        <v>#REF!</v>
      </c>
      <c r="FE30" s="2" t="e">
        <f>COUNTIFS(#REF!,B30,#REF!,"Бекдурдиев",#REF!,"16.03.2026")</f>
        <v>#REF!</v>
      </c>
      <c r="FF30" s="2" t="e">
        <f>COUNTIFS(#REF!,B30,#REF!,"алиев",#REF!,"17.03.2026")</f>
        <v>#REF!</v>
      </c>
      <c r="FG30" s="2" t="e">
        <f>COUNTIFS(#REF!,B30,#REF!,"Бекдурдиев",#REF!,"17.03.2026")</f>
        <v>#REF!</v>
      </c>
      <c r="FH30" s="2" t="e">
        <f>COUNTIFS(#REF!,B30,#REF!,"алиев",#REF!,"18.03.2026")</f>
        <v>#REF!</v>
      </c>
      <c r="FI30" s="2" t="e">
        <f>COUNTIFS(#REF!,B30,#REF!,"Бекдурдиев",#REF!,"18.03.2026")</f>
        <v>#REF!</v>
      </c>
      <c r="FJ30" s="2" t="e">
        <f>COUNTIFS(#REF!,B30,#REF!,"алиев",#REF!,"19.03.2026")</f>
        <v>#REF!</v>
      </c>
      <c r="FK30" s="2" t="e">
        <f>COUNTIFS(#REF!,B30,#REF!,"Бекдурдиев",#REF!,"19.03.2026")</f>
        <v>#REF!</v>
      </c>
      <c r="FL30" s="2" t="e">
        <f>COUNTIFS(#REF!,B30,#REF!,"алиев",#REF!,"20.03.2026")</f>
        <v>#REF!</v>
      </c>
      <c r="FM30" s="2" t="e">
        <f>COUNTIFS(#REF!,B30,#REF!,"Бекдурдиев",#REF!,"20.03.2026")</f>
        <v>#REF!</v>
      </c>
      <c r="FN30" s="2" t="e">
        <f>COUNTIFS(#REF!,B30,#REF!,"алиев",#REF!,"21.03.2026")</f>
        <v>#REF!</v>
      </c>
      <c r="FO30" s="2" t="e">
        <f>COUNTIFS(#REF!,B30,#REF!,"Бекдурдиев",#REF!,"21.03.2026")</f>
        <v>#REF!</v>
      </c>
      <c r="FP30" s="2" t="e">
        <f>COUNTIFS(#REF!,B30,#REF!,"алиев",#REF!,"22.03.2026")</f>
        <v>#REF!</v>
      </c>
      <c r="FQ30" s="2" t="e">
        <f>COUNTIFS(#REF!,B30,#REF!,"Бекдурдиев",#REF!,"22.03.2026")</f>
        <v>#REF!</v>
      </c>
      <c r="FR30" s="2" t="e">
        <f>COUNTIFS(#REF!,B30,#REF!,"алиев",#REF!,"23.03.2026")</f>
        <v>#REF!</v>
      </c>
      <c r="FS30" s="2" t="e">
        <f>COUNTIFS(#REF!,B30,#REF!,"Бекдурдиев",#REF!,"23.03.2026")</f>
        <v>#REF!</v>
      </c>
      <c r="FT30" s="2" t="e">
        <f>COUNTIFS(#REF!,B30,#REF!,"алиев",#REF!,"24.03.2026")</f>
        <v>#REF!</v>
      </c>
      <c r="FU30" s="2" t="e">
        <f>COUNTIFS(#REF!,B30,#REF!,"Бекдурдиев",#REF!,"24.03.2026")</f>
        <v>#REF!</v>
      </c>
      <c r="FV30" s="2" t="e">
        <f>COUNTIFS(#REF!,B30,#REF!,"алиев",#REF!,"25.03.2026")</f>
        <v>#REF!</v>
      </c>
      <c r="FW30" s="2" t="e">
        <f>COUNTIFS(#REF!,B30,#REF!,"Бекдурдиев",#REF!,"25.03.2026")</f>
        <v>#REF!</v>
      </c>
      <c r="FX30" s="2" t="e">
        <f>COUNTIFS(#REF!,B30,#REF!,"алиев",#REF!,"26.03.2026")</f>
        <v>#REF!</v>
      </c>
      <c r="FY30" s="2" t="e">
        <f>COUNTIFS(#REF!,B30,#REF!,"Бекдурдиев",#REF!,"26.03.2026")</f>
        <v>#REF!</v>
      </c>
      <c r="FZ30" s="2" t="e">
        <f>COUNTIFS(#REF!,B30,#REF!,"алиев",#REF!,"27.03.2026")</f>
        <v>#REF!</v>
      </c>
      <c r="GA30" s="2" t="e">
        <f>COUNTIFS(#REF!,B30,#REF!,"Бекдурдиев",#REF!,"27.03.2026")</f>
        <v>#REF!</v>
      </c>
      <c r="GB30" s="2" t="e">
        <f>COUNTIFS(#REF!,B30,#REF!,"алиев",#REF!,"28.03.2026")</f>
        <v>#REF!</v>
      </c>
      <c r="GC30" s="2" t="e">
        <f>COUNTIFS(#REF!,B30,#REF!,"Бекдурдиев",#REF!,"28.03.2026")</f>
        <v>#REF!</v>
      </c>
      <c r="GD30" s="2" t="e">
        <f>COUNTIFS(#REF!,B30,#REF!,"алиев",#REF!,"29.03.2026")</f>
        <v>#REF!</v>
      </c>
      <c r="GE30" s="2" t="e">
        <f>COUNTIFS(#REF!,B30,#REF!,"Бекдурдиев",#REF!,"29.03.2026")</f>
        <v>#REF!</v>
      </c>
      <c r="GF30" s="2" t="e">
        <f>COUNTIFS(#REF!,B30,#REF!,"алиев",#REF!,"30.03.2026")</f>
        <v>#REF!</v>
      </c>
      <c r="GG30" s="2" t="e">
        <f>COUNTIFS(#REF!,B30,#REF!,"Бекдурдиев",#REF!,"30.03.2026")</f>
        <v>#REF!</v>
      </c>
      <c r="GH30" s="2" t="e">
        <f>COUNTIFS(#REF!,B30,#REF!,"алиев",#REF!,"31.03.2026")</f>
        <v>#REF!</v>
      </c>
      <c r="GI30" s="2" t="e">
        <f>COUNTIFS(#REF!,B30,#REF!,"Бекдурдиев",#REF!,"31.03.2026")</f>
        <v>#REF!</v>
      </c>
      <c r="GJ30" s="16" t="e">
        <f t="shared" si="24"/>
        <v>#REF!</v>
      </c>
      <c r="GK30" s="16" t="e">
        <f t="shared" si="25"/>
        <v>#REF!</v>
      </c>
      <c r="GL30" s="4" t="e">
        <f>COUNTIFS(#REF!,B30,#REF!,"алиев",#REF!,"01.04.2026")</f>
        <v>#REF!</v>
      </c>
      <c r="GM30" s="4" t="e">
        <f>COUNTIFS(#REF!,B30,#REF!,"Бекдурдиев",#REF!,"01.04.2026")</f>
        <v>#REF!</v>
      </c>
      <c r="GN30" s="4" t="e">
        <f>COUNTIFS(#REF!,B30,#REF!,"алиев",#REF!,"02.04.2026")</f>
        <v>#REF!</v>
      </c>
      <c r="GO30" s="4" t="e">
        <f>COUNTIFS(#REF!,B30,#REF!,"Бекдурдиев",#REF!,"02.04.2026")</f>
        <v>#REF!</v>
      </c>
      <c r="GP30" s="4" t="e">
        <f>COUNTIFS(#REF!,B30,#REF!,"алиев",#REF!,"03.04.2026")</f>
        <v>#REF!</v>
      </c>
      <c r="GQ30" s="4" t="e">
        <f>COUNTIFS(#REF!,B30,#REF!,"Бекдурдиев",#REF!,"03.04.2026")</f>
        <v>#REF!</v>
      </c>
      <c r="GR30" s="4" t="e">
        <f>COUNTIFS(#REF!,B30,#REF!,"алиев",#REF!,"04.04.2026")</f>
        <v>#REF!</v>
      </c>
      <c r="GS30" s="4" t="e">
        <f>COUNTIFS(#REF!,B30,#REF!,"Бекдурдиев",#REF!,"04.04.2026")</f>
        <v>#REF!</v>
      </c>
      <c r="GT30" s="4" t="e">
        <f>COUNTIFS(#REF!,B30,#REF!,"алиев",#REF!,"05.04.2026")</f>
        <v>#REF!</v>
      </c>
      <c r="GU30" s="4" t="e">
        <f>COUNTIFS(#REF!,B30,#REF!,"Бекдурдиев",#REF!,"05.04.2026")</f>
        <v>#REF!</v>
      </c>
      <c r="GV30" s="4" t="e">
        <f>COUNTIFS(#REF!,B30,#REF!,"алиев",#REF!,"06.04.2026")</f>
        <v>#REF!</v>
      </c>
      <c r="GW30" s="4" t="e">
        <f>COUNTIFS(#REF!,B30,#REF!,"Бекдурдиев",#REF!,"06.04.2026")</f>
        <v>#REF!</v>
      </c>
      <c r="GX30" s="4" t="e">
        <f>COUNTIFS(#REF!,B30,#REF!,"алиев",#REF!,"07.04.2026")</f>
        <v>#REF!</v>
      </c>
      <c r="GY30" s="4" t="e">
        <f>COUNTIFS(#REF!,B30,#REF!,"Бекдурдиев",#REF!,"07.04.2026")</f>
        <v>#REF!</v>
      </c>
      <c r="GZ30" s="4" t="e">
        <f>COUNTIFS(#REF!,B30,#REF!,"алиев",#REF!,"08.04.2026")</f>
        <v>#REF!</v>
      </c>
      <c r="HA30" s="4" t="e">
        <f>COUNTIFS(#REF!,B30,#REF!,"Бекдурдиев",#REF!,"08.04.2026")</f>
        <v>#REF!</v>
      </c>
      <c r="HB30" s="4" t="e">
        <f>COUNTIFS(#REF!,B30,#REF!,"алиев",#REF!,"09.04.2026")</f>
        <v>#REF!</v>
      </c>
      <c r="HC30" s="4" t="e">
        <f>COUNTIFS(#REF!,B30,#REF!,"Бекдурдиев",#REF!,"09.04.2026")</f>
        <v>#REF!</v>
      </c>
      <c r="HD30" s="4" t="e">
        <f>COUNTIFS(#REF!,B30,#REF!,"алиев",#REF!,"10.04.2026")</f>
        <v>#REF!</v>
      </c>
      <c r="HE30" s="4" t="e">
        <f>COUNTIFS(#REF!,B30,#REF!,"Бекдурдиев",#REF!,"10.04.2026")</f>
        <v>#REF!</v>
      </c>
      <c r="HF30" s="4" t="e">
        <f>COUNTIFS(#REF!,B30,#REF!,"алиев",#REF!,"11.04.2026")</f>
        <v>#REF!</v>
      </c>
      <c r="HG30" s="4" t="e">
        <f>COUNTIFS(#REF!,B30,#REF!,"Бекдурдиев",#REF!,"11.04.2026")</f>
        <v>#REF!</v>
      </c>
      <c r="HH30" s="4" t="e">
        <f>COUNTIFS(#REF!,B30,#REF!,"алиев",#REF!,"12.04.2026")</f>
        <v>#REF!</v>
      </c>
      <c r="HI30" s="4" t="e">
        <f>COUNTIFS(#REF!,B30,#REF!,"Бекдурдиев",#REF!,"12.04.2026")</f>
        <v>#REF!</v>
      </c>
      <c r="HJ30" s="4" t="e">
        <f>COUNTIFS(#REF!,B30,#REF!,"алиев",#REF!,"13.04.2026")</f>
        <v>#REF!</v>
      </c>
      <c r="HK30" s="4" t="e">
        <f>COUNTIFS(#REF!,B30,#REF!,"Бекдурдиев",#REF!,"13.04.2026")</f>
        <v>#REF!</v>
      </c>
      <c r="HL30" s="4" t="e">
        <f>COUNTIFS(#REF!,B30,#REF!,"алиев",#REF!,"14.04.2026")</f>
        <v>#REF!</v>
      </c>
      <c r="HM30" s="4" t="e">
        <f>COUNTIFS(#REF!,B30,#REF!,"Бекдурдиев",#REF!,"14.04.2026")</f>
        <v>#REF!</v>
      </c>
      <c r="HN30" s="4" t="e">
        <f>COUNTIFS(#REF!,B30,#REF!,"алиев",#REF!,"15.04.2026")</f>
        <v>#REF!</v>
      </c>
      <c r="HO30" s="4" t="e">
        <f>COUNTIFS(#REF!,B30,#REF!,"Бекдурдиев",#REF!,"15.04.2026")</f>
        <v>#REF!</v>
      </c>
      <c r="HP30" s="4" t="e">
        <f>COUNTIFS(#REF!,B30,#REF!,"алиев",#REF!,"16.04.2026")</f>
        <v>#REF!</v>
      </c>
      <c r="HQ30" s="4" t="e">
        <f>COUNTIFS(#REF!,B30,#REF!,"Бекдурдиев",#REF!,"16.04.2026")</f>
        <v>#REF!</v>
      </c>
      <c r="HR30" s="4" t="e">
        <f>COUNTIFS(#REF!,B30,#REF!,"алиев",#REF!,"17.04.2026")</f>
        <v>#REF!</v>
      </c>
      <c r="HS30" s="4" t="e">
        <f>COUNTIFS(#REF!,B30,#REF!,"Бекдурдиев",#REF!,"17.04.2026")</f>
        <v>#REF!</v>
      </c>
      <c r="HT30" s="4" t="e">
        <f>COUNTIFS(#REF!,B30,#REF!,"алиев",#REF!,"18.04.2026")</f>
        <v>#REF!</v>
      </c>
      <c r="HU30" s="4" t="e">
        <f>COUNTIFS(#REF!,B30,#REF!,"Бекдурдиев",#REF!,"18.04.2026")</f>
        <v>#REF!</v>
      </c>
      <c r="HV30" s="4" t="e">
        <f>COUNTIFS(#REF!,B30,#REF!,"алиев",#REF!,"19.04.2026")</f>
        <v>#REF!</v>
      </c>
      <c r="HW30" s="4" t="e">
        <f>COUNTIFS(#REF!,B30,#REF!,"Бекдурдиев",#REF!,"19.04.2026")</f>
        <v>#REF!</v>
      </c>
      <c r="HX30" s="4" t="e">
        <f>COUNTIFS(#REF!,B30,#REF!,"алиев",#REF!,"20.04.2026")</f>
        <v>#REF!</v>
      </c>
      <c r="HY30" s="4" t="e">
        <f>COUNTIFS(#REF!,B30,#REF!,"Бекдурдиев",#REF!,"20.04.2026")</f>
        <v>#REF!</v>
      </c>
      <c r="HZ30" s="4" t="e">
        <f>COUNTIFS(#REF!,B30,#REF!,"алиев",#REF!,"21.04.2026")</f>
        <v>#REF!</v>
      </c>
      <c r="IA30" s="4" t="e">
        <f>COUNTIFS(#REF!,B30,#REF!,"Бекдурдиев",#REF!,"21.04.2026")</f>
        <v>#REF!</v>
      </c>
      <c r="IB30" s="4" t="e">
        <f>COUNTIFS(#REF!,B30,#REF!,"алиев",#REF!,"22.04.2026")</f>
        <v>#REF!</v>
      </c>
      <c r="IC30" s="4" t="e">
        <f>COUNTIFS(#REF!,B30,#REF!,"Бекдурдиев",#REF!,"22.04.2026")</f>
        <v>#REF!</v>
      </c>
      <c r="ID30" s="4" t="e">
        <f>COUNTIFS(#REF!,B30,#REF!,"алиев",#REF!,"23.04.2026")</f>
        <v>#REF!</v>
      </c>
      <c r="IE30" s="4" t="e">
        <f>COUNTIFS(#REF!,B30,#REF!,"Бекдурдиев",#REF!,"23.04.2026")</f>
        <v>#REF!</v>
      </c>
      <c r="IF30" s="4" t="e">
        <f>COUNTIFS(#REF!,B30,#REF!,"алиев",#REF!,"24.04.2026")</f>
        <v>#REF!</v>
      </c>
      <c r="IG30" s="4" t="e">
        <f>COUNTIFS(#REF!,B30,#REF!,"Бекдурдиев",#REF!,"24.04.2026")</f>
        <v>#REF!</v>
      </c>
      <c r="IH30" s="4" t="e">
        <f>COUNTIFS(#REF!,B30,#REF!,"алиев",#REF!,"25.04.2026")</f>
        <v>#REF!</v>
      </c>
      <c r="II30" s="4" t="e">
        <f>COUNTIFS(#REF!,B30,#REF!,"Бекдурдиев",#REF!,"25.04.2026")</f>
        <v>#REF!</v>
      </c>
      <c r="IJ30" s="4" t="e">
        <f>COUNTIFS(#REF!,B30,#REF!,"алиев",#REF!,"26.04.2026")</f>
        <v>#REF!</v>
      </c>
      <c r="IK30" s="4" t="e">
        <f>COUNTIFS(#REF!,B30,#REF!,"Бекдурдиев",#REF!,"26.04.2026")</f>
        <v>#REF!</v>
      </c>
      <c r="IL30" s="4" t="e">
        <f>COUNTIFS(#REF!,B30,#REF!,"алиев",#REF!,"27.04.2026")</f>
        <v>#REF!</v>
      </c>
      <c r="IM30" s="4" t="e">
        <f>COUNTIFS(#REF!,B30,#REF!,"Бекдурдиев",#REF!,"27.04.2026")</f>
        <v>#REF!</v>
      </c>
      <c r="IN30" s="4" t="e">
        <f>COUNTIFS(#REF!,B30,#REF!,"алиев",#REF!,"28.04.2026")</f>
        <v>#REF!</v>
      </c>
      <c r="IO30" s="4" t="e">
        <f>COUNTIFS(#REF!,B30,#REF!,"Бекдурдиев",#REF!,"28.04.2026")</f>
        <v>#REF!</v>
      </c>
      <c r="IP30" s="4" t="e">
        <f>COUNTIFS(#REF!,B30,#REF!,"алиев",#REF!,"29.04.2026")</f>
        <v>#REF!</v>
      </c>
      <c r="IQ30" s="4" t="e">
        <f>COUNTIFS(#REF!,B30,#REF!,"Бекдурдиев",#REF!,"29.04.2026")</f>
        <v>#REF!</v>
      </c>
      <c r="IR30" s="4" t="e">
        <f>COUNTIFS(#REF!,B30,#REF!,"алиев",#REF!,"30.04.2026")</f>
        <v>#REF!</v>
      </c>
      <c r="IS30" s="4" t="e">
        <f>COUNTIFS(#REF!,B30,#REF!,"Бекдурдиев",#REF!,"30.04.2026")</f>
        <v>#REF!</v>
      </c>
      <c r="IT30" s="18" t="e">
        <f t="shared" si="26"/>
        <v>#REF!</v>
      </c>
      <c r="IU30" s="18" t="e">
        <f t="shared" si="27"/>
        <v>#REF!</v>
      </c>
      <c r="IV30" s="4" t="e">
        <f>COUNTIFS(#REF!,B30,#REF!,"алиев",#REF!,"01.05.2026")</f>
        <v>#REF!</v>
      </c>
      <c r="IW30" s="4" t="e">
        <f>COUNTIFS(#REF!,B30,#REF!,"Бекдурдиев",#REF!,"01.05.2026")</f>
        <v>#REF!</v>
      </c>
      <c r="IX30" s="4" t="e">
        <f>COUNTIFS(#REF!,B30,#REF!,"алиев",#REF!,"02.05.2026")</f>
        <v>#REF!</v>
      </c>
      <c r="IY30" s="4" t="e">
        <f>COUNTIFS(#REF!,B30,#REF!,"Бекдурдиев",#REF!,"02.05.2026")</f>
        <v>#REF!</v>
      </c>
      <c r="IZ30" s="4" t="e">
        <f>COUNTIFS(#REF!,B30,#REF!,"алиев",#REF!,"03.05.2026")</f>
        <v>#REF!</v>
      </c>
      <c r="JA30" s="4" t="e">
        <f>COUNTIFS(#REF!,B30,#REF!,"Бекдурдиев",#REF!,"03.05.2026")</f>
        <v>#REF!</v>
      </c>
      <c r="JB30" s="4" t="e">
        <f>COUNTIFS(#REF!,B30,#REF!,"алиев",#REF!,"04.05.2026")</f>
        <v>#REF!</v>
      </c>
      <c r="JC30" s="4" t="e">
        <f>COUNTIFS(#REF!,B30,#REF!,"Бекдурдиев",#REF!,"04.05.2026")</f>
        <v>#REF!</v>
      </c>
      <c r="JD30" s="4" t="e">
        <f>COUNTIFS(#REF!,B30,#REF!,"алиев",#REF!,"05.05.2026")</f>
        <v>#REF!</v>
      </c>
      <c r="JE30" s="4" t="e">
        <f>COUNTIFS(#REF!,B30,#REF!,"Бекдурдиев",#REF!,"05.05.2026")</f>
        <v>#REF!</v>
      </c>
      <c r="JF30" s="4" t="e">
        <f>COUNTIFS(#REF!,B30,#REF!,"алиев",#REF!,"06.05.2026")</f>
        <v>#REF!</v>
      </c>
      <c r="JG30" s="4" t="e">
        <f>COUNTIFS(#REF!,B30,#REF!,"Бекдурдиев",#REF!,"06.05.2026")</f>
        <v>#REF!</v>
      </c>
      <c r="JH30" s="4" t="e">
        <f>COUNTIFS(#REF!,B30,#REF!,"алиев",#REF!,"07.05.2026")</f>
        <v>#REF!</v>
      </c>
      <c r="JI30" s="4" t="e">
        <f>COUNTIFS(#REF!,B30,#REF!,"Бекдурдиев",#REF!,"07.05.2026")</f>
        <v>#REF!</v>
      </c>
      <c r="JJ30" s="4" t="e">
        <f>COUNTIFS(#REF!,B30,#REF!,"алиев",#REF!,"08.05.2026")</f>
        <v>#REF!</v>
      </c>
      <c r="JK30" s="4" t="e">
        <f>COUNTIFS(#REF!,B30,#REF!,"Бекдурдиев",#REF!,"08.05.2026")</f>
        <v>#REF!</v>
      </c>
      <c r="JL30" s="4" t="e">
        <f>COUNTIFS(#REF!,B30,#REF!,"алиев",#REF!,"09.05.2026")</f>
        <v>#REF!</v>
      </c>
      <c r="JM30" s="4" t="e">
        <f>COUNTIFS(#REF!,B30,#REF!,"Бекдурдиев",#REF!,"09.05.2026")</f>
        <v>#REF!</v>
      </c>
      <c r="JN30" s="4" t="e">
        <f>COUNTIFS(#REF!,B30,#REF!,"алиев",#REF!,"10.05.2026")</f>
        <v>#REF!</v>
      </c>
      <c r="JO30" s="4" t="e">
        <f>COUNTIFS(#REF!,B30,#REF!,"Бекдурдиев",#REF!,"10.05.2026")</f>
        <v>#REF!</v>
      </c>
      <c r="JP30" s="4" t="e">
        <f>COUNTIFS(#REF!,B30,#REF!,"алиев",#REF!,"11.05.2026")</f>
        <v>#REF!</v>
      </c>
      <c r="JQ30" s="4" t="e">
        <f>COUNTIFS(#REF!,B30,#REF!,"Бекдурдиев",#REF!,"11.05.2026")</f>
        <v>#REF!</v>
      </c>
      <c r="JR30" s="4" t="e">
        <f>COUNTIFS(#REF!,B30,#REF!,"алиев",#REF!,"12.05.2026")</f>
        <v>#REF!</v>
      </c>
      <c r="JS30" s="4" t="e">
        <f>COUNTIFS(#REF!,B30,#REF!,"Бекдурдиев",#REF!,"12.05.2026")</f>
        <v>#REF!</v>
      </c>
      <c r="JT30" s="4" t="e">
        <f>COUNTIFS(#REF!,B30,#REF!,"алиев",#REF!,"13.05.2026")</f>
        <v>#REF!</v>
      </c>
      <c r="JU30" s="4" t="e">
        <f>COUNTIFS(#REF!,B30,#REF!,"Бекдурдиев",#REF!,"13.05.2026")</f>
        <v>#REF!</v>
      </c>
      <c r="JV30" s="4" t="e">
        <f>COUNTIFS(#REF!,B30,#REF!,"алиев",#REF!,"14.05.2026")</f>
        <v>#REF!</v>
      </c>
      <c r="JW30" s="4" t="e">
        <f>COUNTIFS(#REF!,B30,#REF!,"Бекдурдиев",#REF!,"14.05.2026")</f>
        <v>#REF!</v>
      </c>
      <c r="JX30" s="4" t="e">
        <f>COUNTIFS(#REF!,B30,#REF!,"алиев",#REF!,"15.05.2026")</f>
        <v>#REF!</v>
      </c>
      <c r="JY30" s="4" t="e">
        <f>COUNTIFS(#REF!,B30,#REF!,"Бекдурдиев",#REF!,"15.05.2026")</f>
        <v>#REF!</v>
      </c>
      <c r="JZ30" s="4" t="e">
        <f>COUNTIFS(#REF!,B30,#REF!,"алиев",#REF!,"16.05.2026")</f>
        <v>#REF!</v>
      </c>
      <c r="KA30" s="4" t="e">
        <f>COUNTIFS(#REF!,B30,#REF!,"Бекдурдиев",#REF!,"16.05.2026")</f>
        <v>#REF!</v>
      </c>
      <c r="KB30" s="4" t="e">
        <f>COUNTIFS(#REF!,B30,#REF!,"алиев",#REF!,"17.05.2026")</f>
        <v>#REF!</v>
      </c>
      <c r="KC30" s="4" t="e">
        <f>COUNTIFS(#REF!,B30,#REF!,"Бекдурдиев",#REF!,"17.05.2026")</f>
        <v>#REF!</v>
      </c>
      <c r="KD30" s="4" t="e">
        <f>COUNTIFS(#REF!,B30,#REF!,"алиев",#REF!,"18.05.2026")</f>
        <v>#REF!</v>
      </c>
      <c r="KE30" s="4" t="e">
        <f>COUNTIFS(#REF!,B30,#REF!,"Бекдурдиев",#REF!,"18.05.2026")</f>
        <v>#REF!</v>
      </c>
      <c r="KF30" s="4" t="e">
        <f>COUNTIFS(#REF!,B30,#REF!,"алиев",#REF!,"19.05.2026")</f>
        <v>#REF!</v>
      </c>
      <c r="KG30" s="4" t="e">
        <f>COUNTIFS(#REF!,B30,#REF!,"Бекдурдиев",#REF!,"19.05.2026")</f>
        <v>#REF!</v>
      </c>
      <c r="KH30" s="4" t="e">
        <f>COUNTIFS(#REF!,B30,#REF!,"алиев",#REF!,"20.05.2026")</f>
        <v>#REF!</v>
      </c>
      <c r="KI30" s="4" t="e">
        <f>COUNTIFS(#REF!,B30,#REF!,"Бекдурдиев",#REF!,"20.05.2026")</f>
        <v>#REF!</v>
      </c>
      <c r="KJ30" s="4" t="e">
        <f>COUNTIFS(#REF!,B30,#REF!,"алиев",#REF!,"21.05.2026")</f>
        <v>#REF!</v>
      </c>
      <c r="KK30" s="4" t="e">
        <f>COUNTIFS(#REF!,B30,#REF!,"Бекдурдиев",#REF!,"21.05.2026")</f>
        <v>#REF!</v>
      </c>
      <c r="KL30" s="4" t="e">
        <f>COUNTIFS(#REF!,B30,#REF!,"алиев",#REF!,"22.05.2026")</f>
        <v>#REF!</v>
      </c>
      <c r="KM30" s="4" t="e">
        <f>COUNTIFS(#REF!,B30,#REF!,"Бекдурдиев",#REF!,"22.05.2026")</f>
        <v>#REF!</v>
      </c>
      <c r="KN30" s="4" t="e">
        <f>COUNTIFS(#REF!,B30,#REF!,"алиев",#REF!,"23.05.2026")</f>
        <v>#REF!</v>
      </c>
      <c r="KO30" s="4" t="e">
        <f>COUNTIFS(#REF!,B30,#REF!,"Бекдурдиев",#REF!,"23.05.2026")</f>
        <v>#REF!</v>
      </c>
      <c r="KP30" s="4" t="e">
        <f>COUNTIFS(#REF!,B30,#REF!,"алиев",#REF!,"24.05.2026")</f>
        <v>#REF!</v>
      </c>
      <c r="KQ30" s="4" t="e">
        <f>COUNTIFS(#REF!,B30,#REF!,"Бекдурдиев",#REF!,"24.05.2026")</f>
        <v>#REF!</v>
      </c>
      <c r="KR30" s="4" t="e">
        <f>COUNTIFS(#REF!,B30,#REF!,"алиев",#REF!,"25.05.2026")</f>
        <v>#REF!</v>
      </c>
      <c r="KS30" s="4" t="e">
        <f>COUNTIFS(#REF!,B30,#REF!,"Бекдурдиев",#REF!,"25.05.2026")</f>
        <v>#REF!</v>
      </c>
      <c r="KT30" s="4" t="e">
        <f>COUNTIFS(#REF!,B30,#REF!,"алиев",#REF!,"26.05.2026")</f>
        <v>#REF!</v>
      </c>
      <c r="KU30" s="4" t="e">
        <f>COUNTIFS(#REF!,B30,#REF!,"Бекдурдиев",#REF!,"26.05.2026")</f>
        <v>#REF!</v>
      </c>
      <c r="KV30" s="4" t="e">
        <f>COUNTIFS(#REF!,B30,#REF!,"алиев",#REF!,"27.05.2026")</f>
        <v>#REF!</v>
      </c>
      <c r="KW30" s="4" t="e">
        <f>COUNTIFS(#REF!,B30,#REF!,"Бекдурдиев",#REF!,"27.05.2026")</f>
        <v>#REF!</v>
      </c>
      <c r="KX30" s="4" t="e">
        <f>COUNTIFS(#REF!,B30,#REF!,"алиев",#REF!,"28.05.2026")</f>
        <v>#REF!</v>
      </c>
      <c r="KY30" s="4" t="e">
        <f>COUNTIFS(#REF!,B30,#REF!,"Бекдурдиев",#REF!,"28.05.2026")</f>
        <v>#REF!</v>
      </c>
      <c r="KZ30" s="4" t="e">
        <f>COUNTIFS(#REF!,B30,#REF!,"алиев",#REF!,"29.05.2026")</f>
        <v>#REF!</v>
      </c>
      <c r="LA30" s="4" t="e">
        <f>COUNTIFS(#REF!,B30,#REF!,"Бекдурдиев",#REF!,"29.05.2026")</f>
        <v>#REF!</v>
      </c>
      <c r="LB30" s="4" t="e">
        <f>COUNTIFS(#REF!,B30,#REF!,"алиев",#REF!,"30.05.2026")</f>
        <v>#REF!</v>
      </c>
      <c r="LC30" s="4" t="e">
        <f>COUNTIFS(#REF!,B30,#REF!,"Бекдурдиев",#REF!,"30.05.2026")</f>
        <v>#REF!</v>
      </c>
      <c r="LD30" s="4" t="e">
        <f>COUNTIFS(#REF!,B30,#REF!,"алиев",#REF!,"31.05.2026")</f>
        <v>#REF!</v>
      </c>
      <c r="LE30" s="4" t="e">
        <f>COUNTIFS(#REF!,B30,#REF!,"Бекдурдиев",#REF!,"31.05.2026")</f>
        <v>#REF!</v>
      </c>
      <c r="LF30" s="22" t="e">
        <f t="shared" si="28"/>
        <v>#REF!</v>
      </c>
      <c r="LG30" s="22" t="e">
        <f t="shared" si="29"/>
        <v>#REF!</v>
      </c>
      <c r="LH30" s="4" t="e">
        <f>COUNTIFS(#REF!,B30,#REF!,"алиев",#REF!,"01.06.2026")</f>
        <v>#REF!</v>
      </c>
      <c r="LI30" s="4" t="e">
        <f>COUNTIFS(#REF!,B30,#REF!,"Бекдурдиев",#REF!,"01.06.2026")</f>
        <v>#REF!</v>
      </c>
      <c r="LJ30" s="4" t="e">
        <f>COUNTIFS(#REF!,B30,#REF!,"алиев",#REF!,"02.06.2026")</f>
        <v>#REF!</v>
      </c>
      <c r="LK30" s="4" t="e">
        <f>COUNTIFS(#REF!,B30,#REF!,"Бекдурдиев",#REF!,"02.06.2026")</f>
        <v>#REF!</v>
      </c>
      <c r="LL30" s="4" t="e">
        <f>COUNTIFS(#REF!,B30,#REF!,"алиев",#REF!,"03.06.2026")</f>
        <v>#REF!</v>
      </c>
      <c r="LM30" s="4" t="e">
        <f>COUNTIFS(#REF!,B30,#REF!,"Бекдурдиев",#REF!,"03.06.2026")</f>
        <v>#REF!</v>
      </c>
      <c r="LN30" s="4" t="e">
        <f>COUNTIFS(#REF!,B30,#REF!,"алиев",#REF!,"04.06.2026")</f>
        <v>#REF!</v>
      </c>
      <c r="LO30" s="4" t="e">
        <f>COUNTIFS(#REF!,B30,#REF!,"Бекдурдиев",#REF!,"04.06.2026")</f>
        <v>#REF!</v>
      </c>
      <c r="LP30" s="4" t="e">
        <f>COUNTIFS(#REF!,B30,#REF!,"алиев",#REF!,"05.06.2026")</f>
        <v>#REF!</v>
      </c>
      <c r="LQ30" s="4" t="e">
        <f>COUNTIFS(#REF!,B30,#REF!,"Бекдурдиев",#REF!,"05.06.2026")</f>
        <v>#REF!</v>
      </c>
      <c r="LR30" s="4" t="e">
        <f>COUNTIFS(#REF!,B30,#REF!,"алиев",#REF!,"06.06.2026")</f>
        <v>#REF!</v>
      </c>
      <c r="LS30" s="4" t="e">
        <f>COUNTIFS(#REF!,B30,#REF!,"Бекдурдиев",#REF!,"06.06.2026")</f>
        <v>#REF!</v>
      </c>
      <c r="LT30" s="4" t="e">
        <f>COUNTIFS(#REF!,B30,#REF!,"алиев",#REF!,"07.06.2026")</f>
        <v>#REF!</v>
      </c>
      <c r="LU30" s="4" t="e">
        <f>COUNTIFS(#REF!,B30,#REF!,"Бекдурдиев",#REF!,"07.06.2026")</f>
        <v>#REF!</v>
      </c>
      <c r="LV30" s="4" t="e">
        <f>COUNTIFS(#REF!,B30,#REF!,"алиев",#REF!,"08.06.2026")</f>
        <v>#REF!</v>
      </c>
      <c r="LW30" s="4" t="e">
        <f>COUNTIFS(#REF!,B30,#REF!,"Бекдурдиев",#REF!,"08.06.2026")</f>
        <v>#REF!</v>
      </c>
      <c r="LX30" s="4" t="e">
        <f>COUNTIFS(#REF!,B30,#REF!,"алиев",#REF!,"09.06.2026")</f>
        <v>#REF!</v>
      </c>
      <c r="LY30" s="4" t="e">
        <f>COUNTIFS(#REF!,B30,#REF!,"Бекдурдиев",#REF!,"09.06.2026")</f>
        <v>#REF!</v>
      </c>
      <c r="LZ30" s="4" t="e">
        <f>COUNTIFS(#REF!,B30,#REF!,"алиев",#REF!,"10.06.2026")</f>
        <v>#REF!</v>
      </c>
      <c r="MA30" s="4" t="e">
        <f>COUNTIFS(#REF!,B30,#REF!,"Бекдурдиев",#REF!,"10.06.2026")</f>
        <v>#REF!</v>
      </c>
      <c r="MB30" s="4" t="e">
        <f>COUNTIFS(#REF!,B30,#REF!,"алиев",#REF!,"11.06.2026")</f>
        <v>#REF!</v>
      </c>
      <c r="MC30" s="4" t="e">
        <f>COUNTIFS(#REF!,B30,#REF!,"Бекдурдиев",#REF!,"11.06.2026")</f>
        <v>#REF!</v>
      </c>
      <c r="MD30" s="4" t="e">
        <f>COUNTIFS(#REF!,B30,#REF!,"алиев",#REF!,"12.06.2026")</f>
        <v>#REF!</v>
      </c>
      <c r="ME30" s="4" t="e">
        <f>COUNTIFS(#REF!,B30,#REF!,"Бекдурдиев",#REF!,"12.06.2026")</f>
        <v>#REF!</v>
      </c>
      <c r="MF30" s="4" t="e">
        <f>COUNTIFS(#REF!,B30,#REF!,"алиев",#REF!,"13.06.2026")</f>
        <v>#REF!</v>
      </c>
      <c r="MG30" s="4" t="e">
        <f>COUNTIFS(#REF!,B30,#REF!,"Бекдурдиев",#REF!,"13.06.2026")</f>
        <v>#REF!</v>
      </c>
      <c r="MH30" s="4" t="e">
        <f>COUNTIFS(#REF!,B30,#REF!,"алиев",#REF!,"14.06.2026")</f>
        <v>#REF!</v>
      </c>
      <c r="MI30" s="4" t="e">
        <f>COUNTIFS(#REF!,B30,#REF!,"Бекдурдиев",#REF!,"14.06.2026")</f>
        <v>#REF!</v>
      </c>
      <c r="MJ30" s="4" t="e">
        <f>COUNTIFS(#REF!,B30,#REF!,"алиев",#REF!,"15.06.2026")</f>
        <v>#REF!</v>
      </c>
      <c r="MK30" s="4" t="e">
        <f>COUNTIFS(#REF!,B30,#REF!,"Бекдурдиев",#REF!,"15.06.2026")</f>
        <v>#REF!</v>
      </c>
      <c r="ML30" s="4" t="e">
        <f>COUNTIFS(#REF!,B30,#REF!,"алиев",#REF!,"16.06.2026")</f>
        <v>#REF!</v>
      </c>
      <c r="MM30" s="4" t="e">
        <f>COUNTIFS(#REF!,B30,#REF!,"Бекдурдиев",#REF!,"16.06.2026")</f>
        <v>#REF!</v>
      </c>
      <c r="MN30" s="4" t="e">
        <f>COUNTIFS(#REF!,B30,#REF!,"алиев",#REF!,"17.06.2026")</f>
        <v>#REF!</v>
      </c>
      <c r="MO30" s="4" t="e">
        <f>COUNTIFS(#REF!,B30,#REF!,"Бекдурдиев",#REF!,"17.06.2026")</f>
        <v>#REF!</v>
      </c>
      <c r="MP30" s="4" t="e">
        <f>COUNTIFS(#REF!,B30,#REF!,"алиев",#REF!,"18.06.2026")</f>
        <v>#REF!</v>
      </c>
      <c r="MQ30" s="4" t="e">
        <f>COUNTIFS(#REF!,B30,#REF!,"Бекдурдиев",#REF!,"18.06.2026")</f>
        <v>#REF!</v>
      </c>
      <c r="MR30" s="4" t="e">
        <f>COUNTIFS(#REF!,B30,#REF!,"алиев",#REF!,"19.06.2026")</f>
        <v>#REF!</v>
      </c>
      <c r="MS30" s="4" t="e">
        <f>COUNTIFS(#REF!,B30,#REF!,"Бекдурдиев",#REF!,"19.06.2026")</f>
        <v>#REF!</v>
      </c>
      <c r="MT30" s="4" t="e">
        <f>COUNTIFS(#REF!,B30,#REF!,"алиев",#REF!,"20.06.2026")</f>
        <v>#REF!</v>
      </c>
      <c r="MU30" s="4" t="e">
        <f>COUNTIFS(#REF!,B30,#REF!,"Бекдурдиев",#REF!,"20.06.2026")</f>
        <v>#REF!</v>
      </c>
      <c r="MV30" s="4" t="e">
        <f>COUNTIFS(#REF!,B30,#REF!,"алиев",#REF!,"21.06.2026")</f>
        <v>#REF!</v>
      </c>
      <c r="MW30" s="4" t="e">
        <f>COUNTIFS(#REF!,B30,#REF!,"Бекдурдиев",#REF!,"21.06.2026")</f>
        <v>#REF!</v>
      </c>
      <c r="MX30" s="4" t="e">
        <f>COUNTIFS(#REF!,B30,#REF!,"алиев",#REF!,"22.06.2026")</f>
        <v>#REF!</v>
      </c>
      <c r="MY30" s="4" t="e">
        <f>COUNTIFS(#REF!,B30,#REF!,"Бекдурдиев",#REF!,"22.06.2026")</f>
        <v>#REF!</v>
      </c>
      <c r="MZ30" s="4" t="e">
        <f>COUNTIFS(#REF!,B30,#REF!,"алиев",#REF!,"23.06.2026")</f>
        <v>#REF!</v>
      </c>
      <c r="NA30" s="4" t="e">
        <f>COUNTIFS(#REF!,B30,#REF!,"Бекдурдиев",#REF!,"23.06.2026")</f>
        <v>#REF!</v>
      </c>
      <c r="NB30" s="4" t="e">
        <f>COUNTIFS(#REF!,B30,#REF!,"алиев",#REF!,"24.06.2026")</f>
        <v>#REF!</v>
      </c>
      <c r="NC30" s="4" t="e">
        <f>COUNTIFS(#REF!,B30,#REF!,"Бекдурдиев",#REF!,"24.06.2026")</f>
        <v>#REF!</v>
      </c>
      <c r="ND30" s="4" t="e">
        <f>COUNTIFS(#REF!,B30,#REF!,"алиев",#REF!,"25.06.2026")</f>
        <v>#REF!</v>
      </c>
      <c r="NE30" s="4" t="e">
        <f>COUNTIFS(#REF!,B30,#REF!,"Бекдурдиев",#REF!,"25.06.2026")</f>
        <v>#REF!</v>
      </c>
      <c r="NF30" s="4" t="e">
        <f>COUNTIFS(#REF!,B30,#REF!,"алиев",#REF!,"26.06.2026")</f>
        <v>#REF!</v>
      </c>
      <c r="NG30" s="4" t="e">
        <f>COUNTIFS(#REF!,B30,#REF!,"Бекдурдиев",#REF!,"26.06.2026")</f>
        <v>#REF!</v>
      </c>
      <c r="NH30" s="4" t="e">
        <f>COUNTIFS(#REF!,B30,#REF!,"алиев",#REF!,"27.06.2026")</f>
        <v>#REF!</v>
      </c>
      <c r="NI30" s="4" t="e">
        <f>COUNTIFS(#REF!,B30,#REF!,"Бекдурдиев",#REF!,"27.06.2026")</f>
        <v>#REF!</v>
      </c>
      <c r="NJ30" s="4" t="e">
        <f>COUNTIFS(#REF!,B30,#REF!,"алиев",#REF!,"28.06.2026")</f>
        <v>#REF!</v>
      </c>
      <c r="NK30" s="4" t="e">
        <f>COUNTIFS(#REF!,B30,#REF!,"Бекдурдиев",#REF!,"28.06.2026")</f>
        <v>#REF!</v>
      </c>
      <c r="NL30" s="4" t="e">
        <f>COUNTIFS(#REF!,B30,#REF!,"алиев",#REF!,"29.06.2026")</f>
        <v>#REF!</v>
      </c>
      <c r="NM30" s="4" t="e">
        <f>COUNTIFS(#REF!,B30,#REF!,"Бекдурдиев",#REF!,"29.06.2026")</f>
        <v>#REF!</v>
      </c>
      <c r="NN30" s="4" t="e">
        <f>COUNTIFS(#REF!,B30,#REF!,"алиев",#REF!,"30.06.2026")</f>
        <v>#REF!</v>
      </c>
      <c r="NO30" s="4" t="e">
        <f>COUNTIFS(#REF!,B30,#REF!,"Бекдурдиев",#REF!,"30.06.2026")</f>
        <v>#REF!</v>
      </c>
      <c r="NP30" s="26" t="e">
        <f t="shared" si="30"/>
        <v>#REF!</v>
      </c>
      <c r="NQ30" s="26" t="e">
        <f t="shared" si="31"/>
        <v>#REF!</v>
      </c>
      <c r="NR30" s="4" t="e">
        <f>COUNTIFS(#REF!,B30,#REF!,"алиев",#REF!,"01.07.2026")</f>
        <v>#REF!</v>
      </c>
      <c r="NS30" s="4" t="e">
        <f>COUNTIFS(#REF!,B30,#REF!,"Бекдурдиев",#REF!,"01.07.2026")</f>
        <v>#REF!</v>
      </c>
      <c r="NT30" s="4" t="e">
        <f>COUNTIFS(#REF!,B30,#REF!,"алиев",#REF!,"02.07.2026")</f>
        <v>#REF!</v>
      </c>
      <c r="NU30" s="4" t="e">
        <f>COUNTIFS(#REF!,B30,#REF!,"Бекдурдиев",#REF!,"02.07.2026")</f>
        <v>#REF!</v>
      </c>
      <c r="NV30" s="4" t="e">
        <f>COUNTIFS(#REF!,B30,#REF!,"алиев",#REF!,"03.07.2026")</f>
        <v>#REF!</v>
      </c>
      <c r="NW30" s="4" t="e">
        <f>COUNTIFS(#REF!,B30,#REF!,"Бекдурдиев",#REF!,"03.07.2026")</f>
        <v>#REF!</v>
      </c>
      <c r="NX30" s="4" t="e">
        <f>COUNTIFS(#REF!,B30,#REF!,"алиев",#REF!,"04.07.2026")</f>
        <v>#REF!</v>
      </c>
      <c r="NY30" s="4" t="e">
        <f>COUNTIFS(#REF!,B30,#REF!,"Бекдурдиев",#REF!,"04.07.2026")</f>
        <v>#REF!</v>
      </c>
      <c r="NZ30" s="4" t="e">
        <f>COUNTIFS(#REF!,B30,#REF!,"алиев",#REF!,"05.07.2026")</f>
        <v>#REF!</v>
      </c>
      <c r="OA30" s="4" t="e">
        <f>COUNTIFS(#REF!,B30,#REF!,"Бекдурдиев",#REF!,"05.07.2026")</f>
        <v>#REF!</v>
      </c>
      <c r="OB30" s="4" t="e">
        <f>COUNTIFS(#REF!,B30,#REF!,"алиев",#REF!,"06.07.2026")</f>
        <v>#REF!</v>
      </c>
      <c r="OC30" s="4" t="e">
        <f>COUNTIFS(#REF!,B30,#REF!,"Бекдурдиев",#REF!,"06.07.2026")</f>
        <v>#REF!</v>
      </c>
      <c r="OD30" s="4" t="e">
        <f>COUNTIFS(#REF!,B30,#REF!,"алиев",#REF!,"07.07.2026")</f>
        <v>#REF!</v>
      </c>
      <c r="OE30" s="4" t="e">
        <f>COUNTIFS(#REF!,B30,#REF!,"Бекдурдиев",#REF!,"07.07.2026")</f>
        <v>#REF!</v>
      </c>
      <c r="OF30" s="4" t="e">
        <f>COUNTIFS(#REF!,B30,#REF!,"алиев",#REF!,"08.07.2026")</f>
        <v>#REF!</v>
      </c>
      <c r="OG30" s="4" t="e">
        <f>COUNTIFS(#REF!,B30,#REF!,"Бекдурдиев",#REF!,"08.07.2026")</f>
        <v>#REF!</v>
      </c>
      <c r="OH30" s="4" t="e">
        <f>COUNTIFS(#REF!,B30,#REF!,"алиев",#REF!,"09.07.2026")</f>
        <v>#REF!</v>
      </c>
      <c r="OI30" s="4" t="e">
        <f>COUNTIFS(#REF!,B30,#REF!,"Бекдурдиев",#REF!,"09.07.2026")</f>
        <v>#REF!</v>
      </c>
      <c r="OJ30" s="4" t="e">
        <f>COUNTIFS(#REF!,B30,#REF!,"алиев",#REF!,"10.07.2026")</f>
        <v>#REF!</v>
      </c>
      <c r="OK30" s="4" t="e">
        <f>COUNTIFS(#REF!,B30,#REF!,"Бекдурдиев",#REF!,"10.07.2026")</f>
        <v>#REF!</v>
      </c>
      <c r="OL30" s="4" t="e">
        <f>COUNTIFS(#REF!,B30,#REF!,"алиев",#REF!,"11.07.2026")</f>
        <v>#REF!</v>
      </c>
      <c r="OM30" s="4" t="e">
        <f>COUNTIFS(#REF!,B30,#REF!,"Бекдурдиев",#REF!,"11.07.2026")</f>
        <v>#REF!</v>
      </c>
      <c r="ON30" s="4" t="e">
        <f>COUNTIFS(#REF!,B30,#REF!,"алиев",#REF!,"12.07.2026")</f>
        <v>#REF!</v>
      </c>
      <c r="OO30" s="4" t="e">
        <f>COUNTIFS(#REF!,B30,#REF!,"Бекдурдиев",#REF!,"12.07.2026")</f>
        <v>#REF!</v>
      </c>
      <c r="OP30" s="4" t="e">
        <f>COUNTIFS(#REF!,B30,#REF!,"алиев",#REF!,"13.07.2026")</f>
        <v>#REF!</v>
      </c>
      <c r="OQ30" s="4" t="e">
        <f>COUNTIFS(#REF!,B30,#REF!,"Бекдурдиев",#REF!,"13.07.2026")</f>
        <v>#REF!</v>
      </c>
      <c r="OR30" s="4" t="e">
        <f>COUNTIFS(#REF!,B30,#REF!,"алиев",#REF!,"14.07.2026")</f>
        <v>#REF!</v>
      </c>
      <c r="OS30" s="4" t="e">
        <f>COUNTIFS(#REF!,B30,#REF!,"Бекдурдиев",#REF!,"14.07.2026")</f>
        <v>#REF!</v>
      </c>
      <c r="OT30" s="4" t="e">
        <f>COUNTIFS(#REF!,B30,#REF!,"алиев",#REF!,"15.07.2026")</f>
        <v>#REF!</v>
      </c>
      <c r="OU30" s="4" t="e">
        <f>COUNTIFS(#REF!,B30,#REF!,"Бекдурдиев",#REF!,"15.07.2026")</f>
        <v>#REF!</v>
      </c>
      <c r="OV30" s="4" t="e">
        <f>COUNTIFS(#REF!,B30,#REF!,"алиев",#REF!,"16.07.2026")</f>
        <v>#REF!</v>
      </c>
      <c r="OW30" s="4" t="e">
        <f>COUNTIFS(#REF!,B30,#REF!,"Бекдурдиев",#REF!,"16.07.2026")</f>
        <v>#REF!</v>
      </c>
      <c r="OX30" s="4" t="e">
        <f>COUNTIFS(#REF!,B30,#REF!,"алиев",#REF!,"17.07.2026")</f>
        <v>#REF!</v>
      </c>
      <c r="OY30" s="4" t="e">
        <f>COUNTIFS(#REF!,B30,#REF!,"Бекдурдиев",#REF!,"17.07.2026")</f>
        <v>#REF!</v>
      </c>
      <c r="OZ30" s="4" t="e">
        <f>COUNTIFS(#REF!,B30,#REF!,"алиев",#REF!,"18.07.2026")</f>
        <v>#REF!</v>
      </c>
      <c r="PA30" s="4" t="e">
        <f>COUNTIFS(#REF!,B30,#REF!,"Бекдурдиев",#REF!,"18.07.2026")</f>
        <v>#REF!</v>
      </c>
      <c r="PB30" s="4" t="e">
        <f>COUNTIFS(#REF!,B30,#REF!,"алиев",#REF!,"19.07.2026")</f>
        <v>#REF!</v>
      </c>
      <c r="PC30" s="4" t="e">
        <f>COUNTIFS(#REF!,B30,#REF!,"Бекдурдиев",#REF!,"19.07.2026")</f>
        <v>#REF!</v>
      </c>
      <c r="PD30" s="4" t="e">
        <f>COUNTIFS(#REF!,B30,#REF!,"алиев",#REF!,"20.07.2026")</f>
        <v>#REF!</v>
      </c>
      <c r="PE30" s="4" t="e">
        <f>COUNTIFS(#REF!,B30,#REF!,"Бекдурдиев",#REF!,"20.07.2026")</f>
        <v>#REF!</v>
      </c>
      <c r="PF30" s="4" t="e">
        <f>COUNTIFS(#REF!,B30,#REF!,"алиев",#REF!,"21.07.2026")</f>
        <v>#REF!</v>
      </c>
      <c r="PG30" s="4" t="e">
        <f>COUNTIFS(#REF!,B30,#REF!,"Бекдурдиев",#REF!,"21.07.2026")</f>
        <v>#REF!</v>
      </c>
      <c r="PH30" s="4" t="e">
        <f>COUNTIFS(#REF!,B30,#REF!,"алиев",#REF!,"22.07.2026")</f>
        <v>#REF!</v>
      </c>
      <c r="PI30" s="4" t="e">
        <f>COUNTIFS(#REF!,B30,#REF!,"Бекдурдиев",#REF!,"22.07.2026")</f>
        <v>#REF!</v>
      </c>
      <c r="PJ30" s="4" t="e">
        <f>COUNTIFS(#REF!,B30,#REF!,"алиев",#REF!,"23.07.2026")</f>
        <v>#REF!</v>
      </c>
      <c r="PK30" s="4" t="e">
        <f>COUNTIFS(#REF!,B30,#REF!,"Бекдурдиев",#REF!,"23.07.2026")</f>
        <v>#REF!</v>
      </c>
      <c r="PL30" s="4" t="e">
        <f>COUNTIFS(#REF!,B30,#REF!,"алиев",#REF!,"24.07.2026")</f>
        <v>#REF!</v>
      </c>
      <c r="PM30" s="4" t="e">
        <f>COUNTIFS(#REF!,B30,#REF!,"Бекдурдиев",#REF!,"24.07.2026")</f>
        <v>#REF!</v>
      </c>
      <c r="PN30" s="4" t="e">
        <f>COUNTIFS(#REF!,B30,#REF!,"алиев",#REF!,"25.07.2026")</f>
        <v>#REF!</v>
      </c>
      <c r="PO30" s="4" t="e">
        <f>COUNTIFS(#REF!,B30,#REF!,"Бекдурдиев",#REF!,"25.07.2026")</f>
        <v>#REF!</v>
      </c>
      <c r="PP30" s="4" t="e">
        <f>COUNTIFS(#REF!,B30,#REF!,"алиев",#REF!,"26.07.2026")</f>
        <v>#REF!</v>
      </c>
      <c r="PQ30" s="4" t="e">
        <f>COUNTIFS(#REF!,B30,#REF!,"Бекдурдиев",#REF!,"26.07.2026")</f>
        <v>#REF!</v>
      </c>
      <c r="PR30" s="4" t="e">
        <f>COUNTIFS(#REF!,B30,#REF!,"алиев",#REF!,"27.07.2026")</f>
        <v>#REF!</v>
      </c>
      <c r="PS30" s="4" t="e">
        <f>COUNTIFS(#REF!,B30,#REF!,"Бекдурдиев",#REF!,"27.07.2026")</f>
        <v>#REF!</v>
      </c>
      <c r="PT30" s="4" t="e">
        <f>COUNTIFS(#REF!,B30,#REF!,"алиев",#REF!,"28.07.2026")</f>
        <v>#REF!</v>
      </c>
      <c r="PU30" s="4" t="e">
        <f>COUNTIFS(#REF!,B30,#REF!,"Бекдурдиев",#REF!,"28.07.2026")</f>
        <v>#REF!</v>
      </c>
      <c r="PV30" s="4" t="e">
        <f>COUNTIFS(#REF!,B30,#REF!,"алиев",#REF!,"29.07.2026")</f>
        <v>#REF!</v>
      </c>
      <c r="PW30" s="4" t="e">
        <f>COUNTIFS(#REF!,B30,#REF!,"Бекдурдиев",#REF!,"29.07.2026")</f>
        <v>#REF!</v>
      </c>
      <c r="PX30" s="4" t="e">
        <f>COUNTIFS(#REF!,B30,#REF!,"алиев",#REF!,"30.07.2026")</f>
        <v>#REF!</v>
      </c>
      <c r="PY30" s="4" t="e">
        <f>COUNTIFS(#REF!,B30,#REF!,"Бекдурдиев",#REF!,"30.07.2026")</f>
        <v>#REF!</v>
      </c>
      <c r="PZ30" s="4" t="e">
        <f>COUNTIFS(#REF!,B30,#REF!,"алиев",#REF!,"31.07.2026")</f>
        <v>#REF!</v>
      </c>
      <c r="QA30" s="4" t="e">
        <f>COUNTIFS(#REF!,B30,#REF!,"Бекдурдиев",#REF!,"31.07.2026")</f>
        <v>#REF!</v>
      </c>
      <c r="QB30" s="20" t="e">
        <f t="shared" si="32"/>
        <v>#REF!</v>
      </c>
      <c r="QC30" s="20" t="e">
        <f t="shared" si="33"/>
        <v>#REF!</v>
      </c>
      <c r="QD30" s="4" t="e">
        <f>COUNTIFS(#REF!,B30,#REF!,"алиев",#REF!,"01.08.2026")</f>
        <v>#REF!</v>
      </c>
      <c r="QE30" s="4" t="e">
        <f>COUNTIFS(#REF!,B30,#REF!,"Бекдурдиев",#REF!,"02.08.2026")</f>
        <v>#REF!</v>
      </c>
      <c r="QF30" s="4" t="e">
        <f>COUNTIFS(#REF!,B30,#REF!,"алиев",#REF!,"02.08.2026")</f>
        <v>#REF!</v>
      </c>
      <c r="QG30" s="4" t="e">
        <f>COUNTIFS(#REF!,B30,#REF!,"Бекдурдиев",#REF!,"03.08.2026")</f>
        <v>#REF!</v>
      </c>
      <c r="QH30" s="4" t="e">
        <f>COUNTIFS(#REF!,B30,#REF!,"алиев",#REF!,"03.08.2026")</f>
        <v>#REF!</v>
      </c>
      <c r="QI30" s="4" t="e">
        <f>COUNTIFS(#REF!,B30,#REF!,"Бекдурдиев",#REF!,"03.08.2026")</f>
        <v>#REF!</v>
      </c>
      <c r="QJ30" s="4" t="e">
        <f>COUNTIFS(#REF!,B30,#REF!,"алиев",#REF!,"04.08.2026")</f>
        <v>#REF!</v>
      </c>
      <c r="QK30" s="4" t="e">
        <f>COUNTIFS(#REF!,B30,#REF!,"Бекдурдиев",#REF!,"04.08.2026")</f>
        <v>#REF!</v>
      </c>
      <c r="QL30" s="4" t="e">
        <f>COUNTIFS(#REF!,B30,#REF!,"алиев",#REF!,"05.08.2026")</f>
        <v>#REF!</v>
      </c>
      <c r="QM30" s="4" t="e">
        <f>COUNTIFS(#REF!,B30,#REF!,"Бекдурдиев",#REF!,"05.08.2026")</f>
        <v>#REF!</v>
      </c>
      <c r="QN30" s="4" t="e">
        <f>COUNTIFS(#REF!,B30,#REF!,"алиев",#REF!,"06.08.2026")</f>
        <v>#REF!</v>
      </c>
      <c r="QO30" s="4" t="e">
        <f>COUNTIFS(#REF!,B30,#REF!,"Бекдурдиев",#REF!,"06.08.2026")</f>
        <v>#REF!</v>
      </c>
      <c r="QP30" s="4" t="e">
        <f>COUNTIFS(#REF!,B30,#REF!,"алиев",#REF!,"07.08.2026")</f>
        <v>#REF!</v>
      </c>
      <c r="QQ30" s="4" t="e">
        <f>COUNTIFS(#REF!,B30,#REF!,"Бекдурдиев",#REF!,"07.08.2026")</f>
        <v>#REF!</v>
      </c>
      <c r="QR30" s="4" t="e">
        <f>COUNTIFS(#REF!,B30,#REF!,"алиев",#REF!,"08.08.2026")</f>
        <v>#REF!</v>
      </c>
      <c r="QS30" s="4" t="e">
        <f>COUNTIFS(#REF!,B30,#REF!,"Бекдурдиев",#REF!,"08.08.2026")</f>
        <v>#REF!</v>
      </c>
      <c r="QT30" s="4" t="e">
        <f>COUNTIFS(#REF!,B30,#REF!,"алиев",#REF!,"09.08.2026")</f>
        <v>#REF!</v>
      </c>
      <c r="QU30" s="4" t="e">
        <f>COUNTIFS(#REF!,B30,#REF!,"Бекдурдиев",#REF!,"09.08.2026")</f>
        <v>#REF!</v>
      </c>
      <c r="QV30" s="4" t="e">
        <f>COUNTIFS(#REF!,B30,#REF!,"алиев",#REF!,"10.08.2026")</f>
        <v>#REF!</v>
      </c>
      <c r="QW30" s="4" t="e">
        <f>COUNTIFS(#REF!,B30,#REF!,"Бекдурдиев",#REF!,"10.08.2026")</f>
        <v>#REF!</v>
      </c>
      <c r="QX30" s="4" t="e">
        <f>COUNTIFS(#REF!,B30,#REF!,"алиев",#REF!,"11.08.2026")</f>
        <v>#REF!</v>
      </c>
      <c r="QY30" s="4" t="e">
        <f>COUNTIFS(#REF!,B30,#REF!,"Бекдурдиев",#REF!,"11.08.2026")</f>
        <v>#REF!</v>
      </c>
      <c r="QZ30" s="4" t="e">
        <f>COUNTIFS(#REF!,B30,#REF!,"алиев",#REF!,"12.08.2026")</f>
        <v>#REF!</v>
      </c>
      <c r="RA30" s="4" t="e">
        <f>COUNTIFS(#REF!,B30,#REF!,"Бекдурдиев",#REF!,"12.08.2026")</f>
        <v>#REF!</v>
      </c>
      <c r="RB30" s="4" t="e">
        <f>COUNTIFS(#REF!,B30,#REF!,"алиев",#REF!,"13.08.2026")</f>
        <v>#REF!</v>
      </c>
      <c r="RC30" s="4" t="e">
        <f>COUNTIFS(#REF!,B30,#REF!,"Бекдурдиев",#REF!,"13.08.2026")</f>
        <v>#REF!</v>
      </c>
      <c r="RD30" s="4" t="e">
        <f>COUNTIFS(#REF!,B30,#REF!,"алиев",#REF!,"14.08.2026")</f>
        <v>#REF!</v>
      </c>
      <c r="RE30" s="4" t="e">
        <f>COUNTIFS(#REF!,B30,#REF!,"Бекдурдиев",#REF!,"14.08.2026")</f>
        <v>#REF!</v>
      </c>
      <c r="RF30" s="4" t="e">
        <f>COUNTIFS(#REF!,B30,#REF!,"алиев",#REF!,"15.08.2026")</f>
        <v>#REF!</v>
      </c>
      <c r="RG30" s="4" t="e">
        <f>COUNTIFS(#REF!,B30,#REF!,"Бекдурдиев",#REF!,"15.08.2026")</f>
        <v>#REF!</v>
      </c>
      <c r="RH30" s="4" t="e">
        <f>COUNTIFS(#REF!,B30,#REF!,"алиев",#REF!,"16.08.2026")</f>
        <v>#REF!</v>
      </c>
      <c r="RI30" s="4" t="e">
        <f>COUNTIFS(#REF!,B30,#REF!,"Бекдурдиев",#REF!,"16.08.2026")</f>
        <v>#REF!</v>
      </c>
      <c r="RJ30" s="4" t="e">
        <f>COUNTIFS(#REF!,B30,#REF!,"алиев",#REF!,"17.08.2026")</f>
        <v>#REF!</v>
      </c>
      <c r="RK30" s="4" t="e">
        <f>COUNTIFS(#REF!,B30,#REF!,"Бекдурдиев",#REF!,"17.08.2026")</f>
        <v>#REF!</v>
      </c>
      <c r="RL30" s="4" t="e">
        <f>COUNTIFS(#REF!,B30,#REF!,"алиев",#REF!,"18.08.2026")</f>
        <v>#REF!</v>
      </c>
      <c r="RM30" s="4" t="e">
        <f>COUNTIFS(#REF!,B30,#REF!,"Бекдурдиев",#REF!,"18.08.2026")</f>
        <v>#REF!</v>
      </c>
      <c r="RN30" s="4" t="e">
        <f>COUNTIFS(#REF!,B30,#REF!,"алиев",#REF!,"19.08.2026")</f>
        <v>#REF!</v>
      </c>
      <c r="RO30" s="4" t="e">
        <f>COUNTIFS(#REF!,B30,#REF!,"Бекдурдиев",#REF!,"19.08.2026")</f>
        <v>#REF!</v>
      </c>
      <c r="RP30" s="4" t="e">
        <f>COUNTIFS(#REF!,B30,#REF!,"алиев",#REF!,"20.08.2026")</f>
        <v>#REF!</v>
      </c>
      <c r="RQ30" s="4" t="e">
        <f>COUNTIFS(#REF!,B30,#REF!,"Бекдурдиев",#REF!,"20.08.2026")</f>
        <v>#REF!</v>
      </c>
      <c r="RR30" s="4" t="e">
        <f>COUNTIFS(#REF!,B30,#REF!,"алиев",#REF!,"21.08.2026")</f>
        <v>#REF!</v>
      </c>
      <c r="RS30" s="4" t="e">
        <f>COUNTIFS(#REF!,B30,#REF!,"Бекдурдиев",#REF!,"21.08.2026")</f>
        <v>#REF!</v>
      </c>
      <c r="RT30" s="4" t="e">
        <f>COUNTIFS(#REF!,B30,#REF!,"алиев",#REF!,"22.08.2026")</f>
        <v>#REF!</v>
      </c>
      <c r="RU30" s="4" t="e">
        <f>COUNTIFS(#REF!,B30,#REF!,"Бекдурдиев",#REF!,"22.08.2026")</f>
        <v>#REF!</v>
      </c>
      <c r="RV30" s="4" t="e">
        <f>COUNTIFS(#REF!,B30,#REF!,"алиев",#REF!,"23.08.2026")</f>
        <v>#REF!</v>
      </c>
      <c r="RW30" s="4" t="e">
        <f>COUNTIFS(#REF!,B30,#REF!,"Бекдурдиев",#REF!,"23.08.2026")</f>
        <v>#REF!</v>
      </c>
      <c r="RX30" s="4" t="e">
        <f>COUNTIFS(#REF!,B30,#REF!,"алиев",#REF!,"24.08.2026")</f>
        <v>#REF!</v>
      </c>
      <c r="RY30" s="4" t="e">
        <f>COUNTIFS(#REF!,B30,#REF!,"Бекдурдиев",#REF!,"24.08.2026")</f>
        <v>#REF!</v>
      </c>
      <c r="RZ30" s="4" t="e">
        <f>COUNTIFS(#REF!,B30,#REF!,"алиев",#REF!,"25.08.2026")</f>
        <v>#REF!</v>
      </c>
      <c r="SA30" s="4" t="e">
        <f>COUNTIFS(#REF!,B30,#REF!,"Бекдурдиев",#REF!,"25.08.2026")</f>
        <v>#REF!</v>
      </c>
      <c r="SB30" s="4" t="e">
        <f>COUNTIFS(#REF!,B30,#REF!,"алиев",#REF!,"26.08.2026")</f>
        <v>#REF!</v>
      </c>
      <c r="SC30" s="4" t="e">
        <f>COUNTIFS(#REF!,B30,#REF!,"Бекдурдиев",#REF!,"26.08.2026")</f>
        <v>#REF!</v>
      </c>
      <c r="SD30" s="4" t="e">
        <f>COUNTIFS(#REF!,B30,#REF!,"алиев",#REF!,"27.08.2026")</f>
        <v>#REF!</v>
      </c>
      <c r="SE30" s="4" t="e">
        <f>COUNTIFS(#REF!,B30,#REF!,"Бекдурдиев",#REF!,"27.08.2026")</f>
        <v>#REF!</v>
      </c>
      <c r="SF30" s="4" t="e">
        <f>COUNTIFS(#REF!,B30,#REF!,"алиев",#REF!,"28.08.2026")</f>
        <v>#REF!</v>
      </c>
      <c r="SG30" s="4" t="e">
        <f>COUNTIFS(#REF!,B30,#REF!,"Бекдурдиев",#REF!,"28.08.2026")</f>
        <v>#REF!</v>
      </c>
      <c r="SH30" s="4" t="e">
        <f>COUNTIFS(#REF!,B30,#REF!,"алиев",#REF!,"29.08.2026")</f>
        <v>#REF!</v>
      </c>
      <c r="SI30" s="4" t="e">
        <f>COUNTIFS(#REF!,B30,#REF!,"Бекдурдиев",#REF!,"29.08.2026")</f>
        <v>#REF!</v>
      </c>
      <c r="SJ30" s="4" t="e">
        <f>COUNTIFS(#REF!,B30,#REF!,"алиев",#REF!,"30.08.2026")</f>
        <v>#REF!</v>
      </c>
      <c r="SK30" s="4" t="e">
        <f>COUNTIFS(#REF!,B30,#REF!,"Бекдурдиев",#REF!,"30.08.2026")</f>
        <v>#REF!</v>
      </c>
      <c r="SL30" s="4" t="e">
        <f>COUNTIFS(#REF!,B30,#REF!,"алиев",#REF!,"31.08.2026")</f>
        <v>#REF!</v>
      </c>
      <c r="SM30" s="4" t="e">
        <f>COUNTIFS(#REF!,B30,#REF!,"Бекдурдиев",#REF!,"31.08.2026")</f>
        <v>#REF!</v>
      </c>
      <c r="SN30" s="24" t="e">
        <f t="shared" si="34"/>
        <v>#REF!</v>
      </c>
      <c r="SO30" s="24" t="e">
        <f t="shared" si="35"/>
        <v>#REF!</v>
      </c>
      <c r="SP30" s="3" t="e">
        <f>COUNTIFS(#REF!,B30,#REF!,"алиев",#REF!,"01.09.2026")</f>
        <v>#REF!</v>
      </c>
      <c r="SQ30" s="3" t="e">
        <f>COUNTIFS(#REF!,B30,#REF!,"Бекдурдиев",#REF!,"01.09.2026")</f>
        <v>#REF!</v>
      </c>
      <c r="SR30" s="3" t="e">
        <f>COUNTIFS(#REF!,B30,#REF!,"алиев",#REF!,"02.09.2026")</f>
        <v>#REF!</v>
      </c>
      <c r="SS30" s="3" t="e">
        <f>COUNTIFS(#REF!,B30,#REF!,"Бекдурдиев",#REF!,"02.09.2026")</f>
        <v>#REF!</v>
      </c>
      <c r="ST30" s="3" t="e">
        <f>COUNTIFS(#REF!,B30,#REF!,"алиев",#REF!,"03.09.2026")</f>
        <v>#REF!</v>
      </c>
      <c r="SU30" s="3" t="e">
        <f>COUNTIFS(#REF!,B30,#REF!,"Бекдурдиев",#REF!,"03.09.2026")</f>
        <v>#REF!</v>
      </c>
      <c r="SV30" s="3" t="e">
        <f>COUNTIFS(#REF!,B30,#REF!,"алиев",#REF!,"04.09.2026")</f>
        <v>#REF!</v>
      </c>
      <c r="SW30" s="3" t="e">
        <f>COUNTIFS(#REF!,B30,#REF!,"Бекдурдиев",#REF!,"04.09.2026")</f>
        <v>#REF!</v>
      </c>
      <c r="SX30" s="3" t="e">
        <f>COUNTIFS(#REF!,B30,#REF!,"алиев",#REF!,"05.09.2026")</f>
        <v>#REF!</v>
      </c>
      <c r="SY30" s="3" t="e">
        <f>COUNTIFS(#REF!,B30,#REF!,"Бекдурдиев",#REF!,"05.09.2026")</f>
        <v>#REF!</v>
      </c>
      <c r="SZ30" s="3" t="e">
        <f>COUNTIFS(#REF!,B30,#REF!,"алиев",#REF!,"06.09.2026")</f>
        <v>#REF!</v>
      </c>
      <c r="TA30" s="3" t="e">
        <f>COUNTIFS(#REF!,B30,#REF!,"Бекдурдиев",#REF!,"06.09.2026")</f>
        <v>#REF!</v>
      </c>
      <c r="TB30" s="3" t="e">
        <f>COUNTIFS(#REF!,B30,#REF!,"алиев",#REF!,"07.09.2026")</f>
        <v>#REF!</v>
      </c>
      <c r="TC30" s="3" t="e">
        <f>COUNTIFS(#REF!,B30,#REF!,"Бекдурдиев",#REF!,"07.09.2026")</f>
        <v>#REF!</v>
      </c>
      <c r="TD30" s="3" t="e">
        <f>COUNTIFS(#REF!,B30,#REF!,"алиев",#REF!,"08.09.2026")</f>
        <v>#REF!</v>
      </c>
      <c r="TE30" s="3" t="e">
        <f>COUNTIFS(#REF!,B30,#REF!,"Бекдурдиев",#REF!,"08.09.2026")</f>
        <v>#REF!</v>
      </c>
      <c r="TF30" s="3" t="e">
        <f>COUNTIFS(#REF!,B30,#REF!,"алиев",#REF!,"09.09.2026")</f>
        <v>#REF!</v>
      </c>
      <c r="TG30" s="3" t="e">
        <f>COUNTIFS(#REF!,B30,#REF!,"Бекдурдиев",#REF!,"08.09.2026")</f>
        <v>#REF!</v>
      </c>
      <c r="TH30" s="3" t="e">
        <f>COUNTIFS(#REF!,B30,#REF!,"алиев",#REF!,"10.09.2026")</f>
        <v>#REF!</v>
      </c>
      <c r="TI30" s="3" t="e">
        <f>COUNTIFS(#REF!,B30,#REF!,"Бекдурдиев",#REF!,"10.09.2026")</f>
        <v>#REF!</v>
      </c>
      <c r="TJ30" s="3" t="e">
        <f>COUNTIFS(#REF!,B30,#REF!,"алиев",#REF!,"11.09.2026")</f>
        <v>#REF!</v>
      </c>
      <c r="TK30" s="3" t="e">
        <f>COUNTIFS(#REF!,B30,#REF!,"Бекдурдиев",#REF!,"11.09.2026")</f>
        <v>#REF!</v>
      </c>
      <c r="TL30" s="3" t="e">
        <f>COUNTIFS(#REF!,B30,#REF!,"алиев",#REF!,"11.09.2026")</f>
        <v>#REF!</v>
      </c>
      <c r="TM30" s="3" t="e">
        <f>COUNTIFS(#REF!,B30,#REF!,"Бекдурдиев",#REF!,"12.09.2026")</f>
        <v>#REF!</v>
      </c>
      <c r="TN30" s="3" t="e">
        <f>COUNTIFS(#REF!,B30,#REF!,"алиев",#REF!,"13.09.2026")</f>
        <v>#REF!</v>
      </c>
      <c r="TO30" s="3" t="e">
        <f>COUNTIFS(#REF!,B30,#REF!,"Бекдурдиев",#REF!,"13.09.2026")</f>
        <v>#REF!</v>
      </c>
      <c r="TP30" s="3" t="e">
        <f>COUNTIFS(#REF!,B30,#REF!,"алиев",#REF!,"14.09.2026")</f>
        <v>#REF!</v>
      </c>
      <c r="TQ30" s="3" t="e">
        <f>COUNTIFS(#REF!,B30,#REF!,"Бекдурдиев",#REF!,"14.09.2026")</f>
        <v>#REF!</v>
      </c>
      <c r="TR30" s="3" t="e">
        <f>COUNTIFS(#REF!,B30,#REF!,"алиев",#REF!,"15.09.2026")</f>
        <v>#REF!</v>
      </c>
      <c r="TS30" s="3" t="e">
        <f>COUNTIFS(#REF!,B30,#REF!,"Бекдурдиев",#REF!,"15.09.2026")</f>
        <v>#REF!</v>
      </c>
      <c r="TT30" s="3" t="e">
        <f>COUNTIFS(#REF!,B30,#REF!,"алиев",#REF!,"16.09.2026")</f>
        <v>#REF!</v>
      </c>
      <c r="TU30" s="3" t="e">
        <f>COUNTIFS(#REF!,B30,#REF!,"Бекдурдиев",#REF!,"16.09.2026")</f>
        <v>#REF!</v>
      </c>
      <c r="TV30" s="3" t="e">
        <f>COUNTIFS(#REF!,B30,#REF!,"алиев",#REF!,"17.09.2026")</f>
        <v>#REF!</v>
      </c>
      <c r="TW30" s="3" t="e">
        <f>COUNTIFS(#REF!,B30,#REF!,"Бекдурдиев",#REF!,"17.09.2026")</f>
        <v>#REF!</v>
      </c>
      <c r="TX30" s="3" t="e">
        <f>COUNTIFS(#REF!,B30,#REF!,"алиев",#REF!,"18.09.2026")</f>
        <v>#REF!</v>
      </c>
      <c r="TY30" s="3" t="e">
        <f>COUNTIFS(#REF!,B30,#REF!,"Бекдурдиев",#REF!,"18.09.2026")</f>
        <v>#REF!</v>
      </c>
      <c r="TZ30" s="3" t="e">
        <f>COUNTIFS(#REF!,B30,#REF!,"алиев",#REF!,"19.09.2026")</f>
        <v>#REF!</v>
      </c>
      <c r="UA30" s="3" t="e">
        <f>COUNTIFS(#REF!,B30,#REF!,"Бекдурдиев",#REF!,"19.09.2026")</f>
        <v>#REF!</v>
      </c>
      <c r="UB30" s="3" t="e">
        <f>COUNTIFS(#REF!,B30,#REF!,"алиев",#REF!,"20.09.2026")</f>
        <v>#REF!</v>
      </c>
      <c r="UC30" s="3" t="e">
        <f>COUNTIFS(#REF!,B30,#REF!,"Бекдурдиев",#REF!,"20.09.2026")</f>
        <v>#REF!</v>
      </c>
      <c r="UD30" s="3" t="e">
        <f>COUNTIFS(#REF!,B30,#REF!,"алиев",#REF!,"21.09.2026")</f>
        <v>#REF!</v>
      </c>
      <c r="UE30" s="3" t="e">
        <f>COUNTIFS(#REF!,B30,#REF!,"Бекдурдиев",#REF!,"21.09.2026")</f>
        <v>#REF!</v>
      </c>
      <c r="UF30" s="3" t="e">
        <f>COUNTIFS(#REF!,B30,#REF!,"алиев",#REF!,"22.09.2026")</f>
        <v>#REF!</v>
      </c>
      <c r="UG30" s="3" t="e">
        <f>COUNTIFS(#REF!,B30,#REF!,"Бекдурдиев",#REF!,"22.09.2026")</f>
        <v>#REF!</v>
      </c>
      <c r="UH30" s="3" t="e">
        <f>COUNTIFS(#REF!,B30,#REF!,"алиев",#REF!,"23.09.2026")</f>
        <v>#REF!</v>
      </c>
      <c r="UI30" s="3" t="e">
        <f>COUNTIFS(#REF!,B30,#REF!,"Бекдурдиев",#REF!,"23.09.2026")</f>
        <v>#REF!</v>
      </c>
      <c r="UJ30" s="3" t="e">
        <f>COUNTIFS(#REF!,B30,#REF!,"алиев",#REF!,"24.09.2026")</f>
        <v>#REF!</v>
      </c>
      <c r="UK30" s="3" t="e">
        <f>COUNTIFS(#REF!,B30,#REF!,"Бекдурдиев",#REF!,"24.09.2026")</f>
        <v>#REF!</v>
      </c>
      <c r="UL30" s="3" t="e">
        <f>COUNTIFS(#REF!,B30,#REF!,"алиев",#REF!,"25.09.2026")</f>
        <v>#REF!</v>
      </c>
      <c r="UM30" s="3" t="e">
        <f>COUNTIFS(#REF!,B30,#REF!,"Бекдурдиев",#REF!,"25.09.2026")</f>
        <v>#REF!</v>
      </c>
      <c r="UN30" s="3" t="e">
        <f>COUNTIFS(#REF!,B30,#REF!,"алиев",#REF!,"26.09.2026")</f>
        <v>#REF!</v>
      </c>
      <c r="UO30" s="3" t="e">
        <f>COUNTIFS(#REF!,B30,#REF!,"Бекдурдиев",#REF!,"26.09.2026")</f>
        <v>#REF!</v>
      </c>
      <c r="UP30" s="3" t="e">
        <f>COUNTIFS(#REF!,B30,#REF!,"алиев",#REF!,"27.09.2026")</f>
        <v>#REF!</v>
      </c>
      <c r="UQ30" s="3" t="e">
        <f>COUNTIFS(#REF!,B30,#REF!,"Бекдурдиев",#REF!,"27.09.2026")</f>
        <v>#REF!</v>
      </c>
      <c r="UR30" s="3" t="e">
        <f>COUNTIFS(#REF!,B30,#REF!,"алиев",#REF!,"28.09.2026")</f>
        <v>#REF!</v>
      </c>
      <c r="US30" s="3" t="e">
        <f>COUNTIFS(#REF!,B30,#REF!,"Бекдурдиев",#REF!,"28.09.2026")</f>
        <v>#REF!</v>
      </c>
      <c r="UT30" s="3" t="e">
        <f>COUNTIFS(#REF!,B30,#REF!,"алиев",#REF!,"29.09.2026")</f>
        <v>#REF!</v>
      </c>
      <c r="UU30" s="3" t="e">
        <f>COUNTIFS(#REF!,B30,#REF!,"Бекдурдиев",#REF!,"29.09.2026")</f>
        <v>#REF!</v>
      </c>
      <c r="UV30" s="3" t="e">
        <f>COUNTIFS(#REF!,B30,#REF!,"алиев",#REF!,"30.09.2026")</f>
        <v>#REF!</v>
      </c>
      <c r="UW30" s="4" t="e">
        <f>COUNTIFS(#REF!,B30,#REF!,"Бекдурдиев",#REF!,"30.09.2026")</f>
        <v>#REF!</v>
      </c>
      <c r="UX30" s="19" t="e">
        <f t="shared" si="36"/>
        <v>#REF!</v>
      </c>
      <c r="UY30" s="19" t="e">
        <f t="shared" si="37"/>
        <v>#REF!</v>
      </c>
      <c r="UZ30" s="28" t="e">
        <f>COUNTIFS(#REF!,B30,#REF!,"алиев",#REF!,"01.10.2026")</f>
        <v>#REF!</v>
      </c>
      <c r="VA30" s="28" t="e">
        <f>COUNTIFS(#REF!,B30,#REF!,"Бекдурдиев",#REF!,"01.10.2026")</f>
        <v>#REF!</v>
      </c>
      <c r="VB30" s="28" t="e">
        <f>COUNTIFS(#REF!,B30,#REF!,"алиев",#REF!,"02.10.2026")</f>
        <v>#REF!</v>
      </c>
      <c r="VC30" s="28" t="e">
        <f>COUNTIFS(#REF!,B30,#REF!,"Бекдурдиев",#REF!,"02.10.2026")</f>
        <v>#REF!</v>
      </c>
      <c r="VD30" s="28" t="e">
        <f>COUNTIFS(#REF!,B30,#REF!,"алиев",#REF!,"03.10.2026")</f>
        <v>#REF!</v>
      </c>
      <c r="VE30" s="28" t="e">
        <f>COUNTIFS(#REF!,B30,#REF!,"Бекдурдиев",#REF!,"03.10.2026")</f>
        <v>#REF!</v>
      </c>
      <c r="VF30" s="28" t="e">
        <f>COUNTIFS(#REF!,B30,#REF!,"алиев",#REF!,"04.10.2026")</f>
        <v>#REF!</v>
      </c>
      <c r="VG30" s="28" t="e">
        <f>COUNTIFS(#REF!,B30,#REF!,"Бекдурдиев",#REF!,"04.10.2026")</f>
        <v>#REF!</v>
      </c>
      <c r="VH30" s="28" t="e">
        <f>COUNTIFS(#REF!,B30,#REF!,"алиев",#REF!,"05.10.2026")</f>
        <v>#REF!</v>
      </c>
      <c r="VI30" s="28" t="e">
        <f>COUNTIFS(#REF!,B30,#REF!,"Бекдурдиев",#REF!,"05.10.2026")</f>
        <v>#REF!</v>
      </c>
      <c r="VJ30" s="28" t="e">
        <f>COUNTIFS(#REF!,B30,#REF!,"алиев",#REF!,"06.10.2026")</f>
        <v>#REF!</v>
      </c>
      <c r="VK30" s="28" t="e">
        <f>COUNTIFS(#REF!,B30,#REF!,"Бекдурдиев",#REF!,"06.10.2026")</f>
        <v>#REF!</v>
      </c>
      <c r="VL30" s="28" t="e">
        <f>COUNTIFS(#REF!,B30,#REF!,"алиев",#REF!,"07.10.2026")</f>
        <v>#REF!</v>
      </c>
      <c r="VM30" s="28" t="e">
        <f>COUNTIFS(#REF!,B30,#REF!,"Бекдурдиев",#REF!,"07.10.2026")</f>
        <v>#REF!</v>
      </c>
      <c r="VN30" s="28" t="e">
        <f>COUNTIFS(#REF!,B30,#REF!,"алиев",#REF!,"08.10.2026")</f>
        <v>#REF!</v>
      </c>
      <c r="VO30" s="28" t="e">
        <f>COUNTIFS(#REF!,B30,#REF!,"Бекдурдиев",#REF!,"08.10.2026")</f>
        <v>#REF!</v>
      </c>
      <c r="VP30" s="28" t="e">
        <f>COUNTIFS(#REF!,B30,#REF!,"алиев",#REF!,"09.10.2026")</f>
        <v>#REF!</v>
      </c>
      <c r="VQ30" s="28" t="e">
        <f>COUNTIFS(#REF!,B30,#REF!,"Бекдурдиев",#REF!,"09.10.2026")</f>
        <v>#REF!</v>
      </c>
      <c r="VR30" s="28" t="e">
        <f>COUNTIFS(#REF!,B30,#REF!,"алиев",#REF!,"10.10.2026")</f>
        <v>#REF!</v>
      </c>
      <c r="VS30" s="28" t="e">
        <f>COUNTIFS(#REF!,B30,#REF!,"Бекдурдиев",#REF!,"10.10.2026")</f>
        <v>#REF!</v>
      </c>
      <c r="VT30" s="28" t="e">
        <f>COUNTIFS(#REF!,B30,#REF!,"алиев",#REF!,"11.10.2026")</f>
        <v>#REF!</v>
      </c>
      <c r="VU30" s="28" t="e">
        <f>COUNTIFS(#REF!,B30,#REF!,"Бекдурдиев",#REF!,"11.10.2026")</f>
        <v>#REF!</v>
      </c>
      <c r="VV30" s="28" t="e">
        <f>COUNTIFS(#REF!,B30,#REF!,"алиев",#REF!,"12.10.2026")</f>
        <v>#REF!</v>
      </c>
      <c r="VW30" s="28" t="e">
        <f>COUNTIFS(#REF!,B30,#REF!,"Бекдурдиев",#REF!,"12.10.2026")</f>
        <v>#REF!</v>
      </c>
      <c r="VX30" s="28" t="e">
        <f>COUNTIFS(#REF!,B30,#REF!,"алиев",#REF!,"13.10.2026")</f>
        <v>#REF!</v>
      </c>
      <c r="VY30" s="28" t="e">
        <f>COUNTIFS(#REF!,B30,#REF!,"Бекдурдиев",#REF!,"13.10.2026")</f>
        <v>#REF!</v>
      </c>
      <c r="VZ30" s="28" t="e">
        <f>COUNTIFS(#REF!,B30,#REF!,"алиев",#REF!,"14.10.2026")</f>
        <v>#REF!</v>
      </c>
      <c r="WA30" s="28" t="e">
        <f>COUNTIFS(#REF!,B30,#REF!,"Бекдурдиев",#REF!,"14.10.2026")</f>
        <v>#REF!</v>
      </c>
      <c r="WB30" s="28" t="e">
        <f>COUNTIFS(#REF!,B30,#REF!,"алиев",#REF!,"15.10.2026")</f>
        <v>#REF!</v>
      </c>
      <c r="WC30" s="28" t="e">
        <f>COUNTIFS(#REF!,B30,#REF!,"Бекдурдиев",#REF!,"15.10.2026")</f>
        <v>#REF!</v>
      </c>
      <c r="WD30" s="28" t="e">
        <f>COUNTIFS(#REF!,B30,#REF!,"алиев",#REF!,"16.10.2026")</f>
        <v>#REF!</v>
      </c>
      <c r="WE30" s="28" t="e">
        <f>COUNTIFS(#REF!,B30,#REF!,"Бекдурдиев",#REF!,"16.10.2026")</f>
        <v>#REF!</v>
      </c>
      <c r="WF30" s="28" t="e">
        <f>COUNTIFS(#REF!,B30,#REF!,"алиев",#REF!,"17.10.2026")</f>
        <v>#REF!</v>
      </c>
      <c r="WG30" s="28" t="e">
        <f>COUNTIFS(#REF!,B30,#REF!,"Бекдурдиев",#REF!,"17.10.2026")</f>
        <v>#REF!</v>
      </c>
      <c r="WH30" s="28" t="e">
        <f>COUNTIFS(#REF!,B30,#REF!,"алиев",#REF!,"18.10.2026")</f>
        <v>#REF!</v>
      </c>
      <c r="WI30" s="28" t="e">
        <f>COUNTIFS(#REF!,B30,#REF!,"Бекдурдиев",#REF!,"18.10.2026")</f>
        <v>#REF!</v>
      </c>
      <c r="WJ30" s="28" t="e">
        <f>COUNTIFS(#REF!,B30,#REF!,"алиев",#REF!,"19.10.2026")</f>
        <v>#REF!</v>
      </c>
      <c r="WK30" s="28" t="e">
        <f>COUNTIFS(#REF!,B30,#REF!,"Бекдурдиев",#REF!,"19.10.2026")</f>
        <v>#REF!</v>
      </c>
      <c r="WL30" s="28" t="e">
        <f>COUNTIFS(#REF!,B30,#REF!,"алиев",#REF!,"20.10.2026")</f>
        <v>#REF!</v>
      </c>
      <c r="WM30" s="28" t="e">
        <f>COUNTIFS(#REF!,B30,#REF!,"Бекдурдиев",#REF!,"20.10.2026")</f>
        <v>#REF!</v>
      </c>
      <c r="WN30" s="28" t="e">
        <f>COUNTIFS(#REF!,B30,#REF!,"алиев",#REF!,"21.10.2026")</f>
        <v>#REF!</v>
      </c>
      <c r="WO30" s="28" t="e">
        <f>COUNTIFS(#REF!,B30,#REF!,"Бекдурдиев",#REF!,"21.10.2026")</f>
        <v>#REF!</v>
      </c>
      <c r="WP30" s="28" t="e">
        <f>COUNTIFS(#REF!,B30,#REF!,"алиев",#REF!,"22.10.2026")</f>
        <v>#REF!</v>
      </c>
      <c r="WQ30" s="28" t="e">
        <f>COUNTIFS(#REF!,B30,#REF!,"Бекдурдиев",#REF!,"22.10.2026")</f>
        <v>#REF!</v>
      </c>
      <c r="WR30" s="28" t="e">
        <f>COUNTIFS(#REF!,B30,#REF!,"алиев",#REF!,"23.10.2026")</f>
        <v>#REF!</v>
      </c>
      <c r="WS30" s="28" t="e">
        <f>COUNTIFS(#REF!,B30,#REF!,"Бекдурдиев",#REF!,"23.10.2026")</f>
        <v>#REF!</v>
      </c>
      <c r="WT30" s="28" t="e">
        <f>COUNTIFS(#REF!,B30,#REF!,"алиев",#REF!,"24.10.2026")</f>
        <v>#REF!</v>
      </c>
      <c r="WU30" s="28" t="e">
        <f>COUNTIFS(#REF!,B30,#REF!,"Бекдурдиев",#REF!,"24.10.2026")</f>
        <v>#REF!</v>
      </c>
      <c r="WV30" s="28" t="e">
        <f>COUNTIFS(#REF!,B30,#REF!,"алиев",#REF!,"25.10.2026")</f>
        <v>#REF!</v>
      </c>
      <c r="WW30" s="28" t="e">
        <f>COUNTIFS(#REF!,B30,#REF!,"Бекдурдиев",#REF!,"25.10.2026")</f>
        <v>#REF!</v>
      </c>
      <c r="WX30" s="28" t="e">
        <f>COUNTIFS(#REF!,B30,#REF!,"алиев",#REF!,"26.10.2026")</f>
        <v>#REF!</v>
      </c>
      <c r="WY30" s="28" t="e">
        <f>COUNTIFS(#REF!,B30,#REF!,"Бекдурдиев",#REF!,"26.10.2026")</f>
        <v>#REF!</v>
      </c>
      <c r="WZ30" s="28" t="e">
        <f>COUNTIFS(#REF!,B30,#REF!,"алиев",#REF!,"27.10.2026")</f>
        <v>#REF!</v>
      </c>
      <c r="XA30" s="28" t="e">
        <f>COUNTIFS(#REF!,B30,#REF!,"Бекдурдиев",#REF!,"27.10.2026")</f>
        <v>#REF!</v>
      </c>
      <c r="XB30" s="28" t="e">
        <f>COUNTIFS(#REF!,B30,#REF!,"алиев",#REF!,"28.10.2026")</f>
        <v>#REF!</v>
      </c>
      <c r="XC30" s="28" t="e">
        <f>COUNTIFS(#REF!,B30,#REF!,"Бекдурдиев",#REF!,"28.10.2026")</f>
        <v>#REF!</v>
      </c>
      <c r="XD30" s="28" t="e">
        <f>COUNTIFS(#REF!,B30,#REF!,"алиев",#REF!,"29.10.2026")</f>
        <v>#REF!</v>
      </c>
      <c r="XE30" s="28" t="e">
        <f>COUNTIFS(#REF!,B30,#REF!,"Бекдурдиев",#REF!,"29.10.2026")</f>
        <v>#REF!</v>
      </c>
      <c r="XF30" s="28" t="e">
        <f>COUNTIFS(#REF!,B30,#REF!,"алиев",#REF!,"30.10.2026")</f>
        <v>#REF!</v>
      </c>
      <c r="XG30" s="28" t="e">
        <f>COUNTIFS(#REF!,B30,#REF!,"Бекдурдиев",#REF!,"30.10.2026")</f>
        <v>#REF!</v>
      </c>
      <c r="XH30" s="28" t="e">
        <f>COUNTIFS(#REF!,B30,#REF!,"алиев",#REF!,"31.10.2026")</f>
        <v>#REF!</v>
      </c>
      <c r="XI30" s="28" t="e">
        <f>COUNTIFS(#REF!,B30,#REF!,"Бекдурдиев",#REF!,"31.10.2026")</f>
        <v>#REF!</v>
      </c>
      <c r="XJ30" s="41" t="e">
        <f t="shared" si="38"/>
        <v>#REF!</v>
      </c>
      <c r="XK30" s="41" t="e">
        <f t="shared" si="39"/>
        <v>#REF!</v>
      </c>
      <c r="XL30" s="28" t="e">
        <f>COUNTIFS(#REF!,B30,#REF!,"алиев",#REF!,"01.11.2026")</f>
        <v>#REF!</v>
      </c>
      <c r="XM30" s="28" t="e">
        <f>COUNTIFS(#REF!,B30,#REF!,"Бекдурдиев",#REF!,"01.11.2026")</f>
        <v>#REF!</v>
      </c>
      <c r="XN30" s="28" t="e">
        <f>COUNTIFS(#REF!,B30,#REF!,"алиев",#REF!,"02.11.2026")</f>
        <v>#REF!</v>
      </c>
      <c r="XO30" s="28" t="e">
        <f>COUNTIFS(#REF!,B30,#REF!,"Бекдурдиев",#REF!,"02.11.2026")</f>
        <v>#REF!</v>
      </c>
      <c r="XP30" s="28" t="e">
        <f>COUNTIFS(#REF!,B30,#REF!,"алиев",#REF!,"03.11.2026")</f>
        <v>#REF!</v>
      </c>
      <c r="XQ30" s="28" t="e">
        <f>COUNTIFS(#REF!,B30,#REF!,"Бекдурдиев",#REF!,"03.11.2026")</f>
        <v>#REF!</v>
      </c>
      <c r="XR30" s="28" t="e">
        <f>COUNTIFS(#REF!,B30,#REF!,"алиев",#REF!,"04.11.2026")</f>
        <v>#REF!</v>
      </c>
      <c r="XS30" s="28" t="e">
        <f>COUNTIFS(#REF!,B30,#REF!,"Бекдурдиев",#REF!,"04.11.2026")</f>
        <v>#REF!</v>
      </c>
      <c r="XT30" s="28" t="e">
        <f>COUNTIFS(#REF!,B30,#REF!,"алиев",#REF!,"05.11.2026")</f>
        <v>#REF!</v>
      </c>
      <c r="XU30" s="28" t="e">
        <f>COUNTIFS(#REF!,B30,#REF!,"Бекдурдиев",#REF!,"05.11.2026")</f>
        <v>#REF!</v>
      </c>
      <c r="XV30" s="28" t="e">
        <f>COUNTIFS(#REF!,B30,#REF!,"алиев",#REF!,"06.11.2026")</f>
        <v>#REF!</v>
      </c>
      <c r="XW30" s="28" t="e">
        <f>COUNTIFS(#REF!,B30,#REF!,"Бекдурдиев",#REF!,"06.11.2026")</f>
        <v>#REF!</v>
      </c>
      <c r="XX30" s="28" t="e">
        <f>COUNTIFS(#REF!,B30,#REF!,"алиев",#REF!,"07.11.2026")</f>
        <v>#REF!</v>
      </c>
      <c r="XY30" s="28" t="e">
        <f>COUNTIFS(#REF!,B30,#REF!,"Бекдурдиев",#REF!,"07.11.2026")</f>
        <v>#REF!</v>
      </c>
      <c r="XZ30" s="42" t="e">
        <f>COUNTIFS(#REF!,B30,#REF!,"алиев",#REF!,"08.11.2026")</f>
        <v>#REF!</v>
      </c>
      <c r="YA30" s="42" t="e">
        <f>COUNTIFS(#REF!,B30,#REF!,"Бекдурдиев",#REF!,"08.11.2026")</f>
        <v>#REF!</v>
      </c>
      <c r="YB30" s="42" t="e">
        <f>COUNTIFS(#REF!,B30,#REF!,"алиев",#REF!,"09.11.2026")</f>
        <v>#REF!</v>
      </c>
      <c r="YC30" s="42" t="e">
        <f>COUNTIFS(#REF!,B30,#REF!,"Бекдурдиев",#REF!,"09.11.2026")</f>
        <v>#REF!</v>
      </c>
      <c r="YD30" s="42" t="e">
        <f>COUNTIFS(#REF!,B30,#REF!,"алиев",#REF!,"10.11.2026")</f>
        <v>#REF!</v>
      </c>
      <c r="YE30" s="42" t="e">
        <f>COUNTIFS(#REF!,B30,#REF!,"Бекдурдиев",#REF!,"10.11.2026")</f>
        <v>#REF!</v>
      </c>
      <c r="YF30" s="42" t="e">
        <f>COUNTIFS(#REF!,B30,#REF!,"алиев",#REF!,"11.11.2026")</f>
        <v>#REF!</v>
      </c>
      <c r="YG30" s="42" t="e">
        <f>COUNTIFS(#REF!,B30,#REF!,"Бекдурдиев",#REF!,"11.11.2026")</f>
        <v>#REF!</v>
      </c>
      <c r="YH30" s="42" t="e">
        <f>COUNTIFS(#REF!,B30,#REF!,"алиев",#REF!,"12.11.2026")</f>
        <v>#REF!</v>
      </c>
      <c r="YI30" s="42" t="e">
        <f>COUNTIFS(#REF!,B30,#REF!,"Бекдурдиев",#REF!,"12.11.2026")</f>
        <v>#REF!</v>
      </c>
      <c r="YJ30" s="42" t="e">
        <f>COUNTIFS(#REF!,B30,#REF!,"алиев",#REF!,"13.11.2026")</f>
        <v>#REF!</v>
      </c>
      <c r="YK30" s="42" t="e">
        <f>COUNTIFS(#REF!,B30,#REF!,"Бекдурдиев",#REF!,"13.11.2026")</f>
        <v>#REF!</v>
      </c>
      <c r="YL30" s="42" t="e">
        <f>COUNTIFS(#REF!,B30,#REF!,"алиев",#REF!,"14.11.2026")</f>
        <v>#REF!</v>
      </c>
      <c r="YM30" s="42" t="e">
        <f>COUNTIFS(#REF!,B30,#REF!,"Бекдурдиев",#REF!,"14.11.2026")</f>
        <v>#REF!</v>
      </c>
      <c r="YN30" s="42" t="e">
        <f>COUNTIFS(#REF!,B30,#REF!,"алиев",#REF!,"15.11.2026")</f>
        <v>#REF!</v>
      </c>
      <c r="YO30" s="42" t="e">
        <f>COUNTIFS(#REF!,B30,#REF!,"Бекдурдиев",#REF!,"15.11.2026")</f>
        <v>#REF!</v>
      </c>
      <c r="YP30" s="42" t="e">
        <f>COUNTIFS(#REF!,B30,#REF!,"алиев",#REF!,"16.11.2026")</f>
        <v>#REF!</v>
      </c>
      <c r="YQ30" s="42" t="e">
        <f>COUNTIFS(#REF!,B30,#REF!,"Бекдурдиев",#REF!,"16.11.2026")</f>
        <v>#REF!</v>
      </c>
      <c r="YR30" s="42" t="e">
        <f>COUNTIFS(#REF!,B30,#REF!,"алиев",#REF!,"17.11.2026")</f>
        <v>#REF!</v>
      </c>
      <c r="YS30" s="42" t="e">
        <f>COUNTIFS(#REF!,B30,#REF!,"Бекдурдиев",#REF!,"17.11.2026")</f>
        <v>#REF!</v>
      </c>
      <c r="YT30" s="42" t="e">
        <f>COUNTIFS(#REF!,B30,#REF!,"алиев",#REF!,"18.11.2026")</f>
        <v>#REF!</v>
      </c>
      <c r="YU30" s="42" t="e">
        <f>COUNTIFS(#REF!,B30,#REF!,"Бекдурдиев",#REF!,"18.11.2026")</f>
        <v>#REF!</v>
      </c>
      <c r="YV30" s="42" t="e">
        <f>COUNTIFS(#REF!,B30,#REF!,"алиев",#REF!,"19.11.2026")</f>
        <v>#REF!</v>
      </c>
      <c r="YW30" s="42" t="e">
        <f>COUNTIFS(#REF!,B30,#REF!,"Бекдурдиев",#REF!,"19.11.2026")</f>
        <v>#REF!</v>
      </c>
      <c r="YX30" s="42" t="e">
        <f>COUNTIFS(#REF!,B30,#REF!,"алиев",#REF!,"20.11.2026")</f>
        <v>#REF!</v>
      </c>
      <c r="YY30" s="42" t="e">
        <f>COUNTIFS(#REF!,B30,#REF!,"Бекдурдиев",#REF!,"20.11.2026")</f>
        <v>#REF!</v>
      </c>
      <c r="YZ30" s="42" t="e">
        <f>COUNTIFS(#REF!,B30,#REF!,"алиев",#REF!,"21.11.2026")</f>
        <v>#REF!</v>
      </c>
      <c r="ZA30" s="42" t="e">
        <f>COUNTIFS(#REF!,B30,#REF!,"Бекдурдиев",#REF!,"21.11.2026")</f>
        <v>#REF!</v>
      </c>
      <c r="ZB30" s="42" t="e">
        <f>COUNTIFS(#REF!,B30,#REF!,"алиев",#REF!,"22.11.2026")</f>
        <v>#REF!</v>
      </c>
      <c r="ZC30" s="42" t="e">
        <f>COUNTIFS(#REF!,B30,#REF!,"Бекдурдиев",#REF!,"22.11.2026")</f>
        <v>#REF!</v>
      </c>
      <c r="ZD30" s="42" t="e">
        <f>COUNTIFS(#REF!,B30,#REF!,"алиев",#REF!,"23.11.2026")</f>
        <v>#REF!</v>
      </c>
      <c r="ZE30" s="42" t="e">
        <f>COUNTIFS(#REF!,B30,#REF!,"Бекдурдиев",#REF!,"23.11.2026")</f>
        <v>#REF!</v>
      </c>
      <c r="ZF30" s="42" t="e">
        <f>COUNTIFS(#REF!,B30,#REF!,"алиев",#REF!,"24.11.2026")</f>
        <v>#REF!</v>
      </c>
      <c r="ZG30" s="42" t="e">
        <f>COUNTIFS(#REF!,B30,#REF!,"Бекдурдиев",#REF!,"24.11.2026")</f>
        <v>#REF!</v>
      </c>
      <c r="ZH30" s="42" t="e">
        <f>COUNTIFS(#REF!,B30,#REF!,"алиев",#REF!,"25.11.202")</f>
        <v>#REF!</v>
      </c>
      <c r="ZI30" s="42" t="e">
        <f>COUNTIFS(#REF!,B30,#REF!,"Бекдурдиев",#REF!,"25.11.2026")</f>
        <v>#REF!</v>
      </c>
      <c r="ZJ30" s="42" t="e">
        <f>COUNTIFS(#REF!,B30,#REF!,"алиев",#REF!,"26.11.2026")</f>
        <v>#REF!</v>
      </c>
      <c r="ZK30" s="42" t="e">
        <f>COUNTIFS(#REF!,B30,#REF!,"Бекдурдиев",#REF!,"26.11.2026")</f>
        <v>#REF!</v>
      </c>
      <c r="ZL30" s="42" t="e">
        <f>COUNTIFS(#REF!,B30,#REF!,"алиев",#REF!,"27.11.2026")</f>
        <v>#REF!</v>
      </c>
      <c r="ZM30" s="42" t="e">
        <f>COUNTIFS(#REF!,B30,#REF!,"Бекдурдиев",#REF!,"27.11.2026")</f>
        <v>#REF!</v>
      </c>
      <c r="ZN30" s="42" t="e">
        <f>COUNTIFS(#REF!,B30,#REF!,"алиев",#REF!,"28.11.2026")</f>
        <v>#REF!</v>
      </c>
      <c r="ZO30" s="42" t="e">
        <f>COUNTIFS(#REF!,B30,#REF!,"Бекдурдиев",#REF!,"28.11.2026")</f>
        <v>#REF!</v>
      </c>
      <c r="ZP30" s="42" t="e">
        <f>COUNTIFS(#REF!,B30,#REF!,"алиев",#REF!,"29.11.2026")</f>
        <v>#REF!</v>
      </c>
      <c r="ZQ30" s="42" t="e">
        <f>COUNTIFS(#REF!,B30,#REF!,"Бекдурдиев",#REF!,"29.11.2026")</f>
        <v>#REF!</v>
      </c>
      <c r="ZR30" s="42" t="e">
        <f>COUNTIFS(#REF!,B30,#REF!,"алиев",#REF!,"30.11.2026")</f>
        <v>#REF!</v>
      </c>
      <c r="ZS30" s="42" t="e">
        <f>COUNTIFS(#REF!,B30,#REF!,"Бекдурдиев",#REF!,"30.11.2026")</f>
        <v>#REF!</v>
      </c>
      <c r="ZT30" s="43" t="e">
        <f t="shared" si="40"/>
        <v>#REF!</v>
      </c>
      <c r="ZU30" s="43" t="e">
        <f t="shared" si="41"/>
        <v>#REF!</v>
      </c>
      <c r="ZV30" s="4" t="e">
        <f>COUNTIFS(#REF!,B30,#REF!,"алиев",#REF!,"01.12.2026")</f>
        <v>#REF!</v>
      </c>
      <c r="ZW30" s="4" t="e">
        <f>COUNTIFS(#REF!,B30,#REF!,"Бекдурдиев",#REF!,"01.12.2026")</f>
        <v>#REF!</v>
      </c>
      <c r="ZX30" s="4" t="e">
        <f>COUNTIFS(#REF!,B30,#REF!,"алиев",#REF!,"02.12.2026")</f>
        <v>#REF!</v>
      </c>
      <c r="ZY30" s="4" t="e">
        <f>COUNTIFS(#REF!,B30,#REF!,"Бекдурдиев",#REF!,"02.12.2026")</f>
        <v>#REF!</v>
      </c>
      <c r="ZZ30" s="4" t="e">
        <f>COUNTIFS(#REF!,B30,#REF!,"алиев",#REF!,"03.12.2026")</f>
        <v>#REF!</v>
      </c>
      <c r="AAA30" s="4" t="e">
        <f>COUNTIFS(#REF!,B30,#REF!,"Бекдурдиев",#REF!,"03.12.2026")</f>
        <v>#REF!</v>
      </c>
      <c r="AAB30" s="4" t="e">
        <f>COUNTIFS(#REF!,B30,#REF!,"алиев",#REF!,"04.12.2026")</f>
        <v>#REF!</v>
      </c>
      <c r="AAC30" s="4" t="e">
        <f>COUNTIFS(#REF!,B30,#REF!,"Бекдурдиев",#REF!,"04.12.2026")</f>
        <v>#REF!</v>
      </c>
      <c r="AAD30" s="4" t="e">
        <f>COUNTIFS(#REF!,B30,#REF!,"алиев",#REF!,"05.12.2026")</f>
        <v>#REF!</v>
      </c>
      <c r="AAE30" s="4" t="e">
        <f>COUNTIFS(#REF!,B30,#REF!,"Бекдурдиев",#REF!,"05.12.2026")</f>
        <v>#REF!</v>
      </c>
      <c r="AAF30" s="4" t="e">
        <f>COUNTIFS(#REF!,B30,#REF!,"алиев",#REF!,"06.12.2026")</f>
        <v>#REF!</v>
      </c>
      <c r="AAG30" s="4" t="e">
        <f>COUNTIFS(#REF!,B30,#REF!,"Бекдурдиев",#REF!,"06.12.2026")</f>
        <v>#REF!</v>
      </c>
      <c r="AAH30" s="4" t="e">
        <f>COUNTIFS(#REF!,B30,#REF!,"алиев",#REF!,"07.12.2026")</f>
        <v>#REF!</v>
      </c>
      <c r="AAI30" s="4" t="e">
        <f>COUNTIFS(#REF!,B30,#REF!,"Бекдурдиев",#REF!,"07.12.2026")</f>
        <v>#REF!</v>
      </c>
      <c r="AAJ30" s="1" t="e">
        <f>COUNTIFS(#REF!,B30,#REF!,"алиев",#REF!,"08.12.2026")</f>
        <v>#REF!</v>
      </c>
      <c r="AAK30" s="1" t="e">
        <f>COUNTIFS(#REF!,B30,#REF!,"Бекдурдиев",#REF!,"08.12.2026")</f>
        <v>#REF!</v>
      </c>
      <c r="AAL30" s="1" t="e">
        <f>COUNTIFS(#REF!,B30,#REF!,"алиев",#REF!,"09.12.2026")</f>
        <v>#REF!</v>
      </c>
      <c r="AAM30" s="1" t="e">
        <f>COUNTIFS(#REF!,B30,#REF!,"Бекдурдиев",#REF!,"09.12.2026")</f>
        <v>#REF!</v>
      </c>
      <c r="AAN30" s="1" t="e">
        <f>COUNTIFS(#REF!,B30,#REF!,"алиев",#REF!,"10.12.2026")</f>
        <v>#REF!</v>
      </c>
      <c r="AAO30" s="1" t="e">
        <f>COUNTIFS(#REF!,B30,#REF!,"Бекдурдиев",#REF!,"10.12.2026")</f>
        <v>#REF!</v>
      </c>
      <c r="AAP30" s="1" t="e">
        <f>COUNTIFS(#REF!,B30,#REF!,"алиев",#REF!,"11.12.2026")</f>
        <v>#REF!</v>
      </c>
      <c r="AAQ30" s="1" t="e">
        <f>COUNTIFS(#REF!,B30,#REF!,"Бекдурдиев",#REF!,"11.12.2026")</f>
        <v>#REF!</v>
      </c>
      <c r="AAR30" s="1" t="e">
        <f>COUNTIFS(#REF!,B30,#REF!,"алиев",#REF!,"12.12.2026")</f>
        <v>#REF!</v>
      </c>
      <c r="AAS30" s="1" t="e">
        <f>COUNTIFS(#REF!,B30,#REF!,"Бекдурдиев",#REF!,"12.12.2026")</f>
        <v>#REF!</v>
      </c>
      <c r="AAT30" s="1" t="e">
        <f>COUNTIFS(#REF!,B30,#REF!,"алиев",#REF!,"13.12.2026")</f>
        <v>#REF!</v>
      </c>
      <c r="AAU30" s="1" t="e">
        <f>COUNTIFS(#REF!,B30,#REF!,"Бекдурдиев",#REF!,"13.12.2026")</f>
        <v>#REF!</v>
      </c>
      <c r="AAV30" s="1" t="e">
        <f>COUNTIFS(#REF!,B30,#REF!,"алиев",#REF!,"14.12.2026")</f>
        <v>#REF!</v>
      </c>
      <c r="AAW30" s="1" t="e">
        <f>COUNTIFS(#REF!,B30,#REF!,"Бекдурдиев",#REF!,"14.12.2026")</f>
        <v>#REF!</v>
      </c>
      <c r="AAX30" s="1" t="e">
        <f>COUNTIFS(#REF!,B30,#REF!,"алиев",#REF!,"15.12.2026")</f>
        <v>#REF!</v>
      </c>
      <c r="AAY30" s="1" t="e">
        <f>COUNTIFS(#REF!,B30,#REF!,"Бекдурдиев",#REF!,"15.12.2026")</f>
        <v>#REF!</v>
      </c>
      <c r="AAZ30" s="1" t="e">
        <f>COUNTIFS(#REF!,B30,#REF!,"алиев",#REF!,"16.12.2026")</f>
        <v>#REF!</v>
      </c>
      <c r="ABA30" s="1" t="e">
        <f>COUNTIFS(#REF!,B30,#REF!,"Бекдурдиев",#REF!,"16.12.2026")</f>
        <v>#REF!</v>
      </c>
      <c r="ABB30" s="1" t="e">
        <f>COUNTIFS(#REF!,B30,#REF!,"алиев",#REF!,"17.12.2026")</f>
        <v>#REF!</v>
      </c>
      <c r="ABC30" s="1" t="e">
        <f>COUNTIFS(#REF!,B30,#REF!,"Бекдурдиев",#REF!,"17.12.2026")</f>
        <v>#REF!</v>
      </c>
      <c r="ABD30" s="1" t="e">
        <f>COUNTIFS(#REF!,B30,#REF!,"алиев",#REF!,"18.12.2026")</f>
        <v>#REF!</v>
      </c>
      <c r="ABE30" s="1" t="e">
        <f>COUNTIFS(#REF!,B30,#REF!,"Бекдурдиев",#REF!,"18.12.2026")</f>
        <v>#REF!</v>
      </c>
      <c r="ABF30" s="1" t="e">
        <f>COUNTIFS(#REF!,B30,#REF!,"алиев",#REF!,"19.12.2026")</f>
        <v>#REF!</v>
      </c>
      <c r="ABG30" s="1" t="e">
        <f>COUNTIFS(#REF!,B30,#REF!,"Бекдурдиев",#REF!,"19.12.2026")</f>
        <v>#REF!</v>
      </c>
      <c r="ABH30" s="1" t="e">
        <f>COUNTIFS(#REF!,B30,#REF!,"алиев",#REF!,"20.12.2026")</f>
        <v>#REF!</v>
      </c>
      <c r="ABI30" s="1" t="e">
        <f>COUNTIFS(#REF!,B30,#REF!,"Бекдурдиев",#REF!,"20.12.2026")</f>
        <v>#REF!</v>
      </c>
      <c r="ABJ30" s="1" t="e">
        <f>COUNTIFS(#REF!,B30,#REF!,"алиев",#REF!,"21.12.2026")</f>
        <v>#REF!</v>
      </c>
      <c r="ABK30" s="1" t="e">
        <f>COUNTIFS(#REF!,B30,#REF!,"Бекдурдиев",#REF!,"21.12.2026")</f>
        <v>#REF!</v>
      </c>
      <c r="ABL30" s="1" t="e">
        <f>COUNTIFS(#REF!,B30,#REF!,"алиев",#REF!,"22.12.2026")</f>
        <v>#REF!</v>
      </c>
      <c r="ABM30" s="1" t="e">
        <f>COUNTIFS(#REF!,B30,#REF!,"Бекдурдиев",#REF!,"22.12.2026")</f>
        <v>#REF!</v>
      </c>
      <c r="ABN30" s="1" t="e">
        <f>COUNTIFS(#REF!,B30,#REF!,"алиев",#REF!,"23.12.2026")</f>
        <v>#REF!</v>
      </c>
      <c r="ABO30" s="1" t="e">
        <f>COUNTIFS(#REF!,B30,#REF!,"Бекдурдиев",#REF!,"23.12.2026")</f>
        <v>#REF!</v>
      </c>
      <c r="ABP30" s="1" t="e">
        <f>COUNTIFS(#REF!,B30,#REF!,"алиев",#REF!,"24.12.2026")</f>
        <v>#REF!</v>
      </c>
      <c r="ABQ30" s="1" t="e">
        <f>COUNTIFS(#REF!,B30,#REF!,"Бекдурдиев",#REF!,"24.12.2026")</f>
        <v>#REF!</v>
      </c>
      <c r="ABR30" s="1" t="e">
        <f>COUNTIFS(#REF!,B30,#REF!,"алиев",#REF!,"25.12.2026")</f>
        <v>#REF!</v>
      </c>
      <c r="ABS30" s="1" t="e">
        <f>COUNTIFS(#REF!,B30,#REF!,"Бекдурдиев",#REF!,"25.12.2026")</f>
        <v>#REF!</v>
      </c>
      <c r="ABT30" s="1" t="e">
        <f>COUNTIFS(#REF!,B30,#REF!,"алиев",#REF!,"26.12.2026")</f>
        <v>#REF!</v>
      </c>
      <c r="ABU30" s="1" t="e">
        <f>COUNTIFS(#REF!,B30,#REF!,"Бекдурдиев",#REF!,"26.12.2026")</f>
        <v>#REF!</v>
      </c>
      <c r="ABV30" s="1" t="e">
        <f>COUNTIFS(#REF!,B30,#REF!,"алиев",#REF!,"27.12.2026")</f>
        <v>#REF!</v>
      </c>
      <c r="ABW30" s="1" t="e">
        <f>COUNTIFS(#REF!,B30,#REF!,"Бекдурдиев",#REF!,"27.12.2026")</f>
        <v>#REF!</v>
      </c>
      <c r="ABX30" s="1" t="e">
        <f>COUNTIFS(#REF!,B30,#REF!,"алиев",#REF!,"28.12.2026")</f>
        <v>#REF!</v>
      </c>
      <c r="ABY30" s="1" t="e">
        <f>COUNTIFS(#REF!,B30,#REF!,"Бекдурдиев",#REF!,"28.12.2026")</f>
        <v>#REF!</v>
      </c>
      <c r="ABZ30" s="1" t="e">
        <f>COUNTIFS(#REF!,B30,#REF!,"алиев",#REF!,"29.12.2026")</f>
        <v>#REF!</v>
      </c>
      <c r="ACA30" s="1" t="e">
        <f>COUNTIFS(#REF!,B30,#REF!,"Бекдурдиев",#REF!,"29.12.2026")</f>
        <v>#REF!</v>
      </c>
      <c r="ACB30" s="1" t="e">
        <f>COUNTIFS(#REF!,B30,#REF!,"алиев",#REF!,"30.12.2026")</f>
        <v>#REF!</v>
      </c>
      <c r="ACC30" s="1" t="e">
        <f>COUNTIFS(#REF!,B30,#REF!,"Бекдурдиев",#REF!,"30.12.2026")</f>
        <v>#REF!</v>
      </c>
      <c r="ACD30" s="1" t="e">
        <f>COUNTIFS(#REF!,B30,#REF!,"алиев",#REF!,"31.12.2026")</f>
        <v>#REF!</v>
      </c>
      <c r="ACE30" s="1" t="e">
        <f>COUNTIFS(#REF!,B30,#REF!,"Бекдурдиев",#REF!,"31.12.2026")</f>
        <v>#REF!</v>
      </c>
    </row>
    <row r="31" spans="1:759" ht="18" x14ac:dyDescent="0.25">
      <c r="A31" s="4">
        <v>24</v>
      </c>
      <c r="B31" s="7" t="s">
        <v>7</v>
      </c>
      <c r="C31" s="32" t="e">
        <f t="shared" si="15"/>
        <v>#REF!</v>
      </c>
      <c r="D31" s="31" t="e">
        <f t="shared" si="16"/>
        <v>#REF!</v>
      </c>
      <c r="E31" s="31" t="e">
        <f t="shared" si="17"/>
        <v>#REF!</v>
      </c>
      <c r="F31" s="10" t="e">
        <f t="shared" si="18"/>
        <v>#REF!</v>
      </c>
      <c r="G31" s="10" t="e">
        <f t="shared" si="19"/>
        <v>#REF!</v>
      </c>
      <c r="H31" s="2" t="e">
        <f>COUNTIFS(#REF!,B31,#REF!,"алиев",#REF!,"01.01.2026")</f>
        <v>#REF!</v>
      </c>
      <c r="I31" s="2" t="e">
        <f>COUNTIFS(#REF!,B31,#REF!,"Бекдурдиев",#REF!,"01.01.2026")</f>
        <v>#REF!</v>
      </c>
      <c r="J31" s="2" t="e">
        <f>COUNTIFS(#REF!,B31,#REF!,"алиев",#REF!,"02.01.2026")</f>
        <v>#REF!</v>
      </c>
      <c r="K31" s="2" t="e">
        <f>COUNTIFS(#REF!,B31,#REF!,"Бекдурдиев",#REF!,"02.01.2026")</f>
        <v>#REF!</v>
      </c>
      <c r="L31" s="2" t="e">
        <f>COUNTIFS(#REF!,B31,#REF!,"алиев",#REF!,"03.01.2026")</f>
        <v>#REF!</v>
      </c>
      <c r="M31" s="2" t="e">
        <f>COUNTIFS(#REF!,#REF!,#REF!,"Бекдурдиев",#REF!,"03.01.2026")</f>
        <v>#REF!</v>
      </c>
      <c r="N31" s="2" t="e">
        <f>COUNTIFS(#REF!,B31,#REF!,"алиев",#REF!,"04.01.2026")</f>
        <v>#REF!</v>
      </c>
      <c r="O31" s="2" t="e">
        <f>COUNTIFS(#REF!,B31,#REF!,"Бекдурдиев",#REF!,"04.01.2026")</f>
        <v>#REF!</v>
      </c>
      <c r="P31" s="2" t="e">
        <f>COUNTIFS(#REF!,B31,#REF!,"алиев",#REF!,"05.01.2026")</f>
        <v>#REF!</v>
      </c>
      <c r="Q31" s="2" t="e">
        <f>COUNTIFS(#REF!,B31,#REF!,"Бекдурдиев",#REF!,"05.01.2026")</f>
        <v>#REF!</v>
      </c>
      <c r="R31" s="2" t="e">
        <f>COUNTIFS(#REF!,B31,#REF!,"алиев",#REF!,"06.01.2026")</f>
        <v>#REF!</v>
      </c>
      <c r="S31" s="2" t="e">
        <f>COUNTIFS(#REF!,B31,#REF!,"Бекдурдиев",#REF!,"06.01.2026")</f>
        <v>#REF!</v>
      </c>
      <c r="T31" s="2" t="e">
        <f>COUNTIFS(#REF!,B31,#REF!,"алиев",#REF!,"07.01.2026")</f>
        <v>#REF!</v>
      </c>
      <c r="U31" s="2" t="e">
        <f>COUNTIFS(#REF!,B31,#REF!,"Бекдурдиев",#REF!,"07.01.2026")</f>
        <v>#REF!</v>
      </c>
      <c r="V31" s="2" t="e">
        <f>COUNTIFS(#REF!,B31,#REF!,"алиев",#REF!,"08.01.2026")</f>
        <v>#REF!</v>
      </c>
      <c r="W31" s="2" t="e">
        <f>COUNTIFS(#REF!,B31,#REF!,"Бекдурдиев",#REF!,"08.01.2026")</f>
        <v>#REF!</v>
      </c>
      <c r="X31" s="2" t="e">
        <f>COUNTIFS(#REF!,B31,#REF!,"алиев",#REF!,"09.01.2026")</f>
        <v>#REF!</v>
      </c>
      <c r="Y31" s="2" t="e">
        <f>COUNTIFS(#REF!,B31,#REF!,"Бекдурдиев",#REF!,"09.01.2026")</f>
        <v>#REF!</v>
      </c>
      <c r="Z31" s="2" t="e">
        <f>COUNTIFS(#REF!,B31,#REF!,"алиев",#REF!,"10.01.2026")</f>
        <v>#REF!</v>
      </c>
      <c r="AA31" s="2" t="e">
        <f>COUNTIFS(#REF!,B31,#REF!,"Бекдурдиев",#REF!,"10.01.2026")</f>
        <v>#REF!</v>
      </c>
      <c r="AB31" s="2" t="e">
        <f>COUNTIFS(#REF!,B31,#REF!,"алиев",#REF!,"11.01.2026")</f>
        <v>#REF!</v>
      </c>
      <c r="AC31" s="2" t="e">
        <f>COUNTIFS(#REF!,B31,#REF!,"Бекдурдиев",#REF!,"10.01.2026")</f>
        <v>#REF!</v>
      </c>
      <c r="AD31" s="2" t="e">
        <f>COUNTIFS(#REF!,B31,#REF!,"алиев",#REF!,"12.01.2026")</f>
        <v>#REF!</v>
      </c>
      <c r="AE31" s="2" t="e">
        <f>COUNTIFS(#REF!,B31,#REF!,"Бекдурдиев",#REF!,"12.01.2026")</f>
        <v>#REF!</v>
      </c>
      <c r="AF31" s="2" t="e">
        <f>COUNTIFS(#REF!,B31,#REF!,"алиев",#REF!,"13.01.2026")</f>
        <v>#REF!</v>
      </c>
      <c r="AG31" s="2" t="e">
        <f>COUNTIFS(#REF!,B31,#REF!,"Бекдурдиев",#REF!,"13.01.2026")</f>
        <v>#REF!</v>
      </c>
      <c r="AH31" s="2" t="e">
        <f>COUNTIFS(#REF!,B31,#REF!,"алиев",#REF!,"14.01.2026")</f>
        <v>#REF!</v>
      </c>
      <c r="AI31" s="2" t="e">
        <f>COUNTIFS(#REF!,B31,#REF!,"Бекдурдиев",#REF!,"14.01.2026")</f>
        <v>#REF!</v>
      </c>
      <c r="AJ31" s="2" t="e">
        <f>COUNTIFS(#REF!,B31,#REF!,"алиев",#REF!,"15.01.2026")</f>
        <v>#REF!</v>
      </c>
      <c r="AK31" s="2" t="e">
        <f>COUNTIFS(#REF!,B31,#REF!,"Бекдурдиев",#REF!,"15.01.2026")</f>
        <v>#REF!</v>
      </c>
      <c r="AL31" s="2" t="e">
        <f>COUNTIFS(#REF!,B31,#REF!,"алиев",#REF!,"16.01.2026")</f>
        <v>#REF!</v>
      </c>
      <c r="AM31" s="2" t="e">
        <f>COUNTIFS(#REF!,B31,#REF!,"Бекдурдиев",#REF!,"16.01.2026")</f>
        <v>#REF!</v>
      </c>
      <c r="AN31" s="2" t="e">
        <f>COUNTIFS(#REF!,B31,#REF!,"алиев",#REF!,"17.01.2026")</f>
        <v>#REF!</v>
      </c>
      <c r="AO31" s="2" t="e">
        <f>COUNTIFS(#REF!,B31,#REF!,"Бекдурдиев",#REF!,"17.01.2026")</f>
        <v>#REF!</v>
      </c>
      <c r="AP31" s="2" t="e">
        <f>COUNTIFS(#REF!,B31,#REF!,"алиев",#REF!,"18.01.2026")</f>
        <v>#REF!</v>
      </c>
      <c r="AQ31" s="2" t="e">
        <f>COUNTIFS(#REF!,B31,#REF!,"Бекдурдиев",#REF!,"18.01.2026")</f>
        <v>#REF!</v>
      </c>
      <c r="AR31" s="2" t="e">
        <f>COUNTIFS(#REF!,B31,#REF!,"алиев",#REF!,"19.01.2026")</f>
        <v>#REF!</v>
      </c>
      <c r="AS31" s="2" t="e">
        <f>COUNTIFS(#REF!,B31,#REF!,"Бекдурдиев",#REF!,"19.01.2026")</f>
        <v>#REF!</v>
      </c>
      <c r="AT31" s="2" t="e">
        <f>COUNTIFS(#REF!,B31,#REF!,"алиев",#REF!,"20.01.2026")</f>
        <v>#REF!</v>
      </c>
      <c r="AU31" s="2" t="e">
        <f>COUNTIFS(#REF!,B31,#REF!,"Бекдурдиев",#REF!,"20.01.2026")</f>
        <v>#REF!</v>
      </c>
      <c r="AV31" s="2" t="e">
        <f>COUNTIFS(#REF!,B31,#REF!,"алиев",#REF!,"21.01.2026")</f>
        <v>#REF!</v>
      </c>
      <c r="AW31" s="2" t="e">
        <f>COUNTIFS(#REF!,B31,#REF!,"Бекдурдиев",#REF!,"21.01.2026")</f>
        <v>#REF!</v>
      </c>
      <c r="AX31" s="2" t="e">
        <f>COUNTIFS(#REF!,B31,#REF!,"алиев",#REF!,"22.01.2026")</f>
        <v>#REF!</v>
      </c>
      <c r="AY31" s="2" t="e">
        <f>COUNTIFS(#REF!,B31,#REF!,"Бекдурдиев",#REF!,"22.01.2026")</f>
        <v>#REF!</v>
      </c>
      <c r="AZ31" s="2" t="e">
        <f>COUNTIFS(#REF!,B31,#REF!,"алиев",#REF!,"23.01.2026")</f>
        <v>#REF!</v>
      </c>
      <c r="BA31" s="2" t="e">
        <f>COUNTIFS(#REF!,B31,#REF!,"Бекдурдиев",#REF!,"23.01.2026")</f>
        <v>#REF!</v>
      </c>
      <c r="BB31" s="2" t="e">
        <f>COUNTIFS(#REF!,B31,#REF!,"алиев",#REF!,"24.01.2026")</f>
        <v>#REF!</v>
      </c>
      <c r="BC31" s="2" t="e">
        <f>COUNTIFS(#REF!,B31,#REF!,"Бекдурдиев",#REF!,"24.01.2026")</f>
        <v>#REF!</v>
      </c>
      <c r="BD31" s="2" t="e">
        <f>COUNTIFS(#REF!,B31,#REF!,"алиев",#REF!,"25.01.2026")</f>
        <v>#REF!</v>
      </c>
      <c r="BE31" s="2" t="e">
        <f>COUNTIFS(#REF!,B31,#REF!,"Бекдурдиев",#REF!,"25.01.2026")</f>
        <v>#REF!</v>
      </c>
      <c r="BF31" s="2" t="e">
        <f>COUNTIFS(#REF!,B31,#REF!,"алиев",#REF!,"26.01.2026")</f>
        <v>#REF!</v>
      </c>
      <c r="BG31" s="2" t="e">
        <f>COUNTIFS(#REF!,B31,#REF!,"Бекдурдиев",#REF!,"26.01.2026")</f>
        <v>#REF!</v>
      </c>
      <c r="BH31" s="2" t="e">
        <f>COUNTIFS(#REF!,B31,#REF!,"алиев",#REF!,"27.01.2026")</f>
        <v>#REF!</v>
      </c>
      <c r="BI31" s="2" t="e">
        <f>COUNTIFS(#REF!,B31,#REF!,"Бекдурдиев",#REF!,"27.01.2026")</f>
        <v>#REF!</v>
      </c>
      <c r="BJ31" s="2" t="e">
        <f>COUNTIFS(#REF!,B31,#REF!,"алиев",#REF!,"28.01.2026")</f>
        <v>#REF!</v>
      </c>
      <c r="BK31" s="2" t="e">
        <f>COUNTIFS(#REF!,B31,#REF!,"Бекдурдиев",#REF!,"28.01.2026")</f>
        <v>#REF!</v>
      </c>
      <c r="BL31" s="2" t="e">
        <f>COUNTIFS(#REF!,B31,#REF!,"алиев",#REF!,"29.01.2026")</f>
        <v>#REF!</v>
      </c>
      <c r="BM31" s="2" t="e">
        <f>COUNTIFS(#REF!,B31,#REF!,"Бекдурдиев",#REF!,"29.01.2026")</f>
        <v>#REF!</v>
      </c>
      <c r="BN31" s="2" t="e">
        <f>COUNTIFS(#REF!,B31,#REF!,"алиев",#REF!,"30.01.2026")</f>
        <v>#REF!</v>
      </c>
      <c r="BO31" s="2" t="e">
        <f>COUNTIFS(#REF!,B31,#REF!,"Бекдурдиев",#REF!,"30.01.2026")</f>
        <v>#REF!</v>
      </c>
      <c r="BP31" s="2" t="e">
        <f>COUNTIFS(#REF!,B31,#REF!,"алиев",#REF!,"31.01.2026")</f>
        <v>#REF!</v>
      </c>
      <c r="BQ31" s="2" t="e">
        <f>COUNTIFS(#REF!,B31,#REF!,"Бекдурдиев",#REF!,"31.01.2026")</f>
        <v>#REF!</v>
      </c>
      <c r="BR31" s="12" t="e">
        <f t="shared" si="20"/>
        <v>#REF!</v>
      </c>
      <c r="BS31" s="12" t="e">
        <f t="shared" si="21"/>
        <v>#REF!</v>
      </c>
      <c r="BT31" s="2" t="e">
        <f>COUNTIFS(#REF!,B31,#REF!,"алиев",#REF!,"01.02.2026")</f>
        <v>#REF!</v>
      </c>
      <c r="BU31" s="2" t="e">
        <f>COUNTIFS(#REF!,B31,#REF!,"Бекдурдиев",#REF!,"01.02.2026")</f>
        <v>#REF!</v>
      </c>
      <c r="BV31" s="2" t="e">
        <f>COUNTIFS(#REF!,B31,#REF!,"алиев",#REF!,"02.02.2026")</f>
        <v>#REF!</v>
      </c>
      <c r="BW31" s="2" t="e">
        <f>COUNTIFS(#REF!,B31,#REF!,"Бекдурдиев",#REF!,"02.02.2026")</f>
        <v>#REF!</v>
      </c>
      <c r="BX31" s="2" t="e">
        <f>COUNTIFS(#REF!,B31,#REF!,"алиев",#REF!,"03.02.2026")</f>
        <v>#REF!</v>
      </c>
      <c r="BY31" s="2" t="e">
        <f>COUNTIFS(#REF!,B31,#REF!,"Бекдурдиев",#REF!,"03.02.2026")</f>
        <v>#REF!</v>
      </c>
      <c r="BZ31" s="2" t="e">
        <f>COUNTIFS(#REF!,B31,#REF!,"алиев",#REF!,"04.02.2026")</f>
        <v>#REF!</v>
      </c>
      <c r="CA31" s="2" t="e">
        <f>COUNTIFS(#REF!,B31,#REF!,"Бекдурдиев",#REF!,"04.02.2026")</f>
        <v>#REF!</v>
      </c>
      <c r="CB31" s="2" t="e">
        <f>COUNTIFS(#REF!,B31,#REF!,"алиев",#REF!,"05.02.2026")</f>
        <v>#REF!</v>
      </c>
      <c r="CC31" s="2" t="e">
        <f>COUNTIFS(#REF!,B31,#REF!,"Бекдурдиев",#REF!,"05.02.2026")</f>
        <v>#REF!</v>
      </c>
      <c r="CD31" s="2" t="e">
        <f>COUNTIFS(#REF!,B31,#REF!,"алиев",#REF!,"06.02.2026")</f>
        <v>#REF!</v>
      </c>
      <c r="CE31" s="2" t="e">
        <f>COUNTIFS(#REF!,B31,#REF!,"Бекдурдиев",#REF!,"06.02.2026")</f>
        <v>#REF!</v>
      </c>
      <c r="CF31" s="2" t="e">
        <f>COUNTIFS(#REF!,B31,#REF!,"алиев",#REF!,"07.02.2026")</f>
        <v>#REF!</v>
      </c>
      <c r="CG31" s="2" t="e">
        <f>COUNTIFS(#REF!,B31,#REF!,"Бекдурдиев",#REF!,"07.02.2026")</f>
        <v>#REF!</v>
      </c>
      <c r="CH31" s="2" t="e">
        <f>COUNTIFS(#REF!,B31,#REF!,"Алиев",#REF!,"08.02.2026")</f>
        <v>#REF!</v>
      </c>
      <c r="CI31" s="2" t="e">
        <f>COUNTIFS(#REF!,B31,#REF!,"Бекдурдиев",#REF!,"08.02.2026")</f>
        <v>#REF!</v>
      </c>
      <c r="CJ31" s="2" t="e">
        <f>COUNTIFS(#REF!,B31,#REF!,"Алиев",#REF!,"09.02.2026")</f>
        <v>#REF!</v>
      </c>
      <c r="CK31" s="2" t="e">
        <f>COUNTIFS(#REF!,B31,#REF!,"Бекдурдиев",#REF!,"09.02.2026")</f>
        <v>#REF!</v>
      </c>
      <c r="CL31" s="2" t="e">
        <f>COUNTIFS(#REF!,B31,#REF!,"Алиев",#REF!,"10.02.2026")</f>
        <v>#REF!</v>
      </c>
      <c r="CM31" s="2" t="e">
        <f>COUNTIFS(#REF!,B31,#REF!,"Бекдурдиев",#REF!,"10.02.2026")</f>
        <v>#REF!</v>
      </c>
      <c r="CN31" s="2" t="e">
        <f>COUNTIFS(#REF!,B31,#REF!,"Алиев",#REF!,"11.02.2026")</f>
        <v>#REF!</v>
      </c>
      <c r="CO31" s="2" t="e">
        <f>COUNTIFS(#REF!,B31,#REF!,"Бекдурдиев",#REF!,"11.02.2026")</f>
        <v>#REF!</v>
      </c>
      <c r="CP31" s="2" t="e">
        <f>COUNTIFS(#REF!,B31,#REF!,"Алиев",#REF!,"12.02.2026")</f>
        <v>#REF!</v>
      </c>
      <c r="CQ31" s="2" t="e">
        <f>COUNTIFS(#REF!,B31,#REF!,"Бекдурдиев",#REF!,"12.02.2026")</f>
        <v>#REF!</v>
      </c>
      <c r="CR31" s="2" t="e">
        <f>COUNTIFS(#REF!,B31,#REF!,"Алиев",#REF!,"13.02.2026")</f>
        <v>#REF!</v>
      </c>
      <c r="CS31" s="2" t="e">
        <f>COUNTIFS(#REF!,B31,#REF!,"Бекдурдиев",#REF!,"13.02.2026")</f>
        <v>#REF!</v>
      </c>
      <c r="CT31" s="2" t="e">
        <f>COUNTIFS(#REF!,B31,#REF!,"Алиев",#REF!,"14.02.2026")</f>
        <v>#REF!</v>
      </c>
      <c r="CU31" s="2" t="e">
        <f>COUNTIFS(#REF!,B31,#REF!,"Бекдурдиев",#REF!,"14.02.2026")</f>
        <v>#REF!</v>
      </c>
      <c r="CV31" s="2" t="e">
        <f>COUNTIFS(#REF!,B31,#REF!,"Алиев",#REF!,"15.02.2026")</f>
        <v>#REF!</v>
      </c>
      <c r="CW31" s="2" t="e">
        <f>COUNTIFS(#REF!,B31,#REF!,"Бекдурдиев",#REF!,"15.02.2026")</f>
        <v>#REF!</v>
      </c>
      <c r="CX31" s="2" t="e">
        <f>COUNTIFS(#REF!,B31,#REF!,"Алиев",#REF!,"16.02.2026")</f>
        <v>#REF!</v>
      </c>
      <c r="CY31" s="2" t="e">
        <f>COUNTIFS(#REF!,B31,#REF!,"Бекдурдиев",#REF!,"16.02.2026")</f>
        <v>#REF!</v>
      </c>
      <c r="CZ31" s="2" t="e">
        <f>COUNTIFS(#REF!,B31,#REF!,"Алиев",#REF!,"17.02.2026")</f>
        <v>#REF!</v>
      </c>
      <c r="DA31" s="2" t="e">
        <f>COUNTIFS(#REF!,B31,#REF!,"Бекдурдиев",#REF!,"17.02.2026")</f>
        <v>#REF!</v>
      </c>
      <c r="DB31" s="2" t="e">
        <f>COUNTIFS(#REF!,B31,#REF!,"Алиев",#REF!,"18.02.2026")</f>
        <v>#REF!</v>
      </c>
      <c r="DC31" s="2" t="e">
        <f>COUNTIFS(#REF!,B31,#REF!,"Бекдурдиев",#REF!,"18.02.2026")</f>
        <v>#REF!</v>
      </c>
      <c r="DD31" s="2" t="e">
        <f>COUNTIFS(#REF!,B31,#REF!,"Алиев",#REF!,"19.02.2026")</f>
        <v>#REF!</v>
      </c>
      <c r="DE31" s="2" t="e">
        <f>COUNTIFS(#REF!,B31,#REF!,"Бекдурдиев",#REF!,"19.02.2026")</f>
        <v>#REF!</v>
      </c>
      <c r="DF31" s="2" t="e">
        <f>COUNTIFS(#REF!,B31,#REF!,"Алиев",#REF!,"20.02.2026")</f>
        <v>#REF!</v>
      </c>
      <c r="DG31" s="2" t="e">
        <f>COUNTIFS(#REF!,B31,#REF!,"Бекдурдиев",#REF!,"20.02.2026")</f>
        <v>#REF!</v>
      </c>
      <c r="DH31" s="2" t="e">
        <f>COUNTIFS(#REF!,B31,#REF!,"Алиев",#REF!,"21.02.2026")</f>
        <v>#REF!</v>
      </c>
      <c r="DI31" s="2" t="e">
        <f>COUNTIFS(#REF!,B31,#REF!,"Бекдурдиев",#REF!,"21.02.2026")</f>
        <v>#REF!</v>
      </c>
      <c r="DJ31" s="2" t="e">
        <f>COUNTIFS(#REF!,B31,#REF!,"Алиев",#REF!,"22.02.2026")</f>
        <v>#REF!</v>
      </c>
      <c r="DK31" s="2" t="e">
        <f>COUNTIFS(#REF!,B31,#REF!,"Бекдурдиев",#REF!,"22.02.2026")</f>
        <v>#REF!</v>
      </c>
      <c r="DL31" s="2" t="e">
        <f>COUNTIFS(#REF!,B31,#REF!,"Алиев",#REF!,"23.02.2026")</f>
        <v>#REF!</v>
      </c>
      <c r="DM31" s="2" t="e">
        <f>COUNTIFS(#REF!,B31,#REF!,"Бекдурдиев",#REF!,"23.02.2026")</f>
        <v>#REF!</v>
      </c>
      <c r="DN31" s="2" t="e">
        <f>COUNTIFS(#REF!,B31,#REF!,"Алиев",#REF!,"24.02.2026")</f>
        <v>#REF!</v>
      </c>
      <c r="DO31" s="2" t="e">
        <f>COUNTIFS(#REF!,B31,#REF!,"Бекдурдиев",#REF!,"24.02.2026")</f>
        <v>#REF!</v>
      </c>
      <c r="DP31" s="2" t="e">
        <f>COUNTIFS(#REF!,B31,#REF!,"Алиев",#REF!,"25.02.2026")</f>
        <v>#REF!</v>
      </c>
      <c r="DQ31" s="2" t="e">
        <f>COUNTIFS(#REF!,B31,#REF!,"Бекдурдиев",#REF!,"25.02.2026")</f>
        <v>#REF!</v>
      </c>
      <c r="DR31" s="2" t="e">
        <f>COUNTIFS(#REF!,B31,#REF!,"Алиев",#REF!,"26.02.2026")</f>
        <v>#REF!</v>
      </c>
      <c r="DS31" s="2" t="e">
        <f>COUNTIFS(#REF!,B31,#REF!,"Бекдурдиев",#REF!,"26.02.2026")</f>
        <v>#REF!</v>
      </c>
      <c r="DT31" s="2" t="e">
        <f>COUNTIFS(#REF!,B31,#REF!,"Алиев",#REF!,"27.02.2026")</f>
        <v>#REF!</v>
      </c>
      <c r="DU31" s="2" t="e">
        <f>COUNTIFS(#REF!,B31,#REF!,"Бекдурдиев",#REF!,"27.02.2026")</f>
        <v>#REF!</v>
      </c>
      <c r="DV31" s="2" t="e">
        <f>COUNTIFS(#REF!,B31,#REF!,"Алиев",#REF!,"28.02.2026")</f>
        <v>#REF!</v>
      </c>
      <c r="DW31" s="2" t="e">
        <f>COUNTIFS(#REF!,B31,#REF!,"Бекдурдиев",#REF!,"28.02.2026")</f>
        <v>#REF!</v>
      </c>
      <c r="DX31" s="14" t="e">
        <f t="shared" si="22"/>
        <v>#REF!</v>
      </c>
      <c r="DY31" s="14" t="e">
        <f t="shared" si="23"/>
        <v>#REF!</v>
      </c>
      <c r="DZ31" s="2" t="e">
        <f>COUNTIFS(#REF!,B31,#REF!,"алиев",#REF!,"01.03.2026")</f>
        <v>#REF!</v>
      </c>
      <c r="EA31" s="2" t="e">
        <f>COUNTIFS(#REF!,B31,#REF!,"Бекдурдиев",#REF!,"01.03.2026")</f>
        <v>#REF!</v>
      </c>
      <c r="EB31" s="2" t="e">
        <f>COUNTIFS(#REF!,B31,#REF!,"алиев",#REF!,"02.03.2026")</f>
        <v>#REF!</v>
      </c>
      <c r="EC31" s="2" t="e">
        <f>COUNTIFS(#REF!,B31,#REF!,"Бекдурдиев",#REF!,"02.03.2026")</f>
        <v>#REF!</v>
      </c>
      <c r="ED31" s="2" t="e">
        <f>COUNTIFS(#REF!,B31,#REF!,"алиев",#REF!,"03.03.2026")</f>
        <v>#REF!</v>
      </c>
      <c r="EE31" s="2" t="e">
        <f>COUNTIFS(#REF!,B31,#REF!,"Бекдурдиев",#REF!,"03.03.2026")</f>
        <v>#REF!</v>
      </c>
      <c r="EF31" s="2" t="e">
        <f>COUNTIFS(#REF!,B31,#REF!,"алиев",#REF!,"04.03.2026")</f>
        <v>#REF!</v>
      </c>
      <c r="EG31" s="2" t="e">
        <f>COUNTIFS(#REF!,B31,#REF!,"Бекдурдиев",#REF!,"04.03.2026")</f>
        <v>#REF!</v>
      </c>
      <c r="EH31" s="2" t="e">
        <f>COUNTIFS(#REF!,B31,#REF!,"алиев",#REF!,"05.03.2026")</f>
        <v>#REF!</v>
      </c>
      <c r="EI31" s="2" t="e">
        <f>COUNTIFS(#REF!,B31,#REF!,"Бекдурдиев",#REF!,"05.03.2026")</f>
        <v>#REF!</v>
      </c>
      <c r="EJ31" s="2" t="e">
        <f>COUNTIFS(#REF!,B31,#REF!,"алиев",#REF!,"06.03.2026")</f>
        <v>#REF!</v>
      </c>
      <c r="EK31" s="2" t="e">
        <f>COUNTIFS(#REF!,B31,#REF!,"Бекдурдиев",#REF!,"06.03.2026")</f>
        <v>#REF!</v>
      </c>
      <c r="EL31" s="2" t="e">
        <f>COUNTIFS(#REF!,B31,#REF!,"алиев",#REF!,"07.03.2026")</f>
        <v>#REF!</v>
      </c>
      <c r="EM31" s="2" t="e">
        <f>COUNTIFS(#REF!,B31,#REF!,"Бекдурдиев",#REF!,"07.03.2026")</f>
        <v>#REF!</v>
      </c>
      <c r="EN31" s="2" t="e">
        <f>COUNTIFS(#REF!,B31,#REF!,"алиев",#REF!,"08.03.2026")</f>
        <v>#REF!</v>
      </c>
      <c r="EO31" s="2" t="e">
        <f>COUNTIFS(#REF!,B31,#REF!,"Бекдурдиев",#REF!,"08.03.2026")</f>
        <v>#REF!</v>
      </c>
      <c r="EP31" s="2" t="e">
        <f>COUNTIFS(#REF!,B31,#REF!,"алиев",#REF!,"09.03.2026")</f>
        <v>#REF!</v>
      </c>
      <c r="EQ31" s="2" t="e">
        <f>COUNTIFS(#REF!,B31,#REF!,"Бекдурдиев",#REF!,"09.03.2026")</f>
        <v>#REF!</v>
      </c>
      <c r="ER31" s="2" t="e">
        <f>COUNTIFS(#REF!,B31,#REF!,"алиев",#REF!,"10.03.2026")</f>
        <v>#REF!</v>
      </c>
      <c r="ES31" s="2" t="e">
        <f>COUNTIFS(#REF!,B31,#REF!,"Бекдурдиев",#REF!,"10.03.2026")</f>
        <v>#REF!</v>
      </c>
      <c r="ET31" s="2" t="e">
        <f>COUNTIFS(#REF!,B31,#REF!,"алиев",#REF!,"11.03.2026")</f>
        <v>#REF!</v>
      </c>
      <c r="EU31" s="2" t="e">
        <f>COUNTIFS(#REF!,B31,#REF!,"Бекдурдиев",#REF!,"11.03.2026")</f>
        <v>#REF!</v>
      </c>
      <c r="EV31" s="2" t="e">
        <f>COUNTIFS(#REF!,B31,#REF!,"алиев",#REF!,"12.03.2026")</f>
        <v>#REF!</v>
      </c>
      <c r="EW31" s="2" t="e">
        <f>COUNTIFS(#REF!,B31,#REF!,"Бекдурдиев",#REF!,"12.03.2026")</f>
        <v>#REF!</v>
      </c>
      <c r="EX31" s="2" t="e">
        <f>COUNTIFS(#REF!,B31,#REF!,"алиев",#REF!,"13.03.2026")</f>
        <v>#REF!</v>
      </c>
      <c r="EY31" s="2" t="e">
        <f>COUNTIFS(#REF!,B31,#REF!,"Бекдурдиев",#REF!,"13.03.2026")</f>
        <v>#REF!</v>
      </c>
      <c r="EZ31" s="2" t="e">
        <f>COUNTIFS(#REF!,B31,#REF!,"алиев",#REF!,"14.03.2026")</f>
        <v>#REF!</v>
      </c>
      <c r="FA31" s="2" t="e">
        <f>COUNTIFS(#REF!,B31,#REF!,"Бекдурдиев",#REF!,"14.03.2026")</f>
        <v>#REF!</v>
      </c>
      <c r="FB31" s="2" t="e">
        <f>COUNTIFS(#REF!,B31,#REF!,"алиев",#REF!,"15.03.2026")</f>
        <v>#REF!</v>
      </c>
      <c r="FC31" s="2" t="e">
        <f>COUNTIFS(#REF!,B31,#REF!,"Бекдурдиев",#REF!,"15.03.2026")</f>
        <v>#REF!</v>
      </c>
      <c r="FD31" s="2" t="e">
        <f>COUNTIFS(#REF!,B31,#REF!,"алиев",#REF!,"16.03.2026")</f>
        <v>#REF!</v>
      </c>
      <c r="FE31" s="2" t="e">
        <f>COUNTIFS(#REF!,B31,#REF!,"Бекдурдиев",#REF!,"16.03.2026")</f>
        <v>#REF!</v>
      </c>
      <c r="FF31" s="2" t="e">
        <f>COUNTIFS(#REF!,B31,#REF!,"алиев",#REF!,"17.03.2026")</f>
        <v>#REF!</v>
      </c>
      <c r="FG31" s="2" t="e">
        <f>COUNTIFS(#REF!,B31,#REF!,"Бекдурдиев",#REF!,"17.03.2026")</f>
        <v>#REF!</v>
      </c>
      <c r="FH31" s="2" t="e">
        <f>COUNTIFS(#REF!,B31,#REF!,"алиев",#REF!,"18.03.2026")</f>
        <v>#REF!</v>
      </c>
      <c r="FI31" s="2" t="e">
        <f>COUNTIFS(#REF!,B31,#REF!,"Бекдурдиев",#REF!,"18.03.2026")</f>
        <v>#REF!</v>
      </c>
      <c r="FJ31" s="2" t="e">
        <f>COUNTIFS(#REF!,B31,#REF!,"алиев",#REF!,"19.03.2026")</f>
        <v>#REF!</v>
      </c>
      <c r="FK31" s="2" t="e">
        <f>COUNTIFS(#REF!,B31,#REF!,"Бекдурдиев",#REF!,"19.03.2026")</f>
        <v>#REF!</v>
      </c>
      <c r="FL31" s="2" t="e">
        <f>COUNTIFS(#REF!,B31,#REF!,"алиев",#REF!,"20.03.2026")</f>
        <v>#REF!</v>
      </c>
      <c r="FM31" s="2" t="e">
        <f>COUNTIFS(#REF!,B31,#REF!,"Бекдурдиев",#REF!,"20.03.2026")</f>
        <v>#REF!</v>
      </c>
      <c r="FN31" s="2" t="e">
        <f>COUNTIFS(#REF!,B31,#REF!,"алиев",#REF!,"21.03.2026")</f>
        <v>#REF!</v>
      </c>
      <c r="FO31" s="2" t="e">
        <f>COUNTIFS(#REF!,B31,#REF!,"Бекдурдиев",#REF!,"21.03.2026")</f>
        <v>#REF!</v>
      </c>
      <c r="FP31" s="2" t="e">
        <f>COUNTIFS(#REF!,B31,#REF!,"алиев",#REF!,"22.03.2026")</f>
        <v>#REF!</v>
      </c>
      <c r="FQ31" s="2" t="e">
        <f>COUNTIFS(#REF!,B31,#REF!,"Бекдурдиев",#REF!,"22.03.2026")</f>
        <v>#REF!</v>
      </c>
      <c r="FR31" s="2" t="e">
        <f>COUNTIFS(#REF!,B31,#REF!,"алиев",#REF!,"23.03.2026")</f>
        <v>#REF!</v>
      </c>
      <c r="FS31" s="2" t="e">
        <f>COUNTIFS(#REF!,B31,#REF!,"Бекдурдиев",#REF!,"23.03.2026")</f>
        <v>#REF!</v>
      </c>
      <c r="FT31" s="2" t="e">
        <f>COUNTIFS(#REF!,B31,#REF!,"алиев",#REF!,"24.03.2026")</f>
        <v>#REF!</v>
      </c>
      <c r="FU31" s="2" t="e">
        <f>COUNTIFS(#REF!,B31,#REF!,"Бекдурдиев",#REF!,"24.03.2026")</f>
        <v>#REF!</v>
      </c>
      <c r="FV31" s="2" t="e">
        <f>COUNTIFS(#REF!,B31,#REF!,"алиев",#REF!,"25.03.2026")</f>
        <v>#REF!</v>
      </c>
      <c r="FW31" s="2" t="e">
        <f>COUNTIFS(#REF!,B31,#REF!,"Бекдурдиев",#REF!,"25.03.2026")</f>
        <v>#REF!</v>
      </c>
      <c r="FX31" s="2" t="e">
        <f>COUNTIFS(#REF!,B31,#REF!,"алиев",#REF!,"26.03.2026")</f>
        <v>#REF!</v>
      </c>
      <c r="FY31" s="2" t="e">
        <f>COUNTIFS(#REF!,B31,#REF!,"Бекдурдиев",#REF!,"26.03.2026")</f>
        <v>#REF!</v>
      </c>
      <c r="FZ31" s="2" t="e">
        <f>COUNTIFS(#REF!,B31,#REF!,"алиев",#REF!,"27.03.2026")</f>
        <v>#REF!</v>
      </c>
      <c r="GA31" s="2" t="e">
        <f>COUNTIFS(#REF!,B31,#REF!,"Бекдурдиев",#REF!,"27.03.2026")</f>
        <v>#REF!</v>
      </c>
      <c r="GB31" s="2" t="e">
        <f>COUNTIFS(#REF!,B31,#REF!,"алиев",#REF!,"28.03.2026")</f>
        <v>#REF!</v>
      </c>
      <c r="GC31" s="2" t="e">
        <f>COUNTIFS(#REF!,B31,#REF!,"Бекдурдиев",#REF!,"28.03.2026")</f>
        <v>#REF!</v>
      </c>
      <c r="GD31" s="2" t="e">
        <f>COUNTIFS(#REF!,B31,#REF!,"алиев",#REF!,"29.03.2026")</f>
        <v>#REF!</v>
      </c>
      <c r="GE31" s="2" t="e">
        <f>COUNTIFS(#REF!,B31,#REF!,"Бекдурдиев",#REF!,"29.03.2026")</f>
        <v>#REF!</v>
      </c>
      <c r="GF31" s="2" t="e">
        <f>COUNTIFS(#REF!,B31,#REF!,"алиев",#REF!,"30.03.2026")</f>
        <v>#REF!</v>
      </c>
      <c r="GG31" s="2" t="e">
        <f>COUNTIFS(#REF!,B31,#REF!,"Бекдурдиев",#REF!,"30.03.2026")</f>
        <v>#REF!</v>
      </c>
      <c r="GH31" s="2" t="e">
        <f>COUNTIFS(#REF!,B31,#REF!,"алиев",#REF!,"31.03.2026")</f>
        <v>#REF!</v>
      </c>
      <c r="GI31" s="2" t="e">
        <f>COUNTIFS(#REF!,B31,#REF!,"Бекдурдиев",#REF!,"31.03.2026")</f>
        <v>#REF!</v>
      </c>
      <c r="GJ31" s="16" t="e">
        <f t="shared" si="24"/>
        <v>#REF!</v>
      </c>
      <c r="GK31" s="16" t="e">
        <f t="shared" si="25"/>
        <v>#REF!</v>
      </c>
      <c r="GL31" s="4" t="e">
        <f>COUNTIFS(#REF!,B31,#REF!,"алиев",#REF!,"01.04.2026")</f>
        <v>#REF!</v>
      </c>
      <c r="GM31" s="4" t="e">
        <f>COUNTIFS(#REF!,B31,#REF!,"Бекдурдиев",#REF!,"01.04.2026")</f>
        <v>#REF!</v>
      </c>
      <c r="GN31" s="4" t="e">
        <f>COUNTIFS(#REF!,B31,#REF!,"алиев",#REF!,"02.04.2026")</f>
        <v>#REF!</v>
      </c>
      <c r="GO31" s="4" t="e">
        <f>COUNTIFS(#REF!,B31,#REF!,"Бекдурдиев",#REF!,"02.04.2026")</f>
        <v>#REF!</v>
      </c>
      <c r="GP31" s="4" t="e">
        <f>COUNTIFS(#REF!,B31,#REF!,"алиев",#REF!,"03.04.2026")</f>
        <v>#REF!</v>
      </c>
      <c r="GQ31" s="4" t="e">
        <f>COUNTIFS(#REF!,B31,#REF!,"Бекдурдиев",#REF!,"03.04.2026")</f>
        <v>#REF!</v>
      </c>
      <c r="GR31" s="4" t="e">
        <f>COUNTIFS(#REF!,B31,#REF!,"алиев",#REF!,"04.04.2026")</f>
        <v>#REF!</v>
      </c>
      <c r="GS31" s="4" t="e">
        <f>COUNTIFS(#REF!,B31,#REF!,"Бекдурдиев",#REF!,"04.04.2026")</f>
        <v>#REF!</v>
      </c>
      <c r="GT31" s="4" t="e">
        <f>COUNTIFS(#REF!,B31,#REF!,"алиев",#REF!,"05.04.2026")</f>
        <v>#REF!</v>
      </c>
      <c r="GU31" s="4" t="e">
        <f>COUNTIFS(#REF!,B31,#REF!,"Бекдурдиев",#REF!,"05.04.2026")</f>
        <v>#REF!</v>
      </c>
      <c r="GV31" s="4" t="e">
        <f>COUNTIFS(#REF!,B31,#REF!,"алиев",#REF!,"06.04.2026")</f>
        <v>#REF!</v>
      </c>
      <c r="GW31" s="4" t="e">
        <f>COUNTIFS(#REF!,B31,#REF!,"Бекдурдиев",#REF!,"06.04.2026")</f>
        <v>#REF!</v>
      </c>
      <c r="GX31" s="4" t="e">
        <f>COUNTIFS(#REF!,B31,#REF!,"алиев",#REF!,"07.04.2026")</f>
        <v>#REF!</v>
      </c>
      <c r="GY31" s="4" t="e">
        <f>COUNTIFS(#REF!,B31,#REF!,"Бекдурдиев",#REF!,"07.04.2026")</f>
        <v>#REF!</v>
      </c>
      <c r="GZ31" s="4" t="e">
        <f>COUNTIFS(#REF!,B31,#REF!,"алиев",#REF!,"08.04.2026")</f>
        <v>#REF!</v>
      </c>
      <c r="HA31" s="4" t="e">
        <f>COUNTIFS(#REF!,B31,#REF!,"Бекдурдиев",#REF!,"08.04.2026")</f>
        <v>#REF!</v>
      </c>
      <c r="HB31" s="4" t="e">
        <f>COUNTIFS(#REF!,B31,#REF!,"алиев",#REF!,"09.04.2026")</f>
        <v>#REF!</v>
      </c>
      <c r="HC31" s="4" t="e">
        <f>COUNTIFS(#REF!,B31,#REF!,"Бекдурдиев",#REF!,"09.04.2026")</f>
        <v>#REF!</v>
      </c>
      <c r="HD31" s="4" t="e">
        <f>COUNTIFS(#REF!,B31,#REF!,"алиев",#REF!,"10.04.2026")</f>
        <v>#REF!</v>
      </c>
      <c r="HE31" s="4" t="e">
        <f>COUNTIFS(#REF!,B31,#REF!,"Бекдурдиев",#REF!,"10.04.2026")</f>
        <v>#REF!</v>
      </c>
      <c r="HF31" s="4" t="e">
        <f>COUNTIFS(#REF!,B31,#REF!,"алиев",#REF!,"11.04.2026")</f>
        <v>#REF!</v>
      </c>
      <c r="HG31" s="4" t="e">
        <f>COUNTIFS(#REF!,B31,#REF!,"Бекдурдиев",#REF!,"11.04.2026")</f>
        <v>#REF!</v>
      </c>
      <c r="HH31" s="4" t="e">
        <f>COUNTIFS(#REF!,B31,#REF!,"алиев",#REF!,"12.04.2026")</f>
        <v>#REF!</v>
      </c>
      <c r="HI31" s="4" t="e">
        <f>COUNTIFS(#REF!,B31,#REF!,"Бекдурдиев",#REF!,"12.04.2026")</f>
        <v>#REF!</v>
      </c>
      <c r="HJ31" s="4" t="e">
        <f>COUNTIFS(#REF!,B31,#REF!,"алиев",#REF!,"13.04.2026")</f>
        <v>#REF!</v>
      </c>
      <c r="HK31" s="4" t="e">
        <f>COUNTIFS(#REF!,B31,#REF!,"Бекдурдиев",#REF!,"13.04.2026")</f>
        <v>#REF!</v>
      </c>
      <c r="HL31" s="4" t="e">
        <f>COUNTIFS(#REF!,B31,#REF!,"алиев",#REF!,"14.04.2026")</f>
        <v>#REF!</v>
      </c>
      <c r="HM31" s="4" t="e">
        <f>COUNTIFS(#REF!,B31,#REF!,"Бекдурдиев",#REF!,"14.04.2026")</f>
        <v>#REF!</v>
      </c>
      <c r="HN31" s="4" t="e">
        <f>COUNTIFS(#REF!,B31,#REF!,"алиев",#REF!,"15.04.2026")</f>
        <v>#REF!</v>
      </c>
      <c r="HO31" s="4" t="e">
        <f>COUNTIFS(#REF!,B31,#REF!,"Бекдурдиев",#REF!,"15.04.2026")</f>
        <v>#REF!</v>
      </c>
      <c r="HP31" s="4" t="e">
        <f>COUNTIFS(#REF!,B31,#REF!,"алиев",#REF!,"16.04.2026")</f>
        <v>#REF!</v>
      </c>
      <c r="HQ31" s="4" t="e">
        <f>COUNTIFS(#REF!,B31,#REF!,"Бекдурдиев",#REF!,"16.04.2026")</f>
        <v>#REF!</v>
      </c>
      <c r="HR31" s="4" t="e">
        <f>COUNTIFS(#REF!,B31,#REF!,"алиев",#REF!,"17.04.2026")</f>
        <v>#REF!</v>
      </c>
      <c r="HS31" s="4" t="e">
        <f>COUNTIFS(#REF!,B31,#REF!,"Бекдурдиев",#REF!,"17.04.2026")</f>
        <v>#REF!</v>
      </c>
      <c r="HT31" s="4" t="e">
        <f>COUNTIFS(#REF!,B31,#REF!,"алиев",#REF!,"18.04.2026")</f>
        <v>#REF!</v>
      </c>
      <c r="HU31" s="4" t="e">
        <f>COUNTIFS(#REF!,B31,#REF!,"Бекдурдиев",#REF!,"18.04.2026")</f>
        <v>#REF!</v>
      </c>
      <c r="HV31" s="4" t="e">
        <f>COUNTIFS(#REF!,B31,#REF!,"алиев",#REF!,"19.04.2026")</f>
        <v>#REF!</v>
      </c>
      <c r="HW31" s="4" t="e">
        <f>COUNTIFS(#REF!,B31,#REF!,"Бекдурдиев",#REF!,"19.04.2026")</f>
        <v>#REF!</v>
      </c>
      <c r="HX31" s="4" t="e">
        <f>COUNTIFS(#REF!,B31,#REF!,"алиев",#REF!,"20.04.2026")</f>
        <v>#REF!</v>
      </c>
      <c r="HY31" s="4" t="e">
        <f>COUNTIFS(#REF!,B31,#REF!,"Бекдурдиев",#REF!,"20.04.2026")</f>
        <v>#REF!</v>
      </c>
      <c r="HZ31" s="4" t="e">
        <f>COUNTIFS(#REF!,B31,#REF!,"алиев",#REF!,"21.04.2026")</f>
        <v>#REF!</v>
      </c>
      <c r="IA31" s="4" t="e">
        <f>COUNTIFS(#REF!,B31,#REF!,"Бекдурдиев",#REF!,"21.04.2026")</f>
        <v>#REF!</v>
      </c>
      <c r="IB31" s="4" t="e">
        <f>COUNTIFS(#REF!,B31,#REF!,"алиев",#REF!,"22.04.2026")</f>
        <v>#REF!</v>
      </c>
      <c r="IC31" s="4" t="e">
        <f>COUNTIFS(#REF!,B31,#REF!,"Бекдурдиев",#REF!,"22.04.2026")</f>
        <v>#REF!</v>
      </c>
      <c r="ID31" s="4" t="e">
        <f>COUNTIFS(#REF!,B31,#REF!,"алиев",#REF!,"23.04.2026")</f>
        <v>#REF!</v>
      </c>
      <c r="IE31" s="4" t="e">
        <f>COUNTIFS(#REF!,B31,#REF!,"Бекдурдиев",#REF!,"23.04.2026")</f>
        <v>#REF!</v>
      </c>
      <c r="IF31" s="4" t="e">
        <f>COUNTIFS(#REF!,B31,#REF!,"алиев",#REF!,"24.04.2026")</f>
        <v>#REF!</v>
      </c>
      <c r="IG31" s="4" t="e">
        <f>COUNTIFS(#REF!,B31,#REF!,"Бекдурдиев",#REF!,"24.04.2026")</f>
        <v>#REF!</v>
      </c>
      <c r="IH31" s="4" t="e">
        <f>COUNTIFS(#REF!,B31,#REF!,"алиев",#REF!,"25.04.2026")</f>
        <v>#REF!</v>
      </c>
      <c r="II31" s="4" t="e">
        <f>COUNTIFS(#REF!,B31,#REF!,"Бекдурдиев",#REF!,"25.04.2026")</f>
        <v>#REF!</v>
      </c>
      <c r="IJ31" s="4" t="e">
        <f>COUNTIFS(#REF!,B31,#REF!,"алиев",#REF!,"26.04.2026")</f>
        <v>#REF!</v>
      </c>
      <c r="IK31" s="4" t="e">
        <f>COUNTIFS(#REF!,B31,#REF!,"Бекдурдиев",#REF!,"26.04.2026")</f>
        <v>#REF!</v>
      </c>
      <c r="IL31" s="4" t="e">
        <f>COUNTIFS(#REF!,B31,#REF!,"алиев",#REF!,"27.04.2026")</f>
        <v>#REF!</v>
      </c>
      <c r="IM31" s="4" t="e">
        <f>COUNTIFS(#REF!,B31,#REF!,"Бекдурдиев",#REF!,"27.04.2026")</f>
        <v>#REF!</v>
      </c>
      <c r="IN31" s="4" t="e">
        <f>COUNTIFS(#REF!,B31,#REF!,"алиев",#REF!,"28.04.2026")</f>
        <v>#REF!</v>
      </c>
      <c r="IO31" s="4" t="e">
        <f>COUNTIFS(#REF!,B31,#REF!,"Бекдурдиев",#REF!,"28.04.2026")</f>
        <v>#REF!</v>
      </c>
      <c r="IP31" s="4" t="e">
        <f>COUNTIFS(#REF!,B31,#REF!,"алиев",#REF!,"29.04.2026")</f>
        <v>#REF!</v>
      </c>
      <c r="IQ31" s="4" t="e">
        <f>COUNTIFS(#REF!,B31,#REF!,"Бекдурдиев",#REF!,"29.04.2026")</f>
        <v>#REF!</v>
      </c>
      <c r="IR31" s="4" t="e">
        <f>COUNTIFS(#REF!,B31,#REF!,"алиев",#REF!,"30.04.2026")</f>
        <v>#REF!</v>
      </c>
      <c r="IS31" s="4" t="e">
        <f>COUNTIFS(#REF!,B31,#REF!,"Бекдурдиев",#REF!,"30.04.2026")</f>
        <v>#REF!</v>
      </c>
      <c r="IT31" s="18" t="e">
        <f t="shared" si="26"/>
        <v>#REF!</v>
      </c>
      <c r="IU31" s="18" t="e">
        <f t="shared" si="27"/>
        <v>#REF!</v>
      </c>
      <c r="IV31" s="4" t="e">
        <f>COUNTIFS(#REF!,B31,#REF!,"алиев",#REF!,"01.05.2026")</f>
        <v>#REF!</v>
      </c>
      <c r="IW31" s="4" t="e">
        <f>COUNTIFS(#REF!,B31,#REF!,"Бекдурдиев",#REF!,"01.05.2026")</f>
        <v>#REF!</v>
      </c>
      <c r="IX31" s="4" t="e">
        <f>COUNTIFS(#REF!,B31,#REF!,"алиев",#REF!,"02.05.2026")</f>
        <v>#REF!</v>
      </c>
      <c r="IY31" s="4" t="e">
        <f>COUNTIFS(#REF!,B31,#REF!,"Бекдурдиев",#REF!,"02.05.2026")</f>
        <v>#REF!</v>
      </c>
      <c r="IZ31" s="4" t="e">
        <f>COUNTIFS(#REF!,B31,#REF!,"алиев",#REF!,"03.05.2026")</f>
        <v>#REF!</v>
      </c>
      <c r="JA31" s="4" t="e">
        <f>COUNTIFS(#REF!,B31,#REF!,"Бекдурдиев",#REF!,"03.05.2026")</f>
        <v>#REF!</v>
      </c>
      <c r="JB31" s="4" t="e">
        <f>COUNTIFS(#REF!,B31,#REF!,"алиев",#REF!,"04.05.2026")</f>
        <v>#REF!</v>
      </c>
      <c r="JC31" s="4" t="e">
        <f>COUNTIFS(#REF!,B31,#REF!,"Бекдурдиев",#REF!,"04.05.2026")</f>
        <v>#REF!</v>
      </c>
      <c r="JD31" s="4" t="e">
        <f>COUNTIFS(#REF!,B31,#REF!,"алиев",#REF!,"05.05.2026")</f>
        <v>#REF!</v>
      </c>
      <c r="JE31" s="4" t="e">
        <f>COUNTIFS(#REF!,B31,#REF!,"Бекдурдиев",#REF!,"05.05.2026")</f>
        <v>#REF!</v>
      </c>
      <c r="JF31" s="4" t="e">
        <f>COUNTIFS(#REF!,B31,#REF!,"алиев",#REF!,"06.05.2026")</f>
        <v>#REF!</v>
      </c>
      <c r="JG31" s="4" t="e">
        <f>COUNTIFS(#REF!,B31,#REF!,"Бекдурдиев",#REF!,"06.05.2026")</f>
        <v>#REF!</v>
      </c>
      <c r="JH31" s="4" t="e">
        <f>COUNTIFS(#REF!,B31,#REF!,"алиев",#REF!,"07.05.2026")</f>
        <v>#REF!</v>
      </c>
      <c r="JI31" s="4" t="e">
        <f>COUNTIFS(#REF!,B31,#REF!,"Бекдурдиев",#REF!,"07.05.2026")</f>
        <v>#REF!</v>
      </c>
      <c r="JJ31" s="4" t="e">
        <f>COUNTIFS(#REF!,B31,#REF!,"алиев",#REF!,"08.05.2026")</f>
        <v>#REF!</v>
      </c>
      <c r="JK31" s="4" t="e">
        <f>COUNTIFS(#REF!,B31,#REF!,"Бекдурдиев",#REF!,"08.05.2026")</f>
        <v>#REF!</v>
      </c>
      <c r="JL31" s="4" t="e">
        <f>COUNTIFS(#REF!,B31,#REF!,"алиев",#REF!,"09.05.2026")</f>
        <v>#REF!</v>
      </c>
      <c r="JM31" s="4" t="e">
        <f>COUNTIFS(#REF!,B31,#REF!,"Бекдурдиев",#REF!,"09.05.2026")</f>
        <v>#REF!</v>
      </c>
      <c r="JN31" s="4" t="e">
        <f>COUNTIFS(#REF!,B31,#REF!,"алиев",#REF!,"10.05.2026")</f>
        <v>#REF!</v>
      </c>
      <c r="JO31" s="4" t="e">
        <f>COUNTIFS(#REF!,B31,#REF!,"Бекдурдиев",#REF!,"10.05.2026")</f>
        <v>#REF!</v>
      </c>
      <c r="JP31" s="4" t="e">
        <f>COUNTIFS(#REF!,B31,#REF!,"алиев",#REF!,"11.05.2026")</f>
        <v>#REF!</v>
      </c>
      <c r="JQ31" s="4" t="e">
        <f>COUNTIFS(#REF!,B31,#REF!,"Бекдурдиев",#REF!,"11.05.2026")</f>
        <v>#REF!</v>
      </c>
      <c r="JR31" s="4" t="e">
        <f>COUNTIFS(#REF!,B31,#REF!,"алиев",#REF!,"12.05.2026")</f>
        <v>#REF!</v>
      </c>
      <c r="JS31" s="4" t="e">
        <f>COUNTIFS(#REF!,B31,#REF!,"Бекдурдиев",#REF!,"12.05.2026")</f>
        <v>#REF!</v>
      </c>
      <c r="JT31" s="4" t="e">
        <f>COUNTIFS(#REF!,B31,#REF!,"алиев",#REF!,"13.05.2026")</f>
        <v>#REF!</v>
      </c>
      <c r="JU31" s="4" t="e">
        <f>COUNTIFS(#REF!,B31,#REF!,"Бекдурдиев",#REF!,"13.05.2026")</f>
        <v>#REF!</v>
      </c>
      <c r="JV31" s="4" t="e">
        <f>COUNTIFS(#REF!,B31,#REF!,"алиев",#REF!,"14.05.2026")</f>
        <v>#REF!</v>
      </c>
      <c r="JW31" s="4" t="e">
        <f>COUNTIFS(#REF!,B31,#REF!,"Бекдурдиев",#REF!,"14.05.2026")</f>
        <v>#REF!</v>
      </c>
      <c r="JX31" s="4" t="e">
        <f>COUNTIFS(#REF!,B31,#REF!,"алиев",#REF!,"15.05.2026")</f>
        <v>#REF!</v>
      </c>
      <c r="JY31" s="4" t="e">
        <f>COUNTIFS(#REF!,B31,#REF!,"Бекдурдиев",#REF!,"15.05.2026")</f>
        <v>#REF!</v>
      </c>
      <c r="JZ31" s="4" t="e">
        <f>COUNTIFS(#REF!,B31,#REF!,"алиев",#REF!,"16.05.2026")</f>
        <v>#REF!</v>
      </c>
      <c r="KA31" s="4" t="e">
        <f>COUNTIFS(#REF!,B31,#REF!,"Бекдурдиев",#REF!,"16.05.2026")</f>
        <v>#REF!</v>
      </c>
      <c r="KB31" s="4" t="e">
        <f>COUNTIFS(#REF!,B31,#REF!,"алиев",#REF!,"17.05.2026")</f>
        <v>#REF!</v>
      </c>
      <c r="KC31" s="4" t="e">
        <f>COUNTIFS(#REF!,B31,#REF!,"Бекдурдиев",#REF!,"17.05.2026")</f>
        <v>#REF!</v>
      </c>
      <c r="KD31" s="4" t="e">
        <f>COUNTIFS(#REF!,B31,#REF!,"алиев",#REF!,"18.05.2026")</f>
        <v>#REF!</v>
      </c>
      <c r="KE31" s="4" t="e">
        <f>COUNTIFS(#REF!,B31,#REF!,"Бекдурдиев",#REF!,"18.05.2026")</f>
        <v>#REF!</v>
      </c>
      <c r="KF31" s="4" t="e">
        <f>COUNTIFS(#REF!,B31,#REF!,"алиев",#REF!,"19.05.2026")</f>
        <v>#REF!</v>
      </c>
      <c r="KG31" s="4" t="e">
        <f>COUNTIFS(#REF!,B31,#REF!,"Бекдурдиев",#REF!,"19.05.2026")</f>
        <v>#REF!</v>
      </c>
      <c r="KH31" s="4" t="e">
        <f>COUNTIFS(#REF!,B31,#REF!,"алиев",#REF!,"20.05.2026")</f>
        <v>#REF!</v>
      </c>
      <c r="KI31" s="4" t="e">
        <f>COUNTIFS(#REF!,B31,#REF!,"Бекдурдиев",#REF!,"20.05.2026")</f>
        <v>#REF!</v>
      </c>
      <c r="KJ31" s="4" t="e">
        <f>COUNTIFS(#REF!,B31,#REF!,"алиев",#REF!,"21.05.2026")</f>
        <v>#REF!</v>
      </c>
      <c r="KK31" s="4" t="e">
        <f>COUNTIFS(#REF!,B31,#REF!,"Бекдурдиев",#REF!,"21.05.2026")</f>
        <v>#REF!</v>
      </c>
      <c r="KL31" s="4" t="e">
        <f>COUNTIFS(#REF!,B31,#REF!,"алиев",#REF!,"22.05.2026")</f>
        <v>#REF!</v>
      </c>
      <c r="KM31" s="4" t="e">
        <f>COUNTIFS(#REF!,B31,#REF!,"Бекдурдиев",#REF!,"22.05.2026")</f>
        <v>#REF!</v>
      </c>
      <c r="KN31" s="4" t="e">
        <f>COUNTIFS(#REF!,B31,#REF!,"алиев",#REF!,"23.05.2026")</f>
        <v>#REF!</v>
      </c>
      <c r="KO31" s="4" t="e">
        <f>COUNTIFS(#REF!,B31,#REF!,"Бекдурдиев",#REF!,"23.05.2026")</f>
        <v>#REF!</v>
      </c>
      <c r="KP31" s="4" t="e">
        <f>COUNTIFS(#REF!,B31,#REF!,"алиев",#REF!,"24.05.2026")</f>
        <v>#REF!</v>
      </c>
      <c r="KQ31" s="4" t="e">
        <f>COUNTIFS(#REF!,B31,#REF!,"Бекдурдиев",#REF!,"24.05.2026")</f>
        <v>#REF!</v>
      </c>
      <c r="KR31" s="4" t="e">
        <f>COUNTIFS(#REF!,B31,#REF!,"алиев",#REF!,"25.05.2026")</f>
        <v>#REF!</v>
      </c>
      <c r="KS31" s="4" t="e">
        <f>COUNTIFS(#REF!,B31,#REF!,"Бекдурдиев",#REF!,"25.05.2026")</f>
        <v>#REF!</v>
      </c>
      <c r="KT31" s="4" t="e">
        <f>COUNTIFS(#REF!,B31,#REF!,"алиев",#REF!,"26.05.2026")</f>
        <v>#REF!</v>
      </c>
      <c r="KU31" s="4" t="e">
        <f>COUNTIFS(#REF!,B31,#REF!,"Бекдурдиев",#REF!,"26.05.2026")</f>
        <v>#REF!</v>
      </c>
      <c r="KV31" s="4" t="e">
        <f>COUNTIFS(#REF!,B31,#REF!,"алиев",#REF!,"27.05.2026")</f>
        <v>#REF!</v>
      </c>
      <c r="KW31" s="4" t="e">
        <f>COUNTIFS(#REF!,B31,#REF!,"Бекдурдиев",#REF!,"27.05.2026")</f>
        <v>#REF!</v>
      </c>
      <c r="KX31" s="4" t="e">
        <f>COUNTIFS(#REF!,B31,#REF!,"алиев",#REF!,"28.05.2026")</f>
        <v>#REF!</v>
      </c>
      <c r="KY31" s="4" t="e">
        <f>COUNTIFS(#REF!,B31,#REF!,"Бекдурдиев",#REF!,"28.05.2026")</f>
        <v>#REF!</v>
      </c>
      <c r="KZ31" s="4" t="e">
        <f>COUNTIFS(#REF!,B31,#REF!,"алиев",#REF!,"29.05.2026")</f>
        <v>#REF!</v>
      </c>
      <c r="LA31" s="4" t="e">
        <f>COUNTIFS(#REF!,B31,#REF!,"Бекдурдиев",#REF!,"29.05.2026")</f>
        <v>#REF!</v>
      </c>
      <c r="LB31" s="4" t="e">
        <f>COUNTIFS(#REF!,B31,#REF!,"алиев",#REF!,"30.05.2026")</f>
        <v>#REF!</v>
      </c>
      <c r="LC31" s="4" t="e">
        <f>COUNTIFS(#REF!,B31,#REF!,"Бекдурдиев",#REF!,"30.05.2026")</f>
        <v>#REF!</v>
      </c>
      <c r="LD31" s="4" t="e">
        <f>COUNTIFS(#REF!,B31,#REF!,"алиев",#REF!,"31.05.2026")</f>
        <v>#REF!</v>
      </c>
      <c r="LE31" s="4" t="e">
        <f>COUNTIFS(#REF!,B31,#REF!,"Бекдурдиев",#REF!,"31.05.2026")</f>
        <v>#REF!</v>
      </c>
      <c r="LF31" s="22" t="e">
        <f t="shared" si="28"/>
        <v>#REF!</v>
      </c>
      <c r="LG31" s="22" t="e">
        <f t="shared" si="29"/>
        <v>#REF!</v>
      </c>
      <c r="LH31" s="4" t="e">
        <f>COUNTIFS(#REF!,B31,#REF!,"алиев",#REF!,"01.06.2026")</f>
        <v>#REF!</v>
      </c>
      <c r="LI31" s="4" t="e">
        <f>COUNTIFS(#REF!,B31,#REF!,"Бекдурдиев",#REF!,"01.06.2026")</f>
        <v>#REF!</v>
      </c>
      <c r="LJ31" s="4" t="e">
        <f>COUNTIFS(#REF!,B31,#REF!,"алиев",#REF!,"02.06.2026")</f>
        <v>#REF!</v>
      </c>
      <c r="LK31" s="4" t="e">
        <f>COUNTIFS(#REF!,B31,#REF!,"Бекдурдиев",#REF!,"02.06.2026")</f>
        <v>#REF!</v>
      </c>
      <c r="LL31" s="4" t="e">
        <f>COUNTIFS(#REF!,B31,#REF!,"алиев",#REF!,"03.06.2026")</f>
        <v>#REF!</v>
      </c>
      <c r="LM31" s="4" t="e">
        <f>COUNTIFS(#REF!,B31,#REF!,"Бекдурдиев",#REF!,"03.06.2026")</f>
        <v>#REF!</v>
      </c>
      <c r="LN31" s="4" t="e">
        <f>COUNTIFS(#REF!,B31,#REF!,"алиев",#REF!,"04.06.2026")</f>
        <v>#REF!</v>
      </c>
      <c r="LO31" s="4" t="e">
        <f>COUNTIFS(#REF!,B31,#REF!,"Бекдурдиев",#REF!,"04.06.2026")</f>
        <v>#REF!</v>
      </c>
      <c r="LP31" s="4" t="e">
        <f>COUNTIFS(#REF!,B31,#REF!,"алиев",#REF!,"05.06.2026")</f>
        <v>#REF!</v>
      </c>
      <c r="LQ31" s="4" t="e">
        <f>COUNTIFS(#REF!,B31,#REF!,"Бекдурдиев",#REF!,"05.06.2026")</f>
        <v>#REF!</v>
      </c>
      <c r="LR31" s="4" t="e">
        <f>COUNTIFS(#REF!,B31,#REF!,"алиев",#REF!,"06.06.2026")</f>
        <v>#REF!</v>
      </c>
      <c r="LS31" s="4" t="e">
        <f>COUNTIFS(#REF!,B31,#REF!,"Бекдурдиев",#REF!,"06.06.2026")</f>
        <v>#REF!</v>
      </c>
      <c r="LT31" s="4" t="e">
        <f>COUNTIFS(#REF!,B31,#REF!,"алиев",#REF!,"07.06.2026")</f>
        <v>#REF!</v>
      </c>
      <c r="LU31" s="4" t="e">
        <f>COUNTIFS(#REF!,B31,#REF!,"Бекдурдиев",#REF!,"07.06.2026")</f>
        <v>#REF!</v>
      </c>
      <c r="LV31" s="4" t="e">
        <f>COUNTIFS(#REF!,B31,#REF!,"алиев",#REF!,"08.06.2026")</f>
        <v>#REF!</v>
      </c>
      <c r="LW31" s="4" t="e">
        <f>COUNTIFS(#REF!,B31,#REF!,"Бекдурдиев",#REF!,"08.06.2026")</f>
        <v>#REF!</v>
      </c>
      <c r="LX31" s="4" t="e">
        <f>COUNTIFS(#REF!,B31,#REF!,"алиев",#REF!,"09.06.2026")</f>
        <v>#REF!</v>
      </c>
      <c r="LY31" s="4" t="e">
        <f>COUNTIFS(#REF!,B31,#REF!,"Бекдурдиев",#REF!,"09.06.2026")</f>
        <v>#REF!</v>
      </c>
      <c r="LZ31" s="4" t="e">
        <f>COUNTIFS(#REF!,B31,#REF!,"алиев",#REF!,"10.06.2026")</f>
        <v>#REF!</v>
      </c>
      <c r="MA31" s="4" t="e">
        <f>COUNTIFS(#REF!,B31,#REF!,"Бекдурдиев",#REF!,"10.06.2026")</f>
        <v>#REF!</v>
      </c>
      <c r="MB31" s="4" t="e">
        <f>COUNTIFS(#REF!,B31,#REF!,"алиев",#REF!,"11.06.2026")</f>
        <v>#REF!</v>
      </c>
      <c r="MC31" s="4" t="e">
        <f>COUNTIFS(#REF!,B31,#REF!,"Бекдурдиев",#REF!,"11.06.2026")</f>
        <v>#REF!</v>
      </c>
      <c r="MD31" s="4" t="e">
        <f>COUNTIFS(#REF!,B31,#REF!,"алиев",#REF!,"12.06.2026")</f>
        <v>#REF!</v>
      </c>
      <c r="ME31" s="4" t="e">
        <f>COUNTIFS(#REF!,B31,#REF!,"Бекдурдиев",#REF!,"12.06.2026")</f>
        <v>#REF!</v>
      </c>
      <c r="MF31" s="4" t="e">
        <f>COUNTIFS(#REF!,B31,#REF!,"алиев",#REF!,"13.06.2026")</f>
        <v>#REF!</v>
      </c>
      <c r="MG31" s="4" t="e">
        <f>COUNTIFS(#REF!,B31,#REF!,"Бекдурдиев",#REF!,"13.06.2026")</f>
        <v>#REF!</v>
      </c>
      <c r="MH31" s="4" t="e">
        <f>COUNTIFS(#REF!,B31,#REF!,"алиев",#REF!,"14.06.2026")</f>
        <v>#REF!</v>
      </c>
      <c r="MI31" s="4" t="e">
        <f>COUNTIFS(#REF!,B31,#REF!,"Бекдурдиев",#REF!,"14.06.2026")</f>
        <v>#REF!</v>
      </c>
      <c r="MJ31" s="4" t="e">
        <f>COUNTIFS(#REF!,B31,#REF!,"алиев",#REF!,"15.06.2026")</f>
        <v>#REF!</v>
      </c>
      <c r="MK31" s="4" t="e">
        <f>COUNTIFS(#REF!,B31,#REF!,"Бекдурдиев",#REF!,"15.06.2026")</f>
        <v>#REF!</v>
      </c>
      <c r="ML31" s="4" t="e">
        <f>COUNTIFS(#REF!,B31,#REF!,"алиев",#REF!,"16.06.2026")</f>
        <v>#REF!</v>
      </c>
      <c r="MM31" s="4" t="e">
        <f>COUNTIFS(#REF!,B31,#REF!,"Бекдурдиев",#REF!,"16.06.2026")</f>
        <v>#REF!</v>
      </c>
      <c r="MN31" s="4" t="e">
        <f>COUNTIFS(#REF!,B31,#REF!,"алиев",#REF!,"17.06.2026")</f>
        <v>#REF!</v>
      </c>
      <c r="MO31" s="4" t="e">
        <f>COUNTIFS(#REF!,B31,#REF!,"Бекдурдиев",#REF!,"17.06.2026")</f>
        <v>#REF!</v>
      </c>
      <c r="MP31" s="4" t="e">
        <f>COUNTIFS(#REF!,B31,#REF!,"алиев",#REF!,"18.06.2026")</f>
        <v>#REF!</v>
      </c>
      <c r="MQ31" s="4" t="e">
        <f>COUNTIFS(#REF!,B31,#REF!,"Бекдурдиев",#REF!,"18.06.2026")</f>
        <v>#REF!</v>
      </c>
      <c r="MR31" s="4" t="e">
        <f>COUNTIFS(#REF!,B31,#REF!,"алиев",#REF!,"19.06.2026")</f>
        <v>#REF!</v>
      </c>
      <c r="MS31" s="4" t="e">
        <f>COUNTIFS(#REF!,B31,#REF!,"Бекдурдиев",#REF!,"19.06.2026")</f>
        <v>#REF!</v>
      </c>
      <c r="MT31" s="4" t="e">
        <f>COUNTIFS(#REF!,B31,#REF!,"алиев",#REF!,"20.06.2026")</f>
        <v>#REF!</v>
      </c>
      <c r="MU31" s="4" t="e">
        <f>COUNTIFS(#REF!,B31,#REF!,"Бекдурдиев",#REF!,"20.06.2026")</f>
        <v>#REF!</v>
      </c>
      <c r="MV31" s="4" t="e">
        <f>COUNTIFS(#REF!,B31,#REF!,"алиев",#REF!,"21.06.2026")</f>
        <v>#REF!</v>
      </c>
      <c r="MW31" s="4" t="e">
        <f>COUNTIFS(#REF!,B31,#REF!,"Бекдурдиев",#REF!,"21.06.2026")</f>
        <v>#REF!</v>
      </c>
      <c r="MX31" s="4" t="e">
        <f>COUNTIFS(#REF!,B31,#REF!,"алиев",#REF!,"22.06.2026")</f>
        <v>#REF!</v>
      </c>
      <c r="MY31" s="4" t="e">
        <f>COUNTIFS(#REF!,B31,#REF!,"Бекдурдиев",#REF!,"22.06.2026")</f>
        <v>#REF!</v>
      </c>
      <c r="MZ31" s="4" t="e">
        <f>COUNTIFS(#REF!,B31,#REF!,"алиев",#REF!,"23.06.2026")</f>
        <v>#REF!</v>
      </c>
      <c r="NA31" s="4" t="e">
        <f>COUNTIFS(#REF!,B31,#REF!,"Бекдурдиев",#REF!,"23.06.2026")</f>
        <v>#REF!</v>
      </c>
      <c r="NB31" s="4" t="e">
        <f>COUNTIFS(#REF!,B31,#REF!,"алиев",#REF!,"24.06.2026")</f>
        <v>#REF!</v>
      </c>
      <c r="NC31" s="4" t="e">
        <f>COUNTIFS(#REF!,B31,#REF!,"Бекдурдиев",#REF!,"24.06.2026")</f>
        <v>#REF!</v>
      </c>
      <c r="ND31" s="4" t="e">
        <f>COUNTIFS(#REF!,B31,#REF!,"алиев",#REF!,"25.06.2026")</f>
        <v>#REF!</v>
      </c>
      <c r="NE31" s="4" t="e">
        <f>COUNTIFS(#REF!,B31,#REF!,"Бекдурдиев",#REF!,"25.06.2026")</f>
        <v>#REF!</v>
      </c>
      <c r="NF31" s="4" t="e">
        <f>COUNTIFS(#REF!,B31,#REF!,"алиев",#REF!,"26.06.2026")</f>
        <v>#REF!</v>
      </c>
      <c r="NG31" s="4" t="e">
        <f>COUNTIFS(#REF!,B31,#REF!,"Бекдурдиев",#REF!,"26.06.2026")</f>
        <v>#REF!</v>
      </c>
      <c r="NH31" s="4" t="e">
        <f>COUNTIFS(#REF!,B31,#REF!,"алиев",#REF!,"27.06.2026")</f>
        <v>#REF!</v>
      </c>
      <c r="NI31" s="4" t="e">
        <f>COUNTIFS(#REF!,B31,#REF!,"Бекдурдиев",#REF!,"27.06.2026")</f>
        <v>#REF!</v>
      </c>
      <c r="NJ31" s="4" t="e">
        <f>COUNTIFS(#REF!,B31,#REF!,"алиев",#REF!,"28.06.2026")</f>
        <v>#REF!</v>
      </c>
      <c r="NK31" s="4" t="e">
        <f>COUNTIFS(#REF!,B31,#REF!,"Бекдурдиев",#REF!,"28.06.2026")</f>
        <v>#REF!</v>
      </c>
      <c r="NL31" s="4" t="e">
        <f>COUNTIFS(#REF!,B31,#REF!,"алиев",#REF!,"29.06.2026")</f>
        <v>#REF!</v>
      </c>
      <c r="NM31" s="4" t="e">
        <f>COUNTIFS(#REF!,B31,#REF!,"Бекдурдиев",#REF!,"29.06.2026")</f>
        <v>#REF!</v>
      </c>
      <c r="NN31" s="4" t="e">
        <f>COUNTIFS(#REF!,B31,#REF!,"алиев",#REF!,"30.06.2026")</f>
        <v>#REF!</v>
      </c>
      <c r="NO31" s="4" t="e">
        <f>COUNTIFS(#REF!,B31,#REF!,"Бекдурдиев",#REF!,"30.06.2026")</f>
        <v>#REF!</v>
      </c>
      <c r="NP31" s="26" t="e">
        <f t="shared" si="30"/>
        <v>#REF!</v>
      </c>
      <c r="NQ31" s="26" t="e">
        <f t="shared" si="31"/>
        <v>#REF!</v>
      </c>
      <c r="NR31" s="4" t="e">
        <f>COUNTIFS(#REF!,B31,#REF!,"алиев",#REF!,"01.07.2026")</f>
        <v>#REF!</v>
      </c>
      <c r="NS31" s="4" t="e">
        <f>COUNTIFS(#REF!,B31,#REF!,"Бекдурдиев",#REF!,"01.07.2026")</f>
        <v>#REF!</v>
      </c>
      <c r="NT31" s="4" t="e">
        <f>COUNTIFS(#REF!,B31,#REF!,"алиев",#REF!,"02.07.2026")</f>
        <v>#REF!</v>
      </c>
      <c r="NU31" s="4" t="e">
        <f>COUNTIFS(#REF!,B31,#REF!,"Бекдурдиев",#REF!,"02.07.2026")</f>
        <v>#REF!</v>
      </c>
      <c r="NV31" s="4" t="e">
        <f>COUNTIFS(#REF!,B31,#REF!,"алиев",#REF!,"03.07.2026")</f>
        <v>#REF!</v>
      </c>
      <c r="NW31" s="4" t="e">
        <f>COUNTIFS(#REF!,B31,#REF!,"Бекдурдиев",#REF!,"03.07.2026")</f>
        <v>#REF!</v>
      </c>
      <c r="NX31" s="4" t="e">
        <f>COUNTIFS(#REF!,B31,#REF!,"алиев",#REF!,"04.07.2026")</f>
        <v>#REF!</v>
      </c>
      <c r="NY31" s="4" t="e">
        <f>COUNTIFS(#REF!,B31,#REF!,"Бекдурдиев",#REF!,"04.07.2026")</f>
        <v>#REF!</v>
      </c>
      <c r="NZ31" s="4" t="e">
        <f>COUNTIFS(#REF!,B31,#REF!,"алиев",#REF!,"05.07.2026")</f>
        <v>#REF!</v>
      </c>
      <c r="OA31" s="4" t="e">
        <f>COUNTIFS(#REF!,B31,#REF!,"Бекдурдиев",#REF!,"05.07.2026")</f>
        <v>#REF!</v>
      </c>
      <c r="OB31" s="4" t="e">
        <f>COUNTIFS(#REF!,B31,#REF!,"алиев",#REF!,"06.07.2026")</f>
        <v>#REF!</v>
      </c>
      <c r="OC31" s="4" t="e">
        <f>COUNTIFS(#REF!,B31,#REF!,"Бекдурдиев",#REF!,"06.07.2026")</f>
        <v>#REF!</v>
      </c>
      <c r="OD31" s="4" t="e">
        <f>COUNTIFS(#REF!,B31,#REF!,"алиев",#REF!,"07.07.2026")</f>
        <v>#REF!</v>
      </c>
      <c r="OE31" s="4" t="e">
        <f>COUNTIFS(#REF!,B31,#REF!,"Бекдурдиев",#REF!,"07.07.2026")</f>
        <v>#REF!</v>
      </c>
      <c r="OF31" s="4" t="e">
        <f>COUNTIFS(#REF!,B31,#REF!,"алиев",#REF!,"08.07.2026")</f>
        <v>#REF!</v>
      </c>
      <c r="OG31" s="4" t="e">
        <f>COUNTIFS(#REF!,B31,#REF!,"Бекдурдиев",#REF!,"08.07.2026")</f>
        <v>#REF!</v>
      </c>
      <c r="OH31" s="4" t="e">
        <f>COUNTIFS(#REF!,B31,#REF!,"алиев",#REF!,"09.07.2026")</f>
        <v>#REF!</v>
      </c>
      <c r="OI31" s="4" t="e">
        <f>COUNTIFS(#REF!,B31,#REF!,"Бекдурдиев",#REF!,"09.07.2026")</f>
        <v>#REF!</v>
      </c>
      <c r="OJ31" s="4" t="e">
        <f>COUNTIFS(#REF!,B31,#REF!,"алиев",#REF!,"10.07.2026")</f>
        <v>#REF!</v>
      </c>
      <c r="OK31" s="4" t="e">
        <f>COUNTIFS(#REF!,B31,#REF!,"Бекдурдиев",#REF!,"10.07.2026")</f>
        <v>#REF!</v>
      </c>
      <c r="OL31" s="4" t="e">
        <f>COUNTIFS(#REF!,B31,#REF!,"алиев",#REF!,"11.07.2026")</f>
        <v>#REF!</v>
      </c>
      <c r="OM31" s="4" t="e">
        <f>COUNTIFS(#REF!,B31,#REF!,"Бекдурдиев",#REF!,"11.07.2026")</f>
        <v>#REF!</v>
      </c>
      <c r="ON31" s="4" t="e">
        <f>COUNTIFS(#REF!,B31,#REF!,"алиев",#REF!,"12.07.2026")</f>
        <v>#REF!</v>
      </c>
      <c r="OO31" s="4" t="e">
        <f>COUNTIFS(#REF!,B31,#REF!,"Бекдурдиев",#REF!,"12.07.2026")</f>
        <v>#REF!</v>
      </c>
      <c r="OP31" s="4" t="e">
        <f>COUNTIFS(#REF!,B31,#REF!,"алиев",#REF!,"13.07.2026")</f>
        <v>#REF!</v>
      </c>
      <c r="OQ31" s="4" t="e">
        <f>COUNTIFS(#REF!,B31,#REF!,"Бекдурдиев",#REF!,"13.07.2026")</f>
        <v>#REF!</v>
      </c>
      <c r="OR31" s="4" t="e">
        <f>COUNTIFS(#REF!,B31,#REF!,"алиев",#REF!,"14.07.2026")</f>
        <v>#REF!</v>
      </c>
      <c r="OS31" s="4" t="e">
        <f>COUNTIFS(#REF!,B31,#REF!,"Бекдурдиев",#REF!,"14.07.2026")</f>
        <v>#REF!</v>
      </c>
      <c r="OT31" s="4" t="e">
        <f>COUNTIFS(#REF!,B31,#REF!,"алиев",#REF!,"15.07.2026")</f>
        <v>#REF!</v>
      </c>
      <c r="OU31" s="4" t="e">
        <f>COUNTIFS(#REF!,B31,#REF!,"Бекдурдиев",#REF!,"15.07.2026")</f>
        <v>#REF!</v>
      </c>
      <c r="OV31" s="4" t="e">
        <f>COUNTIFS(#REF!,B31,#REF!,"алиев",#REF!,"16.07.2026")</f>
        <v>#REF!</v>
      </c>
      <c r="OW31" s="4" t="e">
        <f>COUNTIFS(#REF!,B31,#REF!,"Бекдурдиев",#REF!,"16.07.2026")</f>
        <v>#REF!</v>
      </c>
      <c r="OX31" s="4" t="e">
        <f>COUNTIFS(#REF!,B31,#REF!,"алиев",#REF!,"17.07.2026")</f>
        <v>#REF!</v>
      </c>
      <c r="OY31" s="4" t="e">
        <f>COUNTIFS(#REF!,B31,#REF!,"Бекдурдиев",#REF!,"17.07.2026")</f>
        <v>#REF!</v>
      </c>
      <c r="OZ31" s="4" t="e">
        <f>COUNTIFS(#REF!,B31,#REF!,"алиев",#REF!,"18.07.2026")</f>
        <v>#REF!</v>
      </c>
      <c r="PA31" s="4" t="e">
        <f>COUNTIFS(#REF!,B31,#REF!,"Бекдурдиев",#REF!,"18.07.2026")</f>
        <v>#REF!</v>
      </c>
      <c r="PB31" s="4" t="e">
        <f>COUNTIFS(#REF!,B31,#REF!,"алиев",#REF!,"19.07.2026")</f>
        <v>#REF!</v>
      </c>
      <c r="PC31" s="4" t="e">
        <f>COUNTIFS(#REF!,B31,#REF!,"Бекдурдиев",#REF!,"19.07.2026")</f>
        <v>#REF!</v>
      </c>
      <c r="PD31" s="4" t="e">
        <f>COUNTIFS(#REF!,B31,#REF!,"алиев",#REF!,"20.07.2026")</f>
        <v>#REF!</v>
      </c>
      <c r="PE31" s="4" t="e">
        <f>COUNTIFS(#REF!,B31,#REF!,"Бекдурдиев",#REF!,"20.07.2026")</f>
        <v>#REF!</v>
      </c>
      <c r="PF31" s="4" t="e">
        <f>COUNTIFS(#REF!,B31,#REF!,"алиев",#REF!,"21.07.2026")</f>
        <v>#REF!</v>
      </c>
      <c r="PG31" s="4" t="e">
        <f>COUNTIFS(#REF!,B31,#REF!,"Бекдурдиев",#REF!,"21.07.2026")</f>
        <v>#REF!</v>
      </c>
      <c r="PH31" s="4" t="e">
        <f>COUNTIFS(#REF!,B31,#REF!,"алиев",#REF!,"22.07.2026")</f>
        <v>#REF!</v>
      </c>
      <c r="PI31" s="4" t="e">
        <f>COUNTIFS(#REF!,B31,#REF!,"Бекдурдиев",#REF!,"22.07.2026")</f>
        <v>#REF!</v>
      </c>
      <c r="PJ31" s="4" t="e">
        <f>COUNTIFS(#REF!,B31,#REF!,"алиев",#REF!,"23.07.2026")</f>
        <v>#REF!</v>
      </c>
      <c r="PK31" s="4" t="e">
        <f>COUNTIFS(#REF!,B31,#REF!,"Бекдурдиев",#REF!,"23.07.2026")</f>
        <v>#REF!</v>
      </c>
      <c r="PL31" s="4" t="e">
        <f>COUNTIFS(#REF!,B31,#REF!,"алиев",#REF!,"24.07.2026")</f>
        <v>#REF!</v>
      </c>
      <c r="PM31" s="4" t="e">
        <f>COUNTIFS(#REF!,B31,#REF!,"Бекдурдиев",#REF!,"24.07.2026")</f>
        <v>#REF!</v>
      </c>
      <c r="PN31" s="4" t="e">
        <f>COUNTIFS(#REF!,B31,#REF!,"алиев",#REF!,"25.07.2026")</f>
        <v>#REF!</v>
      </c>
      <c r="PO31" s="4" t="e">
        <f>COUNTIFS(#REF!,B31,#REF!,"Бекдурдиев",#REF!,"25.07.2026")</f>
        <v>#REF!</v>
      </c>
      <c r="PP31" s="4" t="e">
        <f>COUNTIFS(#REF!,B31,#REF!,"алиев",#REF!,"26.07.2026")</f>
        <v>#REF!</v>
      </c>
      <c r="PQ31" s="4" t="e">
        <f>COUNTIFS(#REF!,B31,#REF!,"Бекдурдиев",#REF!,"26.07.2026")</f>
        <v>#REF!</v>
      </c>
      <c r="PR31" s="4" t="e">
        <f>COUNTIFS(#REF!,B31,#REF!,"алиев",#REF!,"27.07.2026")</f>
        <v>#REF!</v>
      </c>
      <c r="PS31" s="4" t="e">
        <f>COUNTIFS(#REF!,B31,#REF!,"Бекдурдиев",#REF!,"27.07.2026")</f>
        <v>#REF!</v>
      </c>
      <c r="PT31" s="4" t="e">
        <f>COUNTIFS(#REF!,B31,#REF!,"алиев",#REF!,"28.07.2026")</f>
        <v>#REF!</v>
      </c>
      <c r="PU31" s="4" t="e">
        <f>COUNTIFS(#REF!,B31,#REF!,"Бекдурдиев",#REF!,"28.07.2026")</f>
        <v>#REF!</v>
      </c>
      <c r="PV31" s="4" t="e">
        <f>COUNTIFS(#REF!,B31,#REF!,"алиев",#REF!,"29.07.2026")</f>
        <v>#REF!</v>
      </c>
      <c r="PW31" s="4" t="e">
        <f>COUNTIFS(#REF!,B31,#REF!,"Бекдурдиев",#REF!,"29.07.2026")</f>
        <v>#REF!</v>
      </c>
      <c r="PX31" s="4" t="e">
        <f>COUNTIFS(#REF!,B31,#REF!,"алиев",#REF!,"30.07.2026")</f>
        <v>#REF!</v>
      </c>
      <c r="PY31" s="4" t="e">
        <f>COUNTIFS(#REF!,B31,#REF!,"Бекдурдиев",#REF!,"30.07.2026")</f>
        <v>#REF!</v>
      </c>
      <c r="PZ31" s="4" t="e">
        <f>COUNTIFS(#REF!,B31,#REF!,"алиев",#REF!,"31.07.2026")</f>
        <v>#REF!</v>
      </c>
      <c r="QA31" s="4" t="e">
        <f>COUNTIFS(#REF!,B31,#REF!,"Бекдурдиев",#REF!,"31.07.2026")</f>
        <v>#REF!</v>
      </c>
      <c r="QB31" s="20" t="e">
        <f t="shared" si="32"/>
        <v>#REF!</v>
      </c>
      <c r="QC31" s="20" t="e">
        <f t="shared" si="33"/>
        <v>#REF!</v>
      </c>
      <c r="QD31" s="4" t="e">
        <f>COUNTIFS(#REF!,B31,#REF!,"алиев",#REF!,"01.08.2026")</f>
        <v>#REF!</v>
      </c>
      <c r="QE31" s="4" t="e">
        <f>COUNTIFS(#REF!,B31,#REF!,"Бекдурдиев",#REF!,"02.08.2026")</f>
        <v>#REF!</v>
      </c>
      <c r="QF31" s="4" t="e">
        <f>COUNTIFS(#REF!,B31,#REF!,"алиев",#REF!,"02.08.2026")</f>
        <v>#REF!</v>
      </c>
      <c r="QG31" s="4" t="e">
        <f>COUNTIFS(#REF!,B31,#REF!,"Бекдурдиев",#REF!,"03.08.2026")</f>
        <v>#REF!</v>
      </c>
      <c r="QH31" s="4" t="e">
        <f>COUNTIFS(#REF!,B31,#REF!,"алиев",#REF!,"03.08.2026")</f>
        <v>#REF!</v>
      </c>
      <c r="QI31" s="4" t="e">
        <f>COUNTIFS(#REF!,B31,#REF!,"Бекдурдиев",#REF!,"03.08.2026")</f>
        <v>#REF!</v>
      </c>
      <c r="QJ31" s="4" t="e">
        <f>COUNTIFS(#REF!,B31,#REF!,"алиев",#REF!,"04.08.2026")</f>
        <v>#REF!</v>
      </c>
      <c r="QK31" s="4" t="e">
        <f>COUNTIFS(#REF!,B31,#REF!,"Бекдурдиев",#REF!,"04.08.2026")</f>
        <v>#REF!</v>
      </c>
      <c r="QL31" s="4" t="e">
        <f>COUNTIFS(#REF!,B31,#REF!,"алиев",#REF!,"05.08.2026")</f>
        <v>#REF!</v>
      </c>
      <c r="QM31" s="4" t="e">
        <f>COUNTIFS(#REF!,B31,#REF!,"Бекдурдиев",#REF!,"05.08.2026")</f>
        <v>#REF!</v>
      </c>
      <c r="QN31" s="4" t="e">
        <f>COUNTIFS(#REF!,B31,#REF!,"алиев",#REF!,"06.08.2026")</f>
        <v>#REF!</v>
      </c>
      <c r="QO31" s="4" t="e">
        <f>COUNTIFS(#REF!,B31,#REF!,"Бекдурдиев",#REF!,"06.08.2026")</f>
        <v>#REF!</v>
      </c>
      <c r="QP31" s="4" t="e">
        <f>COUNTIFS(#REF!,B31,#REF!,"алиев",#REF!,"07.08.2026")</f>
        <v>#REF!</v>
      </c>
      <c r="QQ31" s="4" t="e">
        <f>COUNTIFS(#REF!,B31,#REF!,"Бекдурдиев",#REF!,"07.08.2026")</f>
        <v>#REF!</v>
      </c>
      <c r="QR31" s="4" t="e">
        <f>COUNTIFS(#REF!,B31,#REF!,"алиев",#REF!,"08.08.2026")</f>
        <v>#REF!</v>
      </c>
      <c r="QS31" s="4" t="e">
        <f>COUNTIFS(#REF!,B31,#REF!,"Бекдурдиев",#REF!,"08.08.2026")</f>
        <v>#REF!</v>
      </c>
      <c r="QT31" s="4" t="e">
        <f>COUNTIFS(#REF!,B31,#REF!,"алиев",#REF!,"09.08.2026")</f>
        <v>#REF!</v>
      </c>
      <c r="QU31" s="4" t="e">
        <f>COUNTIFS(#REF!,B31,#REF!,"Бекдурдиев",#REF!,"09.08.2026")</f>
        <v>#REF!</v>
      </c>
      <c r="QV31" s="4" t="e">
        <f>COUNTIFS(#REF!,B31,#REF!,"алиев",#REF!,"10.08.2026")</f>
        <v>#REF!</v>
      </c>
      <c r="QW31" s="4" t="e">
        <f>COUNTIFS(#REF!,B31,#REF!,"Бекдурдиев",#REF!,"10.08.2026")</f>
        <v>#REF!</v>
      </c>
      <c r="QX31" s="4" t="e">
        <f>COUNTIFS(#REF!,B31,#REF!,"алиев",#REF!,"11.08.2026")</f>
        <v>#REF!</v>
      </c>
      <c r="QY31" s="4" t="e">
        <f>COUNTIFS(#REF!,B31,#REF!,"Бекдурдиев",#REF!,"11.08.2026")</f>
        <v>#REF!</v>
      </c>
      <c r="QZ31" s="4" t="e">
        <f>COUNTIFS(#REF!,B31,#REF!,"алиев",#REF!,"12.08.2026")</f>
        <v>#REF!</v>
      </c>
      <c r="RA31" s="4" t="e">
        <f>COUNTIFS(#REF!,B31,#REF!,"Бекдурдиев",#REF!,"12.08.2026")</f>
        <v>#REF!</v>
      </c>
      <c r="RB31" s="4" t="e">
        <f>COUNTIFS(#REF!,B31,#REF!,"алиев",#REF!,"13.08.2026")</f>
        <v>#REF!</v>
      </c>
      <c r="RC31" s="4" t="e">
        <f>COUNTIFS(#REF!,B31,#REF!,"Бекдурдиев",#REF!,"13.08.2026")</f>
        <v>#REF!</v>
      </c>
      <c r="RD31" s="4" t="e">
        <f>COUNTIFS(#REF!,B31,#REF!,"алиев",#REF!,"14.08.2026")</f>
        <v>#REF!</v>
      </c>
      <c r="RE31" s="4" t="e">
        <f>COUNTIFS(#REF!,B31,#REF!,"Бекдурдиев",#REF!,"14.08.2026")</f>
        <v>#REF!</v>
      </c>
      <c r="RF31" s="4" t="e">
        <f>COUNTIFS(#REF!,B31,#REF!,"алиев",#REF!,"15.08.2026")</f>
        <v>#REF!</v>
      </c>
      <c r="RG31" s="4" t="e">
        <f>COUNTIFS(#REF!,B31,#REF!,"Бекдурдиев",#REF!,"15.08.2026")</f>
        <v>#REF!</v>
      </c>
      <c r="RH31" s="4" t="e">
        <f>COUNTIFS(#REF!,B31,#REF!,"алиев",#REF!,"16.08.2026")</f>
        <v>#REF!</v>
      </c>
      <c r="RI31" s="4" t="e">
        <f>COUNTIFS(#REF!,B31,#REF!,"Бекдурдиев",#REF!,"16.08.2026")</f>
        <v>#REF!</v>
      </c>
      <c r="RJ31" s="4" t="e">
        <f>COUNTIFS(#REF!,B31,#REF!,"алиев",#REF!,"17.08.2026")</f>
        <v>#REF!</v>
      </c>
      <c r="RK31" s="4" t="e">
        <f>COUNTIFS(#REF!,B31,#REF!,"Бекдурдиев",#REF!,"17.08.2026")</f>
        <v>#REF!</v>
      </c>
      <c r="RL31" s="4" t="e">
        <f>COUNTIFS(#REF!,B31,#REF!,"алиев",#REF!,"18.08.2026")</f>
        <v>#REF!</v>
      </c>
      <c r="RM31" s="4" t="e">
        <f>COUNTIFS(#REF!,B31,#REF!,"Бекдурдиев",#REF!,"18.08.2026")</f>
        <v>#REF!</v>
      </c>
      <c r="RN31" s="4" t="e">
        <f>COUNTIFS(#REF!,B31,#REF!,"алиев",#REF!,"19.08.2026")</f>
        <v>#REF!</v>
      </c>
      <c r="RO31" s="4" t="e">
        <f>COUNTIFS(#REF!,B31,#REF!,"Бекдурдиев",#REF!,"19.08.2026")</f>
        <v>#REF!</v>
      </c>
      <c r="RP31" s="4" t="e">
        <f>COUNTIFS(#REF!,B31,#REF!,"алиев",#REF!,"20.08.2026")</f>
        <v>#REF!</v>
      </c>
      <c r="RQ31" s="4" t="e">
        <f>COUNTIFS(#REF!,B31,#REF!,"Бекдурдиев",#REF!,"20.08.2026")</f>
        <v>#REF!</v>
      </c>
      <c r="RR31" s="4" t="e">
        <f>COUNTIFS(#REF!,B31,#REF!,"алиев",#REF!,"21.08.2026")</f>
        <v>#REF!</v>
      </c>
      <c r="RS31" s="4" t="e">
        <f>COUNTIFS(#REF!,B31,#REF!,"Бекдурдиев",#REF!,"21.08.2026")</f>
        <v>#REF!</v>
      </c>
      <c r="RT31" s="4" t="e">
        <f>COUNTIFS(#REF!,B31,#REF!,"алиев",#REF!,"22.08.2026")</f>
        <v>#REF!</v>
      </c>
      <c r="RU31" s="4" t="e">
        <f>COUNTIFS(#REF!,B31,#REF!,"Бекдурдиев",#REF!,"22.08.2026")</f>
        <v>#REF!</v>
      </c>
      <c r="RV31" s="4" t="e">
        <f>COUNTIFS(#REF!,B31,#REF!,"алиев",#REF!,"23.08.2026")</f>
        <v>#REF!</v>
      </c>
      <c r="RW31" s="4" t="e">
        <f>COUNTIFS(#REF!,B31,#REF!,"Бекдурдиев",#REF!,"23.08.2026")</f>
        <v>#REF!</v>
      </c>
      <c r="RX31" s="4" t="e">
        <f>COUNTIFS(#REF!,B31,#REF!,"алиев",#REF!,"24.08.2026")</f>
        <v>#REF!</v>
      </c>
      <c r="RY31" s="4" t="e">
        <f>COUNTIFS(#REF!,B31,#REF!,"Бекдурдиев",#REF!,"24.08.2026")</f>
        <v>#REF!</v>
      </c>
      <c r="RZ31" s="4" t="e">
        <f>COUNTIFS(#REF!,B31,#REF!,"алиев",#REF!,"25.08.2026")</f>
        <v>#REF!</v>
      </c>
      <c r="SA31" s="4" t="e">
        <f>COUNTIFS(#REF!,B31,#REF!,"Бекдурдиев",#REF!,"25.08.2026")</f>
        <v>#REF!</v>
      </c>
      <c r="SB31" s="4" t="e">
        <f>COUNTIFS(#REF!,B31,#REF!,"алиев",#REF!,"26.08.2026")</f>
        <v>#REF!</v>
      </c>
      <c r="SC31" s="4" t="e">
        <f>COUNTIFS(#REF!,B31,#REF!,"Бекдурдиев",#REF!,"26.08.2026")</f>
        <v>#REF!</v>
      </c>
      <c r="SD31" s="4" t="e">
        <f>COUNTIFS(#REF!,B31,#REF!,"алиев",#REF!,"27.08.2026")</f>
        <v>#REF!</v>
      </c>
      <c r="SE31" s="4" t="e">
        <f>COUNTIFS(#REF!,B31,#REF!,"Бекдурдиев",#REF!,"27.08.2026")</f>
        <v>#REF!</v>
      </c>
      <c r="SF31" s="4" t="e">
        <f>COUNTIFS(#REF!,B31,#REF!,"алиев",#REF!,"28.08.2026")</f>
        <v>#REF!</v>
      </c>
      <c r="SG31" s="4" t="e">
        <f>COUNTIFS(#REF!,B31,#REF!,"Бекдурдиев",#REF!,"28.08.2026")</f>
        <v>#REF!</v>
      </c>
      <c r="SH31" s="4" t="e">
        <f>COUNTIFS(#REF!,B31,#REF!,"алиев",#REF!,"29.08.2026")</f>
        <v>#REF!</v>
      </c>
      <c r="SI31" s="4" t="e">
        <f>COUNTIFS(#REF!,B31,#REF!,"Бекдурдиев",#REF!,"29.08.2026")</f>
        <v>#REF!</v>
      </c>
      <c r="SJ31" s="4" t="e">
        <f>COUNTIFS(#REF!,B31,#REF!,"алиев",#REF!,"30.08.2026")</f>
        <v>#REF!</v>
      </c>
      <c r="SK31" s="4" t="e">
        <f>COUNTIFS(#REF!,B31,#REF!,"Бекдурдиев",#REF!,"30.08.2026")</f>
        <v>#REF!</v>
      </c>
      <c r="SL31" s="4" t="e">
        <f>COUNTIFS(#REF!,B31,#REF!,"алиев",#REF!,"31.08.2026")</f>
        <v>#REF!</v>
      </c>
      <c r="SM31" s="4" t="e">
        <f>COUNTIFS(#REF!,B31,#REF!,"Бекдурдиев",#REF!,"31.08.2026")</f>
        <v>#REF!</v>
      </c>
      <c r="SN31" s="24" t="e">
        <f t="shared" si="34"/>
        <v>#REF!</v>
      </c>
      <c r="SO31" s="24" t="e">
        <f t="shared" si="35"/>
        <v>#REF!</v>
      </c>
      <c r="SP31" s="3" t="e">
        <f>COUNTIFS(#REF!,B31,#REF!,"алиев",#REF!,"01.09.2026")</f>
        <v>#REF!</v>
      </c>
      <c r="SQ31" s="3" t="e">
        <f>COUNTIFS(#REF!,B31,#REF!,"Бекдурдиев",#REF!,"01.09.2026")</f>
        <v>#REF!</v>
      </c>
      <c r="SR31" s="3" t="e">
        <f>COUNTIFS(#REF!,B31,#REF!,"алиев",#REF!,"02.09.2026")</f>
        <v>#REF!</v>
      </c>
      <c r="SS31" s="3" t="e">
        <f>COUNTIFS(#REF!,B31,#REF!,"Бекдурдиев",#REF!,"02.09.2026")</f>
        <v>#REF!</v>
      </c>
      <c r="ST31" s="3" t="e">
        <f>COUNTIFS(#REF!,B31,#REF!,"алиев",#REF!,"03.09.2026")</f>
        <v>#REF!</v>
      </c>
      <c r="SU31" s="3" t="e">
        <f>COUNTIFS(#REF!,B31,#REF!,"Бекдурдиев",#REF!,"03.09.2026")</f>
        <v>#REF!</v>
      </c>
      <c r="SV31" s="3" t="e">
        <f>COUNTIFS(#REF!,B31,#REF!,"алиев",#REF!,"04.09.2026")</f>
        <v>#REF!</v>
      </c>
      <c r="SW31" s="3" t="e">
        <f>COUNTIFS(#REF!,B31,#REF!,"Бекдурдиев",#REF!,"04.09.2026")</f>
        <v>#REF!</v>
      </c>
      <c r="SX31" s="3" t="e">
        <f>COUNTIFS(#REF!,B31,#REF!,"алиев",#REF!,"05.09.2026")</f>
        <v>#REF!</v>
      </c>
      <c r="SY31" s="3" t="e">
        <f>COUNTIFS(#REF!,B31,#REF!,"Бекдурдиев",#REF!,"05.09.2026")</f>
        <v>#REF!</v>
      </c>
      <c r="SZ31" s="3" t="e">
        <f>COUNTIFS(#REF!,B31,#REF!,"алиев",#REF!,"06.09.2026")</f>
        <v>#REF!</v>
      </c>
      <c r="TA31" s="3" t="e">
        <f>COUNTIFS(#REF!,B31,#REF!,"Бекдурдиев",#REF!,"06.09.2026")</f>
        <v>#REF!</v>
      </c>
      <c r="TB31" s="3" t="e">
        <f>COUNTIFS(#REF!,B31,#REF!,"алиев",#REF!,"07.09.2026")</f>
        <v>#REF!</v>
      </c>
      <c r="TC31" s="3" t="e">
        <f>COUNTIFS(#REF!,B31,#REF!,"Бекдурдиев",#REF!,"07.09.2026")</f>
        <v>#REF!</v>
      </c>
      <c r="TD31" s="3" t="e">
        <f>COUNTIFS(#REF!,B31,#REF!,"алиев",#REF!,"08.09.2026")</f>
        <v>#REF!</v>
      </c>
      <c r="TE31" s="3" t="e">
        <f>COUNTIFS(#REF!,B31,#REF!,"Бекдурдиев",#REF!,"08.09.2026")</f>
        <v>#REF!</v>
      </c>
      <c r="TF31" s="3" t="e">
        <f>COUNTIFS(#REF!,B31,#REF!,"алиев",#REF!,"09.09.2026")</f>
        <v>#REF!</v>
      </c>
      <c r="TG31" s="3" t="e">
        <f>COUNTIFS(#REF!,B31,#REF!,"Бекдурдиев",#REF!,"08.09.2026")</f>
        <v>#REF!</v>
      </c>
      <c r="TH31" s="3" t="e">
        <f>COUNTIFS(#REF!,B31,#REF!,"алиев",#REF!,"10.09.2026")</f>
        <v>#REF!</v>
      </c>
      <c r="TI31" s="3" t="e">
        <f>COUNTIFS(#REF!,B31,#REF!,"Бекдурдиев",#REF!,"10.09.2026")</f>
        <v>#REF!</v>
      </c>
      <c r="TJ31" s="3" t="e">
        <f>COUNTIFS(#REF!,B31,#REF!,"алиев",#REF!,"11.09.2026")</f>
        <v>#REF!</v>
      </c>
      <c r="TK31" s="3" t="e">
        <f>COUNTIFS(#REF!,B31,#REF!,"Бекдурдиев",#REF!,"11.09.2026")</f>
        <v>#REF!</v>
      </c>
      <c r="TL31" s="3" t="e">
        <f>COUNTIFS(#REF!,B31,#REF!,"алиев",#REF!,"11.09.2026")</f>
        <v>#REF!</v>
      </c>
      <c r="TM31" s="3" t="e">
        <f>COUNTIFS(#REF!,B31,#REF!,"Бекдурдиев",#REF!,"12.09.2026")</f>
        <v>#REF!</v>
      </c>
      <c r="TN31" s="3" t="e">
        <f>COUNTIFS(#REF!,B31,#REF!,"алиев",#REF!,"13.09.2026")</f>
        <v>#REF!</v>
      </c>
      <c r="TO31" s="3" t="e">
        <f>COUNTIFS(#REF!,B31,#REF!,"Бекдурдиев",#REF!,"13.09.2026")</f>
        <v>#REF!</v>
      </c>
      <c r="TP31" s="3" t="e">
        <f>COUNTIFS(#REF!,B31,#REF!,"алиев",#REF!,"14.09.2026")</f>
        <v>#REF!</v>
      </c>
      <c r="TQ31" s="3" t="e">
        <f>COUNTIFS(#REF!,B31,#REF!,"Бекдурдиев",#REF!,"14.09.2026")</f>
        <v>#REF!</v>
      </c>
      <c r="TR31" s="3" t="e">
        <f>COUNTIFS(#REF!,B31,#REF!,"алиев",#REF!,"15.09.2026")</f>
        <v>#REF!</v>
      </c>
      <c r="TS31" s="3" t="e">
        <f>COUNTIFS(#REF!,B31,#REF!,"Бекдурдиев",#REF!,"15.09.2026")</f>
        <v>#REF!</v>
      </c>
      <c r="TT31" s="3" t="e">
        <f>COUNTIFS(#REF!,B31,#REF!,"алиев",#REF!,"16.09.2026")</f>
        <v>#REF!</v>
      </c>
      <c r="TU31" s="3" t="e">
        <f>COUNTIFS(#REF!,B31,#REF!,"Бекдурдиев",#REF!,"16.09.2026")</f>
        <v>#REF!</v>
      </c>
      <c r="TV31" s="3" t="e">
        <f>COUNTIFS(#REF!,B31,#REF!,"алиев",#REF!,"17.09.2026")</f>
        <v>#REF!</v>
      </c>
      <c r="TW31" s="3" t="e">
        <f>COUNTIFS(#REF!,B31,#REF!,"Бекдурдиев",#REF!,"17.09.2026")</f>
        <v>#REF!</v>
      </c>
      <c r="TX31" s="3" t="e">
        <f>COUNTIFS(#REF!,B31,#REF!,"алиев",#REF!,"18.09.2026")</f>
        <v>#REF!</v>
      </c>
      <c r="TY31" s="3" t="e">
        <f>COUNTIFS(#REF!,B31,#REF!,"Бекдурдиев",#REF!,"18.09.2026")</f>
        <v>#REF!</v>
      </c>
      <c r="TZ31" s="3" t="e">
        <f>COUNTIFS(#REF!,B31,#REF!,"алиев",#REF!,"19.09.2026")</f>
        <v>#REF!</v>
      </c>
      <c r="UA31" s="3" t="e">
        <f>COUNTIFS(#REF!,B31,#REF!,"Бекдурдиев",#REF!,"19.09.2026")</f>
        <v>#REF!</v>
      </c>
      <c r="UB31" s="3" t="e">
        <f>COUNTIFS(#REF!,B31,#REF!,"алиев",#REF!,"20.09.2026")</f>
        <v>#REF!</v>
      </c>
      <c r="UC31" s="3" t="e">
        <f>COUNTIFS(#REF!,B31,#REF!,"Бекдурдиев",#REF!,"20.09.2026")</f>
        <v>#REF!</v>
      </c>
      <c r="UD31" s="3" t="e">
        <f>COUNTIFS(#REF!,B31,#REF!,"алиев",#REF!,"21.09.2026")</f>
        <v>#REF!</v>
      </c>
      <c r="UE31" s="3" t="e">
        <f>COUNTIFS(#REF!,B31,#REF!,"Бекдурдиев",#REF!,"21.09.2026")</f>
        <v>#REF!</v>
      </c>
      <c r="UF31" s="3" t="e">
        <f>COUNTIFS(#REF!,B31,#REF!,"алиев",#REF!,"22.09.2026")</f>
        <v>#REF!</v>
      </c>
      <c r="UG31" s="3" t="e">
        <f>COUNTIFS(#REF!,B31,#REF!,"Бекдурдиев",#REF!,"22.09.2026")</f>
        <v>#REF!</v>
      </c>
      <c r="UH31" s="3" t="e">
        <f>COUNTIFS(#REF!,B31,#REF!,"алиев",#REF!,"23.09.2026")</f>
        <v>#REF!</v>
      </c>
      <c r="UI31" s="3" t="e">
        <f>COUNTIFS(#REF!,B31,#REF!,"Бекдурдиев",#REF!,"23.09.2026")</f>
        <v>#REF!</v>
      </c>
      <c r="UJ31" s="3" t="e">
        <f>COUNTIFS(#REF!,B31,#REF!,"алиев",#REF!,"24.09.2026")</f>
        <v>#REF!</v>
      </c>
      <c r="UK31" s="3" t="e">
        <f>COUNTIFS(#REF!,B31,#REF!,"Бекдурдиев",#REF!,"24.09.2026")</f>
        <v>#REF!</v>
      </c>
      <c r="UL31" s="3" t="e">
        <f>COUNTIFS(#REF!,B31,#REF!,"алиев",#REF!,"25.09.2026")</f>
        <v>#REF!</v>
      </c>
      <c r="UM31" s="3" t="e">
        <f>COUNTIFS(#REF!,B31,#REF!,"Бекдурдиев",#REF!,"25.09.2026")</f>
        <v>#REF!</v>
      </c>
      <c r="UN31" s="3" t="e">
        <f>COUNTIFS(#REF!,B31,#REF!,"алиев",#REF!,"26.09.2026")</f>
        <v>#REF!</v>
      </c>
      <c r="UO31" s="3" t="e">
        <f>COUNTIFS(#REF!,B31,#REF!,"Бекдурдиев",#REF!,"26.09.2026")</f>
        <v>#REF!</v>
      </c>
      <c r="UP31" s="3" t="e">
        <f>COUNTIFS(#REF!,B31,#REF!,"алиев",#REF!,"27.09.2026")</f>
        <v>#REF!</v>
      </c>
      <c r="UQ31" s="3" t="e">
        <f>COUNTIFS(#REF!,B31,#REF!,"Бекдурдиев",#REF!,"27.09.2026")</f>
        <v>#REF!</v>
      </c>
      <c r="UR31" s="3" t="e">
        <f>COUNTIFS(#REF!,B31,#REF!,"алиев",#REF!,"28.09.2026")</f>
        <v>#REF!</v>
      </c>
      <c r="US31" s="3" t="e">
        <f>COUNTIFS(#REF!,B31,#REF!,"Бекдурдиев",#REF!,"28.09.2026")</f>
        <v>#REF!</v>
      </c>
      <c r="UT31" s="3" t="e">
        <f>COUNTIFS(#REF!,B31,#REF!,"алиев",#REF!,"29.09.2026")</f>
        <v>#REF!</v>
      </c>
      <c r="UU31" s="3" t="e">
        <f>COUNTIFS(#REF!,B31,#REF!,"Бекдурдиев",#REF!,"29.09.2026")</f>
        <v>#REF!</v>
      </c>
      <c r="UV31" s="3" t="e">
        <f>COUNTIFS(#REF!,B31,#REF!,"алиев",#REF!,"30.09.2026")</f>
        <v>#REF!</v>
      </c>
      <c r="UW31" s="4" t="e">
        <f>COUNTIFS(#REF!,B31,#REF!,"Бекдурдиев",#REF!,"30.09.2026")</f>
        <v>#REF!</v>
      </c>
      <c r="UX31" s="19" t="e">
        <f t="shared" si="36"/>
        <v>#REF!</v>
      </c>
      <c r="UY31" s="19" t="e">
        <f t="shared" si="37"/>
        <v>#REF!</v>
      </c>
      <c r="UZ31" s="28" t="e">
        <f>COUNTIFS(#REF!,B31,#REF!,"алиев",#REF!,"01.10.2026")</f>
        <v>#REF!</v>
      </c>
      <c r="VA31" s="28" t="e">
        <f>COUNTIFS(#REF!,B31,#REF!,"Бекдурдиев",#REF!,"01.10.2026")</f>
        <v>#REF!</v>
      </c>
      <c r="VB31" s="28" t="e">
        <f>COUNTIFS(#REF!,B31,#REF!,"алиев",#REF!,"02.10.2026")</f>
        <v>#REF!</v>
      </c>
      <c r="VC31" s="28" t="e">
        <f>COUNTIFS(#REF!,B31,#REF!,"Бекдурдиев",#REF!,"02.10.2026")</f>
        <v>#REF!</v>
      </c>
      <c r="VD31" s="28" t="e">
        <f>COUNTIFS(#REF!,B31,#REF!,"алиев",#REF!,"03.10.2026")</f>
        <v>#REF!</v>
      </c>
      <c r="VE31" s="28" t="e">
        <f>COUNTIFS(#REF!,B31,#REF!,"Бекдурдиев",#REF!,"03.10.2026")</f>
        <v>#REF!</v>
      </c>
      <c r="VF31" s="28" t="e">
        <f>COUNTIFS(#REF!,B31,#REF!,"алиев",#REF!,"04.10.2026")</f>
        <v>#REF!</v>
      </c>
      <c r="VG31" s="28" t="e">
        <f>COUNTIFS(#REF!,B31,#REF!,"Бекдурдиев",#REF!,"04.10.2026")</f>
        <v>#REF!</v>
      </c>
      <c r="VH31" s="28" t="e">
        <f>COUNTIFS(#REF!,B31,#REF!,"алиев",#REF!,"05.10.2026")</f>
        <v>#REF!</v>
      </c>
      <c r="VI31" s="28" t="e">
        <f>COUNTIFS(#REF!,B31,#REF!,"Бекдурдиев",#REF!,"05.10.2026")</f>
        <v>#REF!</v>
      </c>
      <c r="VJ31" s="28" t="e">
        <f>COUNTIFS(#REF!,B31,#REF!,"алиев",#REF!,"06.10.2026")</f>
        <v>#REF!</v>
      </c>
      <c r="VK31" s="28" t="e">
        <f>COUNTIFS(#REF!,B31,#REF!,"Бекдурдиев",#REF!,"06.10.2026")</f>
        <v>#REF!</v>
      </c>
      <c r="VL31" s="28" t="e">
        <f>COUNTIFS(#REF!,B31,#REF!,"алиев",#REF!,"07.10.2026")</f>
        <v>#REF!</v>
      </c>
      <c r="VM31" s="28" t="e">
        <f>COUNTIFS(#REF!,B31,#REF!,"Бекдурдиев",#REF!,"07.10.2026")</f>
        <v>#REF!</v>
      </c>
      <c r="VN31" s="28" t="e">
        <f>COUNTIFS(#REF!,B31,#REF!,"алиев",#REF!,"08.10.2026")</f>
        <v>#REF!</v>
      </c>
      <c r="VO31" s="28" t="e">
        <f>COUNTIFS(#REF!,B31,#REF!,"Бекдурдиев",#REF!,"08.10.2026")</f>
        <v>#REF!</v>
      </c>
      <c r="VP31" s="28" t="e">
        <f>COUNTIFS(#REF!,B31,#REF!,"алиев",#REF!,"09.10.2026")</f>
        <v>#REF!</v>
      </c>
      <c r="VQ31" s="28" t="e">
        <f>COUNTIFS(#REF!,B31,#REF!,"Бекдурдиев",#REF!,"09.10.2026")</f>
        <v>#REF!</v>
      </c>
      <c r="VR31" s="28" t="e">
        <f>COUNTIFS(#REF!,B31,#REF!,"алиев",#REF!,"10.10.2026")</f>
        <v>#REF!</v>
      </c>
      <c r="VS31" s="28" t="e">
        <f>COUNTIFS(#REF!,B31,#REF!,"Бекдурдиев",#REF!,"10.10.2026")</f>
        <v>#REF!</v>
      </c>
      <c r="VT31" s="28" t="e">
        <f>COUNTIFS(#REF!,B31,#REF!,"алиев",#REF!,"11.10.2026")</f>
        <v>#REF!</v>
      </c>
      <c r="VU31" s="28" t="e">
        <f>COUNTIFS(#REF!,B31,#REF!,"Бекдурдиев",#REF!,"11.10.2026")</f>
        <v>#REF!</v>
      </c>
      <c r="VV31" s="28" t="e">
        <f>COUNTIFS(#REF!,B31,#REF!,"алиев",#REF!,"12.10.2026")</f>
        <v>#REF!</v>
      </c>
      <c r="VW31" s="28" t="e">
        <f>COUNTIFS(#REF!,B31,#REF!,"Бекдурдиев",#REF!,"12.10.2026")</f>
        <v>#REF!</v>
      </c>
      <c r="VX31" s="28" t="e">
        <f>COUNTIFS(#REF!,B31,#REF!,"алиев",#REF!,"13.10.2026")</f>
        <v>#REF!</v>
      </c>
      <c r="VY31" s="28" t="e">
        <f>COUNTIFS(#REF!,B31,#REF!,"Бекдурдиев",#REF!,"13.10.2026")</f>
        <v>#REF!</v>
      </c>
      <c r="VZ31" s="28" t="e">
        <f>COUNTIFS(#REF!,B31,#REF!,"алиев",#REF!,"14.10.2026")</f>
        <v>#REF!</v>
      </c>
      <c r="WA31" s="28" t="e">
        <f>COUNTIFS(#REF!,B31,#REF!,"Бекдурдиев",#REF!,"14.10.2026")</f>
        <v>#REF!</v>
      </c>
      <c r="WB31" s="28" t="e">
        <f>COUNTIFS(#REF!,B31,#REF!,"алиев",#REF!,"15.10.2026")</f>
        <v>#REF!</v>
      </c>
      <c r="WC31" s="28" t="e">
        <f>COUNTIFS(#REF!,B31,#REF!,"Бекдурдиев",#REF!,"15.10.2026")</f>
        <v>#REF!</v>
      </c>
      <c r="WD31" s="28" t="e">
        <f>COUNTIFS(#REF!,B31,#REF!,"алиев",#REF!,"16.10.2026")</f>
        <v>#REF!</v>
      </c>
      <c r="WE31" s="28" t="e">
        <f>COUNTIFS(#REF!,B31,#REF!,"Бекдурдиев",#REF!,"16.10.2026")</f>
        <v>#REF!</v>
      </c>
      <c r="WF31" s="28" t="e">
        <f>COUNTIFS(#REF!,B31,#REF!,"алиев",#REF!,"17.10.2026")</f>
        <v>#REF!</v>
      </c>
      <c r="WG31" s="28" t="e">
        <f>COUNTIFS(#REF!,B31,#REF!,"Бекдурдиев",#REF!,"17.10.2026")</f>
        <v>#REF!</v>
      </c>
      <c r="WH31" s="28" t="e">
        <f>COUNTIFS(#REF!,B31,#REF!,"алиев",#REF!,"18.10.2026")</f>
        <v>#REF!</v>
      </c>
      <c r="WI31" s="28" t="e">
        <f>COUNTIFS(#REF!,B31,#REF!,"Бекдурдиев",#REF!,"18.10.2026")</f>
        <v>#REF!</v>
      </c>
      <c r="WJ31" s="28" t="e">
        <f>COUNTIFS(#REF!,B31,#REF!,"алиев",#REF!,"19.10.2026")</f>
        <v>#REF!</v>
      </c>
      <c r="WK31" s="28" t="e">
        <f>COUNTIFS(#REF!,B31,#REF!,"Бекдурдиев",#REF!,"19.10.2026")</f>
        <v>#REF!</v>
      </c>
      <c r="WL31" s="28" t="e">
        <f>COUNTIFS(#REF!,B31,#REF!,"алиев",#REF!,"20.10.2026")</f>
        <v>#REF!</v>
      </c>
      <c r="WM31" s="28" t="e">
        <f>COUNTIFS(#REF!,B31,#REF!,"Бекдурдиев",#REF!,"20.10.2026")</f>
        <v>#REF!</v>
      </c>
      <c r="WN31" s="28" t="e">
        <f>COUNTIFS(#REF!,B31,#REF!,"алиев",#REF!,"21.10.2026")</f>
        <v>#REF!</v>
      </c>
      <c r="WO31" s="28" t="e">
        <f>COUNTIFS(#REF!,B31,#REF!,"Бекдурдиев",#REF!,"21.10.2026")</f>
        <v>#REF!</v>
      </c>
      <c r="WP31" s="28" t="e">
        <f>COUNTIFS(#REF!,B31,#REF!,"алиев",#REF!,"22.10.2026")</f>
        <v>#REF!</v>
      </c>
      <c r="WQ31" s="28" t="e">
        <f>COUNTIFS(#REF!,B31,#REF!,"Бекдурдиев",#REF!,"22.10.2026")</f>
        <v>#REF!</v>
      </c>
      <c r="WR31" s="28" t="e">
        <f>COUNTIFS(#REF!,B31,#REF!,"алиев",#REF!,"23.10.2026")</f>
        <v>#REF!</v>
      </c>
      <c r="WS31" s="28" t="e">
        <f>COUNTIFS(#REF!,B31,#REF!,"Бекдурдиев",#REF!,"23.10.2026")</f>
        <v>#REF!</v>
      </c>
      <c r="WT31" s="28" t="e">
        <f>COUNTIFS(#REF!,B31,#REF!,"алиев",#REF!,"24.10.2026")</f>
        <v>#REF!</v>
      </c>
      <c r="WU31" s="28" t="e">
        <f>COUNTIFS(#REF!,B31,#REF!,"Бекдурдиев",#REF!,"24.10.2026")</f>
        <v>#REF!</v>
      </c>
      <c r="WV31" s="28" t="e">
        <f>COUNTIFS(#REF!,B31,#REF!,"алиев",#REF!,"25.10.2026")</f>
        <v>#REF!</v>
      </c>
      <c r="WW31" s="28" t="e">
        <f>COUNTIFS(#REF!,B31,#REF!,"Бекдурдиев",#REF!,"25.10.2026")</f>
        <v>#REF!</v>
      </c>
      <c r="WX31" s="28" t="e">
        <f>COUNTIFS(#REF!,B31,#REF!,"алиев",#REF!,"26.10.2026")</f>
        <v>#REF!</v>
      </c>
      <c r="WY31" s="28" t="e">
        <f>COUNTIFS(#REF!,B31,#REF!,"Бекдурдиев",#REF!,"26.10.2026")</f>
        <v>#REF!</v>
      </c>
      <c r="WZ31" s="28" t="e">
        <f>COUNTIFS(#REF!,B31,#REF!,"алиев",#REF!,"27.10.2026")</f>
        <v>#REF!</v>
      </c>
      <c r="XA31" s="28" t="e">
        <f>COUNTIFS(#REF!,B31,#REF!,"Бекдурдиев",#REF!,"27.10.2026")</f>
        <v>#REF!</v>
      </c>
      <c r="XB31" s="28" t="e">
        <f>COUNTIFS(#REF!,B31,#REF!,"алиев",#REF!,"28.10.2026")</f>
        <v>#REF!</v>
      </c>
      <c r="XC31" s="28" t="e">
        <f>COUNTIFS(#REF!,B31,#REF!,"Бекдурдиев",#REF!,"28.10.2026")</f>
        <v>#REF!</v>
      </c>
      <c r="XD31" s="28" t="e">
        <f>COUNTIFS(#REF!,B31,#REF!,"алиев",#REF!,"29.10.2026")</f>
        <v>#REF!</v>
      </c>
      <c r="XE31" s="28" t="e">
        <f>COUNTIFS(#REF!,B31,#REF!,"Бекдурдиев",#REF!,"29.10.2026")</f>
        <v>#REF!</v>
      </c>
      <c r="XF31" s="28" t="e">
        <f>COUNTIFS(#REF!,B31,#REF!,"алиев",#REF!,"30.10.2026")</f>
        <v>#REF!</v>
      </c>
      <c r="XG31" s="28" t="e">
        <f>COUNTIFS(#REF!,B31,#REF!,"Бекдурдиев",#REF!,"30.10.2026")</f>
        <v>#REF!</v>
      </c>
      <c r="XH31" s="28" t="e">
        <f>COUNTIFS(#REF!,B31,#REF!,"алиев",#REF!,"31.10.2026")</f>
        <v>#REF!</v>
      </c>
      <c r="XI31" s="28" t="e">
        <f>COUNTIFS(#REF!,B31,#REF!,"Бекдурдиев",#REF!,"31.10.2026")</f>
        <v>#REF!</v>
      </c>
      <c r="XJ31" s="41" t="e">
        <f t="shared" si="38"/>
        <v>#REF!</v>
      </c>
      <c r="XK31" s="41" t="e">
        <f t="shared" si="39"/>
        <v>#REF!</v>
      </c>
      <c r="XL31" s="28" t="e">
        <f>COUNTIFS(#REF!,B31,#REF!,"алиев",#REF!,"01.11.2026")</f>
        <v>#REF!</v>
      </c>
      <c r="XM31" s="28" t="e">
        <f>COUNTIFS(#REF!,B31,#REF!,"Бекдурдиев",#REF!,"01.11.2026")</f>
        <v>#REF!</v>
      </c>
      <c r="XN31" s="28" t="e">
        <f>COUNTIFS(#REF!,B31,#REF!,"алиев",#REF!,"02.11.2026")</f>
        <v>#REF!</v>
      </c>
      <c r="XO31" s="28" t="e">
        <f>COUNTIFS(#REF!,B31,#REF!,"Бекдурдиев",#REF!,"02.11.2026")</f>
        <v>#REF!</v>
      </c>
      <c r="XP31" s="28" t="e">
        <f>COUNTIFS(#REF!,B31,#REF!,"алиев",#REF!,"03.11.2026")</f>
        <v>#REF!</v>
      </c>
      <c r="XQ31" s="28" t="e">
        <f>COUNTIFS(#REF!,B31,#REF!,"Бекдурдиев",#REF!,"03.11.2026")</f>
        <v>#REF!</v>
      </c>
      <c r="XR31" s="28" t="e">
        <f>COUNTIFS(#REF!,B31,#REF!,"алиев",#REF!,"04.11.2026")</f>
        <v>#REF!</v>
      </c>
      <c r="XS31" s="28" t="e">
        <f>COUNTIFS(#REF!,B31,#REF!,"Бекдурдиев",#REF!,"04.11.2026")</f>
        <v>#REF!</v>
      </c>
      <c r="XT31" s="28" t="e">
        <f>COUNTIFS(#REF!,B31,#REF!,"алиев",#REF!,"05.11.2026")</f>
        <v>#REF!</v>
      </c>
      <c r="XU31" s="28" t="e">
        <f>COUNTIFS(#REF!,B31,#REF!,"Бекдурдиев",#REF!,"05.11.2026")</f>
        <v>#REF!</v>
      </c>
      <c r="XV31" s="28" t="e">
        <f>COUNTIFS(#REF!,B31,#REF!,"алиев",#REF!,"06.11.2026")</f>
        <v>#REF!</v>
      </c>
      <c r="XW31" s="28" t="e">
        <f>COUNTIFS(#REF!,B31,#REF!,"Бекдурдиев",#REF!,"06.11.2026")</f>
        <v>#REF!</v>
      </c>
      <c r="XX31" s="28" t="e">
        <f>COUNTIFS(#REF!,B31,#REF!,"алиев",#REF!,"07.11.2026")</f>
        <v>#REF!</v>
      </c>
      <c r="XY31" s="28" t="e">
        <f>COUNTIFS(#REF!,B31,#REF!,"Бекдурдиев",#REF!,"07.11.2026")</f>
        <v>#REF!</v>
      </c>
      <c r="XZ31" s="42" t="e">
        <f>COUNTIFS(#REF!,B31,#REF!,"алиев",#REF!,"08.11.2026")</f>
        <v>#REF!</v>
      </c>
      <c r="YA31" s="42" t="e">
        <f>COUNTIFS(#REF!,B31,#REF!,"Бекдурдиев",#REF!,"08.11.2026")</f>
        <v>#REF!</v>
      </c>
      <c r="YB31" s="42" t="e">
        <f>COUNTIFS(#REF!,B31,#REF!,"алиев",#REF!,"09.11.2026")</f>
        <v>#REF!</v>
      </c>
      <c r="YC31" s="42" t="e">
        <f>COUNTIFS(#REF!,B31,#REF!,"Бекдурдиев",#REF!,"09.11.2026")</f>
        <v>#REF!</v>
      </c>
      <c r="YD31" s="42" t="e">
        <f>COUNTIFS(#REF!,B31,#REF!,"алиев",#REF!,"10.11.2026")</f>
        <v>#REF!</v>
      </c>
      <c r="YE31" s="42" t="e">
        <f>COUNTIFS(#REF!,B31,#REF!,"Бекдурдиев",#REF!,"10.11.2026")</f>
        <v>#REF!</v>
      </c>
      <c r="YF31" s="42" t="e">
        <f>COUNTIFS(#REF!,B31,#REF!,"алиев",#REF!,"11.11.2026")</f>
        <v>#REF!</v>
      </c>
      <c r="YG31" s="42" t="e">
        <f>COUNTIFS(#REF!,B31,#REF!,"Бекдурдиев",#REF!,"11.11.2026")</f>
        <v>#REF!</v>
      </c>
      <c r="YH31" s="42" t="e">
        <f>COUNTIFS(#REF!,B31,#REF!,"алиев",#REF!,"12.11.2026")</f>
        <v>#REF!</v>
      </c>
      <c r="YI31" s="42" t="e">
        <f>COUNTIFS(#REF!,B31,#REF!,"Бекдурдиев",#REF!,"12.11.2026")</f>
        <v>#REF!</v>
      </c>
      <c r="YJ31" s="42" t="e">
        <f>COUNTIFS(#REF!,B31,#REF!,"алиев",#REF!,"13.11.2026")</f>
        <v>#REF!</v>
      </c>
      <c r="YK31" s="42" t="e">
        <f>COUNTIFS(#REF!,B31,#REF!,"Бекдурдиев",#REF!,"13.11.2026")</f>
        <v>#REF!</v>
      </c>
      <c r="YL31" s="42" t="e">
        <f>COUNTIFS(#REF!,B31,#REF!,"алиев",#REF!,"14.11.2026")</f>
        <v>#REF!</v>
      </c>
      <c r="YM31" s="42" t="e">
        <f>COUNTIFS(#REF!,B31,#REF!,"Бекдурдиев",#REF!,"14.11.2026")</f>
        <v>#REF!</v>
      </c>
      <c r="YN31" s="42" t="e">
        <f>COUNTIFS(#REF!,B31,#REF!,"алиев",#REF!,"15.11.2026")</f>
        <v>#REF!</v>
      </c>
      <c r="YO31" s="42" t="e">
        <f>COUNTIFS(#REF!,B31,#REF!,"Бекдурдиев",#REF!,"15.11.2026")</f>
        <v>#REF!</v>
      </c>
      <c r="YP31" s="42" t="e">
        <f>COUNTIFS(#REF!,B31,#REF!,"алиев",#REF!,"16.11.2026")</f>
        <v>#REF!</v>
      </c>
      <c r="YQ31" s="42" t="e">
        <f>COUNTIFS(#REF!,B31,#REF!,"Бекдурдиев",#REF!,"16.11.2026")</f>
        <v>#REF!</v>
      </c>
      <c r="YR31" s="42" t="e">
        <f>COUNTIFS(#REF!,B31,#REF!,"алиев",#REF!,"17.11.2026")</f>
        <v>#REF!</v>
      </c>
      <c r="YS31" s="42" t="e">
        <f>COUNTIFS(#REF!,B31,#REF!,"Бекдурдиев",#REF!,"17.11.2026")</f>
        <v>#REF!</v>
      </c>
      <c r="YT31" s="42" t="e">
        <f>COUNTIFS(#REF!,B31,#REF!,"алиев",#REF!,"18.11.2026")</f>
        <v>#REF!</v>
      </c>
      <c r="YU31" s="42" t="e">
        <f>COUNTIFS(#REF!,B31,#REF!,"Бекдурдиев",#REF!,"18.11.2026")</f>
        <v>#REF!</v>
      </c>
      <c r="YV31" s="42" t="e">
        <f>COUNTIFS(#REF!,B31,#REF!,"алиев",#REF!,"19.11.2026")</f>
        <v>#REF!</v>
      </c>
      <c r="YW31" s="42" t="e">
        <f>COUNTIFS(#REF!,B31,#REF!,"Бекдурдиев",#REF!,"19.11.2026")</f>
        <v>#REF!</v>
      </c>
      <c r="YX31" s="42" t="e">
        <f>COUNTIFS(#REF!,B31,#REF!,"алиев",#REF!,"20.11.2026")</f>
        <v>#REF!</v>
      </c>
      <c r="YY31" s="42" t="e">
        <f>COUNTIFS(#REF!,B31,#REF!,"Бекдурдиев",#REF!,"20.11.2026")</f>
        <v>#REF!</v>
      </c>
      <c r="YZ31" s="42" t="e">
        <f>COUNTIFS(#REF!,B31,#REF!,"алиев",#REF!,"21.11.2026")</f>
        <v>#REF!</v>
      </c>
      <c r="ZA31" s="42" t="e">
        <f>COUNTIFS(#REF!,B31,#REF!,"Бекдурдиев",#REF!,"21.11.2026")</f>
        <v>#REF!</v>
      </c>
      <c r="ZB31" s="42" t="e">
        <f>COUNTIFS(#REF!,B31,#REF!,"алиев",#REF!,"22.11.2026")</f>
        <v>#REF!</v>
      </c>
      <c r="ZC31" s="42" t="e">
        <f>COUNTIFS(#REF!,B31,#REF!,"Бекдурдиев",#REF!,"22.11.2026")</f>
        <v>#REF!</v>
      </c>
      <c r="ZD31" s="42" t="e">
        <f>COUNTIFS(#REF!,B31,#REF!,"алиев",#REF!,"23.11.2026")</f>
        <v>#REF!</v>
      </c>
      <c r="ZE31" s="42" t="e">
        <f>COUNTIFS(#REF!,B31,#REF!,"Бекдурдиев",#REF!,"23.11.2026")</f>
        <v>#REF!</v>
      </c>
      <c r="ZF31" s="42" t="e">
        <f>COUNTIFS(#REF!,B31,#REF!,"алиев",#REF!,"24.11.2026")</f>
        <v>#REF!</v>
      </c>
      <c r="ZG31" s="42" t="e">
        <f>COUNTIFS(#REF!,B31,#REF!,"Бекдурдиев",#REF!,"24.11.2026")</f>
        <v>#REF!</v>
      </c>
      <c r="ZH31" s="42" t="e">
        <f>COUNTIFS(#REF!,B31,#REF!,"алиев",#REF!,"25.11.202")</f>
        <v>#REF!</v>
      </c>
      <c r="ZI31" s="42" t="e">
        <f>COUNTIFS(#REF!,B31,#REF!,"Бекдурдиев",#REF!,"25.11.2026")</f>
        <v>#REF!</v>
      </c>
      <c r="ZJ31" s="42" t="e">
        <f>COUNTIFS(#REF!,B31,#REF!,"алиев",#REF!,"26.11.2026")</f>
        <v>#REF!</v>
      </c>
      <c r="ZK31" s="42" t="e">
        <f>COUNTIFS(#REF!,B31,#REF!,"Бекдурдиев",#REF!,"26.11.2026")</f>
        <v>#REF!</v>
      </c>
      <c r="ZL31" s="42" t="e">
        <f>COUNTIFS(#REF!,B31,#REF!,"алиев",#REF!,"27.11.2026")</f>
        <v>#REF!</v>
      </c>
      <c r="ZM31" s="42" t="e">
        <f>COUNTIFS(#REF!,B31,#REF!,"Бекдурдиев",#REF!,"27.11.2026")</f>
        <v>#REF!</v>
      </c>
      <c r="ZN31" s="42" t="e">
        <f>COUNTIFS(#REF!,B31,#REF!,"алиев",#REF!,"28.11.2026")</f>
        <v>#REF!</v>
      </c>
      <c r="ZO31" s="42" t="e">
        <f>COUNTIFS(#REF!,B31,#REF!,"Бекдурдиев",#REF!,"28.11.2026")</f>
        <v>#REF!</v>
      </c>
      <c r="ZP31" s="42" t="e">
        <f>COUNTIFS(#REF!,B31,#REF!,"алиев",#REF!,"29.11.2026")</f>
        <v>#REF!</v>
      </c>
      <c r="ZQ31" s="42" t="e">
        <f>COUNTIFS(#REF!,B31,#REF!,"Бекдурдиев",#REF!,"29.11.2026")</f>
        <v>#REF!</v>
      </c>
      <c r="ZR31" s="42" t="e">
        <f>COUNTIFS(#REF!,B31,#REF!,"алиев",#REF!,"30.11.2026")</f>
        <v>#REF!</v>
      </c>
      <c r="ZS31" s="42" t="e">
        <f>COUNTIFS(#REF!,B31,#REF!,"Бекдурдиев",#REF!,"30.11.2026")</f>
        <v>#REF!</v>
      </c>
      <c r="ZT31" s="43" t="e">
        <f t="shared" si="40"/>
        <v>#REF!</v>
      </c>
      <c r="ZU31" s="43" t="e">
        <f t="shared" si="41"/>
        <v>#REF!</v>
      </c>
      <c r="ZV31" s="4" t="e">
        <f>COUNTIFS(#REF!,B31,#REF!,"алиев",#REF!,"01.12.2026")</f>
        <v>#REF!</v>
      </c>
      <c r="ZW31" s="4" t="e">
        <f>COUNTIFS(#REF!,B31,#REF!,"Бекдурдиев",#REF!,"01.12.2026")</f>
        <v>#REF!</v>
      </c>
      <c r="ZX31" s="4" t="e">
        <f>COUNTIFS(#REF!,B31,#REF!,"алиев",#REF!,"02.12.2026")</f>
        <v>#REF!</v>
      </c>
      <c r="ZY31" s="4" t="e">
        <f>COUNTIFS(#REF!,B31,#REF!,"Бекдурдиев",#REF!,"02.12.2026")</f>
        <v>#REF!</v>
      </c>
      <c r="ZZ31" s="4" t="e">
        <f>COUNTIFS(#REF!,B31,#REF!,"алиев",#REF!,"03.12.2026")</f>
        <v>#REF!</v>
      </c>
      <c r="AAA31" s="4" t="e">
        <f>COUNTIFS(#REF!,B31,#REF!,"Бекдурдиев",#REF!,"03.12.2026")</f>
        <v>#REF!</v>
      </c>
      <c r="AAB31" s="4" t="e">
        <f>COUNTIFS(#REF!,B31,#REF!,"алиев",#REF!,"04.12.2026")</f>
        <v>#REF!</v>
      </c>
      <c r="AAC31" s="4" t="e">
        <f>COUNTIFS(#REF!,B31,#REF!,"Бекдурдиев",#REF!,"04.12.2026")</f>
        <v>#REF!</v>
      </c>
      <c r="AAD31" s="4" t="e">
        <f>COUNTIFS(#REF!,B31,#REF!,"алиев",#REF!,"05.12.2026")</f>
        <v>#REF!</v>
      </c>
      <c r="AAE31" s="4" t="e">
        <f>COUNTIFS(#REF!,B31,#REF!,"Бекдурдиев",#REF!,"05.12.2026")</f>
        <v>#REF!</v>
      </c>
      <c r="AAF31" s="4" t="e">
        <f>COUNTIFS(#REF!,B31,#REF!,"алиев",#REF!,"06.12.2026")</f>
        <v>#REF!</v>
      </c>
      <c r="AAG31" s="4" t="e">
        <f>COUNTIFS(#REF!,B31,#REF!,"Бекдурдиев",#REF!,"06.12.2026")</f>
        <v>#REF!</v>
      </c>
      <c r="AAH31" s="4" t="e">
        <f>COUNTIFS(#REF!,B31,#REF!,"алиев",#REF!,"07.12.2026")</f>
        <v>#REF!</v>
      </c>
      <c r="AAI31" s="4" t="e">
        <f>COUNTIFS(#REF!,B31,#REF!,"Бекдурдиев",#REF!,"07.12.2026")</f>
        <v>#REF!</v>
      </c>
      <c r="AAJ31" s="1" t="e">
        <f>COUNTIFS(#REF!,B31,#REF!,"алиев",#REF!,"08.12.2026")</f>
        <v>#REF!</v>
      </c>
      <c r="AAK31" s="1" t="e">
        <f>COUNTIFS(#REF!,B31,#REF!,"Бекдурдиев",#REF!,"08.12.2026")</f>
        <v>#REF!</v>
      </c>
      <c r="AAL31" s="1" t="e">
        <f>COUNTIFS(#REF!,B31,#REF!,"алиев",#REF!,"09.12.2026")</f>
        <v>#REF!</v>
      </c>
      <c r="AAM31" s="1" t="e">
        <f>COUNTIFS(#REF!,B31,#REF!,"Бекдурдиев",#REF!,"09.12.2026")</f>
        <v>#REF!</v>
      </c>
      <c r="AAN31" s="1" t="e">
        <f>COUNTIFS(#REF!,B31,#REF!,"алиев",#REF!,"10.12.2026")</f>
        <v>#REF!</v>
      </c>
      <c r="AAO31" s="1" t="e">
        <f>COUNTIFS(#REF!,B31,#REF!,"Бекдурдиев",#REF!,"10.12.2026")</f>
        <v>#REF!</v>
      </c>
      <c r="AAP31" s="1" t="e">
        <f>COUNTIFS(#REF!,B31,#REF!,"алиев",#REF!,"11.12.2026")</f>
        <v>#REF!</v>
      </c>
      <c r="AAQ31" s="1" t="e">
        <f>COUNTIFS(#REF!,B31,#REF!,"Бекдурдиев",#REF!,"11.12.2026")</f>
        <v>#REF!</v>
      </c>
      <c r="AAR31" s="1" t="e">
        <f>COUNTIFS(#REF!,B31,#REF!,"алиев",#REF!,"12.12.2026")</f>
        <v>#REF!</v>
      </c>
      <c r="AAS31" s="1" t="e">
        <f>COUNTIFS(#REF!,B31,#REF!,"Бекдурдиев",#REF!,"12.12.2026")</f>
        <v>#REF!</v>
      </c>
      <c r="AAT31" s="1" t="e">
        <f>COUNTIFS(#REF!,B31,#REF!,"алиев",#REF!,"13.12.2026")</f>
        <v>#REF!</v>
      </c>
      <c r="AAU31" s="1" t="e">
        <f>COUNTIFS(#REF!,B31,#REF!,"Бекдурдиев",#REF!,"13.12.2026")</f>
        <v>#REF!</v>
      </c>
      <c r="AAV31" s="1" t="e">
        <f>COUNTIFS(#REF!,B31,#REF!,"алиев",#REF!,"14.12.2026")</f>
        <v>#REF!</v>
      </c>
      <c r="AAW31" s="1" t="e">
        <f>COUNTIFS(#REF!,B31,#REF!,"Бекдурдиев",#REF!,"14.12.2026")</f>
        <v>#REF!</v>
      </c>
      <c r="AAX31" s="1" t="e">
        <f>COUNTIFS(#REF!,B31,#REF!,"алиев",#REF!,"15.12.2026")</f>
        <v>#REF!</v>
      </c>
      <c r="AAY31" s="1" t="e">
        <f>COUNTIFS(#REF!,B31,#REF!,"Бекдурдиев",#REF!,"15.12.2026")</f>
        <v>#REF!</v>
      </c>
      <c r="AAZ31" s="1" t="e">
        <f>COUNTIFS(#REF!,B31,#REF!,"алиев",#REF!,"16.12.2026")</f>
        <v>#REF!</v>
      </c>
      <c r="ABA31" s="1" t="e">
        <f>COUNTIFS(#REF!,B31,#REF!,"Бекдурдиев",#REF!,"16.12.2026")</f>
        <v>#REF!</v>
      </c>
      <c r="ABB31" s="1" t="e">
        <f>COUNTIFS(#REF!,B31,#REF!,"алиев",#REF!,"17.12.2026")</f>
        <v>#REF!</v>
      </c>
      <c r="ABC31" s="1" t="e">
        <f>COUNTIFS(#REF!,B31,#REF!,"Бекдурдиев",#REF!,"17.12.2026")</f>
        <v>#REF!</v>
      </c>
      <c r="ABD31" s="1" t="e">
        <f>COUNTIFS(#REF!,B31,#REF!,"алиев",#REF!,"18.12.2026")</f>
        <v>#REF!</v>
      </c>
      <c r="ABE31" s="1" t="e">
        <f>COUNTIFS(#REF!,B31,#REF!,"Бекдурдиев",#REF!,"18.12.2026")</f>
        <v>#REF!</v>
      </c>
      <c r="ABF31" s="1" t="e">
        <f>COUNTIFS(#REF!,B31,#REF!,"алиев",#REF!,"19.12.2026")</f>
        <v>#REF!</v>
      </c>
      <c r="ABG31" s="1" t="e">
        <f>COUNTIFS(#REF!,B31,#REF!,"Бекдурдиев",#REF!,"19.12.2026")</f>
        <v>#REF!</v>
      </c>
      <c r="ABH31" s="1" t="e">
        <f>COUNTIFS(#REF!,B31,#REF!,"алиев",#REF!,"20.12.2026")</f>
        <v>#REF!</v>
      </c>
      <c r="ABI31" s="1" t="e">
        <f>COUNTIFS(#REF!,B31,#REF!,"Бекдурдиев",#REF!,"20.12.2026")</f>
        <v>#REF!</v>
      </c>
      <c r="ABJ31" s="1" t="e">
        <f>COUNTIFS(#REF!,B31,#REF!,"алиев",#REF!,"21.12.2026")</f>
        <v>#REF!</v>
      </c>
      <c r="ABK31" s="1" t="e">
        <f>COUNTIFS(#REF!,B31,#REF!,"Бекдурдиев",#REF!,"21.12.2026")</f>
        <v>#REF!</v>
      </c>
      <c r="ABL31" s="1" t="e">
        <f>COUNTIFS(#REF!,B31,#REF!,"алиев",#REF!,"22.12.2026")</f>
        <v>#REF!</v>
      </c>
      <c r="ABM31" s="1" t="e">
        <f>COUNTIFS(#REF!,B31,#REF!,"Бекдурдиев",#REF!,"22.12.2026")</f>
        <v>#REF!</v>
      </c>
      <c r="ABN31" s="1" t="e">
        <f>COUNTIFS(#REF!,B31,#REF!,"алиев",#REF!,"23.12.2026")</f>
        <v>#REF!</v>
      </c>
      <c r="ABO31" s="1" t="e">
        <f>COUNTIFS(#REF!,B31,#REF!,"Бекдурдиев",#REF!,"23.12.2026")</f>
        <v>#REF!</v>
      </c>
      <c r="ABP31" s="1" t="e">
        <f>COUNTIFS(#REF!,B31,#REF!,"алиев",#REF!,"24.12.2026")</f>
        <v>#REF!</v>
      </c>
      <c r="ABQ31" s="1" t="e">
        <f>COUNTIFS(#REF!,B31,#REF!,"Бекдурдиев",#REF!,"24.12.2026")</f>
        <v>#REF!</v>
      </c>
      <c r="ABR31" s="1" t="e">
        <f>COUNTIFS(#REF!,B31,#REF!,"алиев",#REF!,"25.12.2026")</f>
        <v>#REF!</v>
      </c>
      <c r="ABS31" s="1" t="e">
        <f>COUNTIFS(#REF!,B31,#REF!,"Бекдурдиев",#REF!,"25.12.2026")</f>
        <v>#REF!</v>
      </c>
      <c r="ABT31" s="1" t="e">
        <f>COUNTIFS(#REF!,B31,#REF!,"алиев",#REF!,"26.12.2026")</f>
        <v>#REF!</v>
      </c>
      <c r="ABU31" s="1" t="e">
        <f>COUNTIFS(#REF!,B31,#REF!,"Бекдурдиев",#REF!,"26.12.2026")</f>
        <v>#REF!</v>
      </c>
      <c r="ABV31" s="1" t="e">
        <f>COUNTIFS(#REF!,B31,#REF!,"алиев",#REF!,"27.12.2026")</f>
        <v>#REF!</v>
      </c>
      <c r="ABW31" s="1" t="e">
        <f>COUNTIFS(#REF!,B31,#REF!,"Бекдурдиев",#REF!,"27.12.2026")</f>
        <v>#REF!</v>
      </c>
      <c r="ABX31" s="1" t="e">
        <f>COUNTIFS(#REF!,B31,#REF!,"алиев",#REF!,"28.12.2026")</f>
        <v>#REF!</v>
      </c>
      <c r="ABY31" s="1" t="e">
        <f>COUNTIFS(#REF!,B31,#REF!,"Бекдурдиев",#REF!,"28.12.2026")</f>
        <v>#REF!</v>
      </c>
      <c r="ABZ31" s="1" t="e">
        <f>COUNTIFS(#REF!,B31,#REF!,"алиев",#REF!,"29.12.2026")</f>
        <v>#REF!</v>
      </c>
      <c r="ACA31" s="1" t="e">
        <f>COUNTIFS(#REF!,B31,#REF!,"Бекдурдиев",#REF!,"29.12.2026")</f>
        <v>#REF!</v>
      </c>
      <c r="ACB31" s="1" t="e">
        <f>COUNTIFS(#REF!,B31,#REF!,"алиев",#REF!,"30.12.2026")</f>
        <v>#REF!</v>
      </c>
      <c r="ACC31" s="1" t="e">
        <f>COUNTIFS(#REF!,B31,#REF!,"Бекдурдиев",#REF!,"30.12.2026")</f>
        <v>#REF!</v>
      </c>
      <c r="ACD31" s="1" t="e">
        <f>COUNTIFS(#REF!,B31,#REF!,"алиев",#REF!,"31.12.2026")</f>
        <v>#REF!</v>
      </c>
      <c r="ACE31" s="1" t="e">
        <f>COUNTIFS(#REF!,B31,#REF!,"Бекдурдиев",#REF!,"31.12.2026")</f>
        <v>#REF!</v>
      </c>
    </row>
    <row r="32" spans="1:759" ht="18" x14ac:dyDescent="0.25">
      <c r="A32" s="4">
        <v>25</v>
      </c>
      <c r="B32" s="6" t="s">
        <v>27</v>
      </c>
      <c r="C32" s="32" t="e">
        <f t="shared" si="15"/>
        <v>#REF!</v>
      </c>
      <c r="D32" s="31" t="e">
        <f t="shared" si="16"/>
        <v>#REF!</v>
      </c>
      <c r="E32" s="31" t="e">
        <f t="shared" si="17"/>
        <v>#REF!</v>
      </c>
      <c r="F32" s="10" t="e">
        <f t="shared" si="18"/>
        <v>#REF!</v>
      </c>
      <c r="G32" s="10" t="e">
        <f t="shared" si="19"/>
        <v>#REF!</v>
      </c>
      <c r="H32" s="2" t="e">
        <f>COUNTIFS(#REF!,B32,#REF!,"алиев",#REF!,"01.01.2026")</f>
        <v>#REF!</v>
      </c>
      <c r="I32" s="2" t="e">
        <f>COUNTIFS(#REF!,B32,#REF!,"Бекдурдиев",#REF!,"01.01.2026")</f>
        <v>#REF!</v>
      </c>
      <c r="J32" s="2" t="e">
        <f>COUNTIFS(#REF!,B32,#REF!,"алиев",#REF!,"02.01.2026")</f>
        <v>#REF!</v>
      </c>
      <c r="K32" s="2" t="e">
        <f>COUNTIFS(#REF!,B32,#REF!,"Бекдурдиев",#REF!,"02.01.2026")</f>
        <v>#REF!</v>
      </c>
      <c r="L32" s="2" t="e">
        <f>COUNTIFS(#REF!,B32,#REF!,"алиев",#REF!,"03.01.2026")</f>
        <v>#REF!</v>
      </c>
      <c r="M32" s="2" t="e">
        <f>COUNTIFS(#REF!,#REF!,#REF!,"Бекдурдиев",#REF!,"03.01.2026")</f>
        <v>#REF!</v>
      </c>
      <c r="N32" s="2" t="e">
        <f>COUNTIFS(#REF!,B32,#REF!,"алиев",#REF!,"04.01.2026")</f>
        <v>#REF!</v>
      </c>
      <c r="O32" s="2" t="e">
        <f>COUNTIFS(#REF!,B32,#REF!,"Бекдурдиев",#REF!,"04.01.2026")</f>
        <v>#REF!</v>
      </c>
      <c r="P32" s="2" t="e">
        <f>COUNTIFS(#REF!,B32,#REF!,"алиев",#REF!,"05.01.2026")</f>
        <v>#REF!</v>
      </c>
      <c r="Q32" s="2" t="e">
        <f>COUNTIFS(#REF!,B32,#REF!,"Бекдурдиев",#REF!,"05.01.2026")</f>
        <v>#REF!</v>
      </c>
      <c r="R32" s="2" t="e">
        <f>COUNTIFS(#REF!,B32,#REF!,"алиев",#REF!,"06.01.2026")</f>
        <v>#REF!</v>
      </c>
      <c r="S32" s="2" t="e">
        <f>COUNTIFS(#REF!,B32,#REF!,"Бекдурдиев",#REF!,"06.01.2026")</f>
        <v>#REF!</v>
      </c>
      <c r="T32" s="2" t="e">
        <f>COUNTIFS(#REF!,B32,#REF!,"алиев",#REF!,"07.01.2026")</f>
        <v>#REF!</v>
      </c>
      <c r="U32" s="2" t="e">
        <f>COUNTIFS(#REF!,B32,#REF!,"Бекдурдиев",#REF!,"07.01.2026")</f>
        <v>#REF!</v>
      </c>
      <c r="V32" s="2" t="e">
        <f>COUNTIFS(#REF!,B32,#REF!,"алиев",#REF!,"08.01.2026")</f>
        <v>#REF!</v>
      </c>
      <c r="W32" s="2" t="e">
        <f>COUNTIFS(#REF!,B32,#REF!,"Бекдурдиев",#REF!,"08.01.2026")</f>
        <v>#REF!</v>
      </c>
      <c r="X32" s="2" t="e">
        <f>COUNTIFS(#REF!,B32,#REF!,"алиев",#REF!,"09.01.2026")</f>
        <v>#REF!</v>
      </c>
      <c r="Y32" s="2" t="e">
        <f>COUNTIFS(#REF!,B32,#REF!,"Бекдурдиев",#REF!,"09.01.2026")</f>
        <v>#REF!</v>
      </c>
      <c r="Z32" s="2" t="e">
        <f>COUNTIFS(#REF!,B32,#REF!,"алиев",#REF!,"10.01.2026")</f>
        <v>#REF!</v>
      </c>
      <c r="AA32" s="2" t="e">
        <f>COUNTIFS(#REF!,B32,#REF!,"Бекдурдиев",#REF!,"10.01.2026")</f>
        <v>#REF!</v>
      </c>
      <c r="AB32" s="2" t="e">
        <f>COUNTIFS(#REF!,B32,#REF!,"алиев",#REF!,"11.01.2026")</f>
        <v>#REF!</v>
      </c>
      <c r="AC32" s="2" t="e">
        <f>COUNTIFS(#REF!,B32,#REF!,"Бекдурдиев",#REF!,"10.01.2026")</f>
        <v>#REF!</v>
      </c>
      <c r="AD32" s="2" t="e">
        <f>COUNTIFS(#REF!,B32,#REF!,"алиев",#REF!,"12.01.2026")</f>
        <v>#REF!</v>
      </c>
      <c r="AE32" s="2" t="e">
        <f>COUNTIFS(#REF!,B32,#REF!,"Бекдурдиев",#REF!,"12.01.2026")</f>
        <v>#REF!</v>
      </c>
      <c r="AF32" s="2" t="e">
        <f>COUNTIFS(#REF!,B32,#REF!,"алиев",#REF!,"13.01.2026")</f>
        <v>#REF!</v>
      </c>
      <c r="AG32" s="2" t="e">
        <f>COUNTIFS(#REF!,B32,#REF!,"Бекдурдиев",#REF!,"13.01.2026")</f>
        <v>#REF!</v>
      </c>
      <c r="AH32" s="2" t="e">
        <f>COUNTIFS(#REF!,B32,#REF!,"алиев",#REF!,"14.01.2026")</f>
        <v>#REF!</v>
      </c>
      <c r="AI32" s="2" t="e">
        <f>COUNTIFS(#REF!,B32,#REF!,"Бекдурдиев",#REF!,"14.01.2026")</f>
        <v>#REF!</v>
      </c>
      <c r="AJ32" s="2" t="e">
        <f>COUNTIFS(#REF!,B32,#REF!,"алиев",#REF!,"15.01.2026")</f>
        <v>#REF!</v>
      </c>
      <c r="AK32" s="2" t="e">
        <f>COUNTIFS(#REF!,B32,#REF!,"Бекдурдиев",#REF!,"15.01.2026")</f>
        <v>#REF!</v>
      </c>
      <c r="AL32" s="2" t="e">
        <f>COUNTIFS(#REF!,B32,#REF!,"алиев",#REF!,"16.01.2026")</f>
        <v>#REF!</v>
      </c>
      <c r="AM32" s="2" t="e">
        <f>COUNTIFS(#REF!,B32,#REF!,"Бекдурдиев",#REF!,"16.01.2026")</f>
        <v>#REF!</v>
      </c>
      <c r="AN32" s="2" t="e">
        <f>COUNTIFS(#REF!,B32,#REF!,"алиев",#REF!,"17.01.2026")</f>
        <v>#REF!</v>
      </c>
      <c r="AO32" s="2" t="e">
        <f>COUNTIFS(#REF!,B32,#REF!,"Бекдурдиев",#REF!,"17.01.2026")</f>
        <v>#REF!</v>
      </c>
      <c r="AP32" s="2" t="e">
        <f>COUNTIFS(#REF!,B32,#REF!,"алиев",#REF!,"18.01.2026")</f>
        <v>#REF!</v>
      </c>
      <c r="AQ32" s="2" t="e">
        <f>COUNTIFS(#REF!,B32,#REF!,"Бекдурдиев",#REF!,"18.01.2026")</f>
        <v>#REF!</v>
      </c>
      <c r="AR32" s="2" t="e">
        <f>COUNTIFS(#REF!,B32,#REF!,"алиев",#REF!,"19.01.2026")</f>
        <v>#REF!</v>
      </c>
      <c r="AS32" s="2" t="e">
        <f>COUNTIFS(#REF!,B32,#REF!,"Бекдурдиев",#REF!,"19.01.2026")</f>
        <v>#REF!</v>
      </c>
      <c r="AT32" s="2" t="e">
        <f>COUNTIFS(#REF!,B32,#REF!,"алиев",#REF!,"20.01.2026")</f>
        <v>#REF!</v>
      </c>
      <c r="AU32" s="2" t="e">
        <f>COUNTIFS(#REF!,B32,#REF!,"Бекдурдиев",#REF!,"20.01.2026")</f>
        <v>#REF!</v>
      </c>
      <c r="AV32" s="2" t="e">
        <f>COUNTIFS(#REF!,B32,#REF!,"алиев",#REF!,"21.01.2026")</f>
        <v>#REF!</v>
      </c>
      <c r="AW32" s="2" t="e">
        <f>COUNTIFS(#REF!,B32,#REF!,"Бекдурдиев",#REF!,"21.01.2026")</f>
        <v>#REF!</v>
      </c>
      <c r="AX32" s="2" t="e">
        <f>COUNTIFS(#REF!,B32,#REF!,"алиев",#REF!,"22.01.2026")</f>
        <v>#REF!</v>
      </c>
      <c r="AY32" s="2" t="e">
        <f>COUNTIFS(#REF!,B32,#REF!,"Бекдурдиев",#REF!,"22.01.2026")</f>
        <v>#REF!</v>
      </c>
      <c r="AZ32" s="2" t="e">
        <f>COUNTIFS(#REF!,B32,#REF!,"алиев",#REF!,"23.01.2026")</f>
        <v>#REF!</v>
      </c>
      <c r="BA32" s="2" t="e">
        <f>COUNTIFS(#REF!,B32,#REF!,"Бекдурдиев",#REF!,"23.01.2026")</f>
        <v>#REF!</v>
      </c>
      <c r="BB32" s="2" t="e">
        <f>COUNTIFS(#REF!,B32,#REF!,"алиев",#REF!,"24.01.2026")</f>
        <v>#REF!</v>
      </c>
      <c r="BC32" s="2" t="e">
        <f>COUNTIFS(#REF!,B32,#REF!,"Бекдурдиев",#REF!,"24.01.2026")</f>
        <v>#REF!</v>
      </c>
      <c r="BD32" s="2" t="e">
        <f>COUNTIFS(#REF!,B32,#REF!,"алиев",#REF!,"25.01.2026")</f>
        <v>#REF!</v>
      </c>
      <c r="BE32" s="2" t="e">
        <f>COUNTIFS(#REF!,B32,#REF!,"Бекдурдиев",#REF!,"25.01.2026")</f>
        <v>#REF!</v>
      </c>
      <c r="BF32" s="2" t="e">
        <f>COUNTIFS(#REF!,B32,#REF!,"алиев",#REF!,"26.01.2026")</f>
        <v>#REF!</v>
      </c>
      <c r="BG32" s="2" t="e">
        <f>COUNTIFS(#REF!,B32,#REF!,"Бекдурдиев",#REF!,"26.01.2026")</f>
        <v>#REF!</v>
      </c>
      <c r="BH32" s="2" t="e">
        <f>COUNTIFS(#REF!,B32,#REF!,"алиев",#REF!,"27.01.2026")</f>
        <v>#REF!</v>
      </c>
      <c r="BI32" s="2" t="e">
        <f>COUNTIFS(#REF!,B32,#REF!,"Бекдурдиев",#REF!,"27.01.2026")</f>
        <v>#REF!</v>
      </c>
      <c r="BJ32" s="2" t="e">
        <f>COUNTIFS(#REF!,B32,#REF!,"алиев",#REF!,"28.01.2026")</f>
        <v>#REF!</v>
      </c>
      <c r="BK32" s="2" t="e">
        <f>COUNTIFS(#REF!,B32,#REF!,"Бекдурдиев",#REF!,"28.01.2026")</f>
        <v>#REF!</v>
      </c>
      <c r="BL32" s="2" t="e">
        <f>COUNTIFS(#REF!,B32,#REF!,"алиев",#REF!,"29.01.2026")</f>
        <v>#REF!</v>
      </c>
      <c r="BM32" s="2" t="e">
        <f>COUNTIFS(#REF!,B32,#REF!,"Бекдурдиев",#REF!,"29.01.2026")</f>
        <v>#REF!</v>
      </c>
      <c r="BN32" s="2" t="e">
        <f>COUNTIFS(#REF!,B32,#REF!,"алиев",#REF!,"30.01.2026")</f>
        <v>#REF!</v>
      </c>
      <c r="BO32" s="2" t="e">
        <f>COUNTIFS(#REF!,B32,#REF!,"Бекдурдиев",#REF!,"30.01.2026")</f>
        <v>#REF!</v>
      </c>
      <c r="BP32" s="2" t="e">
        <f>COUNTIFS(#REF!,B32,#REF!,"алиев",#REF!,"31.01.2026")</f>
        <v>#REF!</v>
      </c>
      <c r="BQ32" s="2" t="e">
        <f>COUNTIFS(#REF!,B32,#REF!,"Бекдурдиев",#REF!,"31.01.2026")</f>
        <v>#REF!</v>
      </c>
      <c r="BR32" s="12" t="e">
        <f t="shared" si="20"/>
        <v>#REF!</v>
      </c>
      <c r="BS32" s="12" t="e">
        <f t="shared" si="21"/>
        <v>#REF!</v>
      </c>
      <c r="BT32" s="2" t="e">
        <f>COUNTIFS(#REF!,B32,#REF!,"алиев",#REF!,"01.02.2026")</f>
        <v>#REF!</v>
      </c>
      <c r="BU32" s="2" t="e">
        <f>COUNTIFS(#REF!,B32,#REF!,"Бекдурдиев",#REF!,"01.02.2026")</f>
        <v>#REF!</v>
      </c>
      <c r="BV32" s="2" t="e">
        <f>COUNTIFS(#REF!,B32,#REF!,"алиев",#REF!,"02.02.2026")</f>
        <v>#REF!</v>
      </c>
      <c r="BW32" s="2" t="e">
        <f>COUNTIFS(#REF!,B32,#REF!,"Бекдурдиев",#REF!,"02.02.2026")</f>
        <v>#REF!</v>
      </c>
      <c r="BX32" s="2" t="e">
        <f>COUNTIFS(#REF!,B32,#REF!,"алиев",#REF!,"03.02.2026")</f>
        <v>#REF!</v>
      </c>
      <c r="BY32" s="2" t="e">
        <f>COUNTIFS(#REF!,B32,#REF!,"Бекдурдиев",#REF!,"03.02.2026")</f>
        <v>#REF!</v>
      </c>
      <c r="BZ32" s="2" t="e">
        <f>COUNTIFS(#REF!,B32,#REF!,"алиев",#REF!,"04.02.2026")</f>
        <v>#REF!</v>
      </c>
      <c r="CA32" s="2" t="e">
        <f>COUNTIFS(#REF!,B32,#REF!,"Бекдурдиев",#REF!,"04.02.2026")</f>
        <v>#REF!</v>
      </c>
      <c r="CB32" s="2" t="e">
        <f>COUNTIFS(#REF!,B32,#REF!,"алиев",#REF!,"05.02.2026")</f>
        <v>#REF!</v>
      </c>
      <c r="CC32" s="2" t="e">
        <f>COUNTIFS(#REF!,B32,#REF!,"Бекдурдиев",#REF!,"05.02.2026")</f>
        <v>#REF!</v>
      </c>
      <c r="CD32" s="2" t="e">
        <f>COUNTIFS(#REF!,B32,#REF!,"алиев",#REF!,"06.02.2026")</f>
        <v>#REF!</v>
      </c>
      <c r="CE32" s="2" t="e">
        <f>COUNTIFS(#REF!,B32,#REF!,"Бекдурдиев",#REF!,"06.02.2026")</f>
        <v>#REF!</v>
      </c>
      <c r="CF32" s="2" t="e">
        <f>COUNTIFS(#REF!,B32,#REF!,"алиев",#REF!,"07.02.2026")</f>
        <v>#REF!</v>
      </c>
      <c r="CG32" s="2" t="e">
        <f>COUNTIFS(#REF!,B32,#REF!,"Бекдурдиев",#REF!,"07.02.2026")</f>
        <v>#REF!</v>
      </c>
      <c r="CH32" s="2" t="e">
        <f>COUNTIFS(#REF!,B32,#REF!,"Алиев",#REF!,"08.02.2026")</f>
        <v>#REF!</v>
      </c>
      <c r="CI32" s="2" t="e">
        <f>COUNTIFS(#REF!,B32,#REF!,"Бекдурдиев",#REF!,"08.02.2026")</f>
        <v>#REF!</v>
      </c>
      <c r="CJ32" s="2" t="e">
        <f>COUNTIFS(#REF!,B32,#REF!,"Алиев",#REF!,"09.02.2026")</f>
        <v>#REF!</v>
      </c>
      <c r="CK32" s="2" t="e">
        <f>COUNTIFS(#REF!,B32,#REF!,"Бекдурдиев",#REF!,"09.02.2026")</f>
        <v>#REF!</v>
      </c>
      <c r="CL32" s="2" t="e">
        <f>COUNTIFS(#REF!,B32,#REF!,"Алиев",#REF!,"10.02.2026")</f>
        <v>#REF!</v>
      </c>
      <c r="CM32" s="2" t="e">
        <f>COUNTIFS(#REF!,B32,#REF!,"Бекдурдиев",#REF!,"10.02.2026")</f>
        <v>#REF!</v>
      </c>
      <c r="CN32" s="2" t="e">
        <f>COUNTIFS(#REF!,B32,#REF!,"Алиев",#REF!,"11.02.2026")</f>
        <v>#REF!</v>
      </c>
      <c r="CO32" s="2" t="e">
        <f>COUNTIFS(#REF!,B32,#REF!,"Бекдурдиев",#REF!,"11.02.2026")</f>
        <v>#REF!</v>
      </c>
      <c r="CP32" s="2" t="e">
        <f>COUNTIFS(#REF!,B32,#REF!,"Алиев",#REF!,"12.02.2026")</f>
        <v>#REF!</v>
      </c>
      <c r="CQ32" s="2" t="e">
        <f>COUNTIFS(#REF!,B32,#REF!,"Бекдурдиев",#REF!,"12.02.2026")</f>
        <v>#REF!</v>
      </c>
      <c r="CR32" s="2" t="e">
        <f>COUNTIFS(#REF!,B32,#REF!,"Алиев",#REF!,"13.02.2026")</f>
        <v>#REF!</v>
      </c>
      <c r="CS32" s="2" t="e">
        <f>COUNTIFS(#REF!,B32,#REF!,"Бекдурдиев",#REF!,"13.02.2026")</f>
        <v>#REF!</v>
      </c>
      <c r="CT32" s="2" t="e">
        <f>COUNTIFS(#REF!,B32,#REF!,"Алиев",#REF!,"14.02.2026")</f>
        <v>#REF!</v>
      </c>
      <c r="CU32" s="2" t="e">
        <f>COUNTIFS(#REF!,B32,#REF!,"Бекдурдиев",#REF!,"14.02.2026")</f>
        <v>#REF!</v>
      </c>
      <c r="CV32" s="2" t="e">
        <f>COUNTIFS(#REF!,B32,#REF!,"Алиев",#REF!,"15.02.2026")</f>
        <v>#REF!</v>
      </c>
      <c r="CW32" s="2" t="e">
        <f>COUNTIFS(#REF!,B32,#REF!,"Бекдурдиев",#REF!,"15.02.2026")</f>
        <v>#REF!</v>
      </c>
      <c r="CX32" s="2" t="e">
        <f>COUNTIFS(#REF!,B32,#REF!,"Алиев",#REF!,"16.02.2026")</f>
        <v>#REF!</v>
      </c>
      <c r="CY32" s="2" t="e">
        <f>COUNTIFS(#REF!,B32,#REF!,"Бекдурдиев",#REF!,"16.02.2026")</f>
        <v>#REF!</v>
      </c>
      <c r="CZ32" s="2" t="e">
        <f>COUNTIFS(#REF!,B32,#REF!,"Алиев",#REF!,"17.02.2026")</f>
        <v>#REF!</v>
      </c>
      <c r="DA32" s="2" t="e">
        <f>COUNTIFS(#REF!,B32,#REF!,"Бекдурдиев",#REF!,"17.02.2026")</f>
        <v>#REF!</v>
      </c>
      <c r="DB32" s="2" t="e">
        <f>COUNTIFS(#REF!,B32,#REF!,"Алиев",#REF!,"18.02.2026")</f>
        <v>#REF!</v>
      </c>
      <c r="DC32" s="2" t="e">
        <f>COUNTIFS(#REF!,B32,#REF!,"Бекдурдиев",#REF!,"18.02.2026")</f>
        <v>#REF!</v>
      </c>
      <c r="DD32" s="2" t="e">
        <f>COUNTIFS(#REF!,B32,#REF!,"Алиев",#REF!,"19.02.2026")</f>
        <v>#REF!</v>
      </c>
      <c r="DE32" s="2" t="e">
        <f>COUNTIFS(#REF!,B32,#REF!,"Бекдурдиев",#REF!,"19.02.2026")</f>
        <v>#REF!</v>
      </c>
      <c r="DF32" s="2" t="e">
        <f>COUNTIFS(#REF!,B32,#REF!,"Алиев",#REF!,"20.02.2026")</f>
        <v>#REF!</v>
      </c>
      <c r="DG32" s="2" t="e">
        <f>COUNTIFS(#REF!,B32,#REF!,"Бекдурдиев",#REF!,"20.02.2026")</f>
        <v>#REF!</v>
      </c>
      <c r="DH32" s="2" t="e">
        <f>COUNTIFS(#REF!,B32,#REF!,"Алиев",#REF!,"21.02.2026")</f>
        <v>#REF!</v>
      </c>
      <c r="DI32" s="2" t="e">
        <f>COUNTIFS(#REF!,B32,#REF!,"Бекдурдиев",#REF!,"21.02.2026")</f>
        <v>#REF!</v>
      </c>
      <c r="DJ32" s="2" t="e">
        <f>COUNTIFS(#REF!,B32,#REF!,"Алиев",#REF!,"22.02.2026")</f>
        <v>#REF!</v>
      </c>
      <c r="DK32" s="2" t="e">
        <f>COUNTIFS(#REF!,B32,#REF!,"Бекдурдиев",#REF!,"22.02.2026")</f>
        <v>#REF!</v>
      </c>
      <c r="DL32" s="2" t="e">
        <f>COUNTIFS(#REF!,B32,#REF!,"Алиев",#REF!,"23.02.2026")</f>
        <v>#REF!</v>
      </c>
      <c r="DM32" s="2" t="e">
        <f>COUNTIFS(#REF!,B32,#REF!,"Бекдурдиев",#REF!,"23.02.2026")</f>
        <v>#REF!</v>
      </c>
      <c r="DN32" s="2" t="e">
        <f>COUNTIFS(#REF!,B32,#REF!,"Алиев",#REF!,"24.02.2026")</f>
        <v>#REF!</v>
      </c>
      <c r="DO32" s="2" t="e">
        <f>COUNTIFS(#REF!,B32,#REF!,"Бекдурдиев",#REF!,"24.02.2026")</f>
        <v>#REF!</v>
      </c>
      <c r="DP32" s="2" t="e">
        <f>COUNTIFS(#REF!,B32,#REF!,"Алиев",#REF!,"25.02.2026")</f>
        <v>#REF!</v>
      </c>
      <c r="DQ32" s="2" t="e">
        <f>COUNTIFS(#REF!,B32,#REF!,"Бекдурдиев",#REF!,"25.02.2026")</f>
        <v>#REF!</v>
      </c>
      <c r="DR32" s="2" t="e">
        <f>COUNTIFS(#REF!,B32,#REF!,"Алиев",#REF!,"26.02.2026")</f>
        <v>#REF!</v>
      </c>
      <c r="DS32" s="2" t="e">
        <f>COUNTIFS(#REF!,B32,#REF!,"Бекдурдиев",#REF!,"26.02.2026")</f>
        <v>#REF!</v>
      </c>
      <c r="DT32" s="2" t="e">
        <f>COUNTIFS(#REF!,B32,#REF!,"Алиев",#REF!,"27.02.2026")</f>
        <v>#REF!</v>
      </c>
      <c r="DU32" s="2" t="e">
        <f>COUNTIFS(#REF!,B32,#REF!,"Бекдурдиев",#REF!,"27.02.2026")</f>
        <v>#REF!</v>
      </c>
      <c r="DV32" s="2" t="e">
        <f>COUNTIFS(#REF!,B32,#REF!,"Алиев",#REF!,"28.02.2026")</f>
        <v>#REF!</v>
      </c>
      <c r="DW32" s="2" t="e">
        <f>COUNTIFS(#REF!,B32,#REF!,"Бекдурдиев",#REF!,"28.02.2026")</f>
        <v>#REF!</v>
      </c>
      <c r="DX32" s="14" t="e">
        <f t="shared" si="22"/>
        <v>#REF!</v>
      </c>
      <c r="DY32" s="14" t="e">
        <f t="shared" si="23"/>
        <v>#REF!</v>
      </c>
      <c r="DZ32" s="2" t="e">
        <f>COUNTIFS(#REF!,B32,#REF!,"алиев",#REF!,"01.03.2026")</f>
        <v>#REF!</v>
      </c>
      <c r="EA32" s="2" t="e">
        <f>COUNTIFS(#REF!,B32,#REF!,"Бекдурдиев",#REF!,"01.03.2026")</f>
        <v>#REF!</v>
      </c>
      <c r="EB32" s="2" t="e">
        <f>COUNTIFS(#REF!,B32,#REF!,"алиев",#REF!,"02.03.2026")</f>
        <v>#REF!</v>
      </c>
      <c r="EC32" s="2" t="e">
        <f>COUNTIFS(#REF!,B32,#REF!,"Бекдурдиев",#REF!,"02.03.2026")</f>
        <v>#REF!</v>
      </c>
      <c r="ED32" s="2" t="e">
        <f>COUNTIFS(#REF!,B32,#REF!,"алиев",#REF!,"03.03.2026")</f>
        <v>#REF!</v>
      </c>
      <c r="EE32" s="2" t="e">
        <f>COUNTIFS(#REF!,B32,#REF!,"Бекдурдиев",#REF!,"03.03.2026")</f>
        <v>#REF!</v>
      </c>
      <c r="EF32" s="2" t="e">
        <f>COUNTIFS(#REF!,B32,#REF!,"алиев",#REF!,"04.03.2026")</f>
        <v>#REF!</v>
      </c>
      <c r="EG32" s="2" t="e">
        <f>COUNTIFS(#REF!,B32,#REF!,"Бекдурдиев",#REF!,"04.03.2026")</f>
        <v>#REF!</v>
      </c>
      <c r="EH32" s="2" t="e">
        <f>COUNTIFS(#REF!,B32,#REF!,"алиев",#REF!,"05.03.2026")</f>
        <v>#REF!</v>
      </c>
      <c r="EI32" s="2" t="e">
        <f>COUNTIFS(#REF!,B32,#REF!,"Бекдурдиев",#REF!,"05.03.2026")</f>
        <v>#REF!</v>
      </c>
      <c r="EJ32" s="2" t="e">
        <f>COUNTIFS(#REF!,B32,#REF!,"алиев",#REF!,"06.03.2026")</f>
        <v>#REF!</v>
      </c>
      <c r="EK32" s="2" t="e">
        <f>COUNTIFS(#REF!,B32,#REF!,"Бекдурдиев",#REF!,"06.03.2026")</f>
        <v>#REF!</v>
      </c>
      <c r="EL32" s="2" t="e">
        <f>COUNTIFS(#REF!,B32,#REF!,"алиев",#REF!,"07.03.2026")</f>
        <v>#REF!</v>
      </c>
      <c r="EM32" s="2" t="e">
        <f>COUNTIFS(#REF!,B32,#REF!,"Бекдурдиев",#REF!,"07.03.2026")</f>
        <v>#REF!</v>
      </c>
      <c r="EN32" s="2" t="e">
        <f>COUNTIFS(#REF!,B32,#REF!,"алиев",#REF!,"08.03.2026")</f>
        <v>#REF!</v>
      </c>
      <c r="EO32" s="2" t="e">
        <f>COUNTIFS(#REF!,B32,#REF!,"Бекдурдиев",#REF!,"08.03.2026")</f>
        <v>#REF!</v>
      </c>
      <c r="EP32" s="2" t="e">
        <f>COUNTIFS(#REF!,B32,#REF!,"алиев",#REF!,"09.03.2026")</f>
        <v>#REF!</v>
      </c>
      <c r="EQ32" s="2" t="e">
        <f>COUNTIFS(#REF!,B32,#REF!,"Бекдурдиев",#REF!,"09.03.2026")</f>
        <v>#REF!</v>
      </c>
      <c r="ER32" s="2" t="e">
        <f>COUNTIFS(#REF!,B32,#REF!,"алиев",#REF!,"10.03.2026")</f>
        <v>#REF!</v>
      </c>
      <c r="ES32" s="2" t="e">
        <f>COUNTIFS(#REF!,B32,#REF!,"Бекдурдиев",#REF!,"10.03.2026")</f>
        <v>#REF!</v>
      </c>
      <c r="ET32" s="2" t="e">
        <f>COUNTIFS(#REF!,B32,#REF!,"алиев",#REF!,"11.03.2026")</f>
        <v>#REF!</v>
      </c>
      <c r="EU32" s="2" t="e">
        <f>COUNTIFS(#REF!,B32,#REF!,"Бекдурдиев",#REF!,"11.03.2026")</f>
        <v>#REF!</v>
      </c>
      <c r="EV32" s="2" t="e">
        <f>COUNTIFS(#REF!,B32,#REF!,"алиев",#REF!,"12.03.2026")</f>
        <v>#REF!</v>
      </c>
      <c r="EW32" s="2" t="e">
        <f>COUNTIFS(#REF!,B32,#REF!,"Бекдурдиев",#REF!,"12.03.2026")</f>
        <v>#REF!</v>
      </c>
      <c r="EX32" s="2" t="e">
        <f>COUNTIFS(#REF!,B32,#REF!,"алиев",#REF!,"13.03.2026")</f>
        <v>#REF!</v>
      </c>
      <c r="EY32" s="2" t="e">
        <f>COUNTIFS(#REF!,B32,#REF!,"Бекдурдиев",#REF!,"13.03.2026")</f>
        <v>#REF!</v>
      </c>
      <c r="EZ32" s="2" t="e">
        <f>COUNTIFS(#REF!,B32,#REF!,"алиев",#REF!,"14.03.2026")</f>
        <v>#REF!</v>
      </c>
      <c r="FA32" s="2" t="e">
        <f>COUNTIFS(#REF!,B32,#REF!,"Бекдурдиев",#REF!,"14.03.2026")</f>
        <v>#REF!</v>
      </c>
      <c r="FB32" s="2" t="e">
        <f>COUNTIFS(#REF!,B32,#REF!,"алиев",#REF!,"15.03.2026")</f>
        <v>#REF!</v>
      </c>
      <c r="FC32" s="2" t="e">
        <f>COUNTIFS(#REF!,B32,#REF!,"Бекдурдиев",#REF!,"15.03.2026")</f>
        <v>#REF!</v>
      </c>
      <c r="FD32" s="2" t="e">
        <f>COUNTIFS(#REF!,B32,#REF!,"алиев",#REF!,"16.03.2026")</f>
        <v>#REF!</v>
      </c>
      <c r="FE32" s="2" t="e">
        <f>COUNTIFS(#REF!,B32,#REF!,"Бекдурдиев",#REF!,"16.03.2026")</f>
        <v>#REF!</v>
      </c>
      <c r="FF32" s="2" t="e">
        <f>COUNTIFS(#REF!,B32,#REF!,"алиев",#REF!,"17.03.2026")</f>
        <v>#REF!</v>
      </c>
      <c r="FG32" s="2" t="e">
        <f>COUNTIFS(#REF!,B32,#REF!,"Бекдурдиев",#REF!,"17.03.2026")</f>
        <v>#REF!</v>
      </c>
      <c r="FH32" s="2" t="e">
        <f>COUNTIFS(#REF!,B32,#REF!,"алиев",#REF!,"18.03.2026")</f>
        <v>#REF!</v>
      </c>
      <c r="FI32" s="2" t="e">
        <f>COUNTIFS(#REF!,B32,#REF!,"Бекдурдиев",#REF!,"18.03.2026")</f>
        <v>#REF!</v>
      </c>
      <c r="FJ32" s="2" t="e">
        <f>COUNTIFS(#REF!,B32,#REF!,"алиев",#REF!,"19.03.2026")</f>
        <v>#REF!</v>
      </c>
      <c r="FK32" s="2" t="e">
        <f>COUNTIFS(#REF!,B32,#REF!,"Бекдурдиев",#REF!,"19.03.2026")</f>
        <v>#REF!</v>
      </c>
      <c r="FL32" s="2" t="e">
        <f>COUNTIFS(#REF!,B32,#REF!,"алиев",#REF!,"20.03.2026")</f>
        <v>#REF!</v>
      </c>
      <c r="FM32" s="2" t="e">
        <f>COUNTIFS(#REF!,B32,#REF!,"Бекдурдиев",#REF!,"20.03.2026")</f>
        <v>#REF!</v>
      </c>
      <c r="FN32" s="2" t="e">
        <f>COUNTIFS(#REF!,B32,#REF!,"алиев",#REF!,"21.03.2026")</f>
        <v>#REF!</v>
      </c>
      <c r="FO32" s="2" t="e">
        <f>COUNTIFS(#REF!,B32,#REF!,"Бекдурдиев",#REF!,"21.03.2026")</f>
        <v>#REF!</v>
      </c>
      <c r="FP32" s="2" t="e">
        <f>COUNTIFS(#REF!,B32,#REF!,"алиев",#REF!,"22.03.2026")</f>
        <v>#REF!</v>
      </c>
      <c r="FQ32" s="2" t="e">
        <f>COUNTIFS(#REF!,B32,#REF!,"Бекдурдиев",#REF!,"22.03.2026")</f>
        <v>#REF!</v>
      </c>
      <c r="FR32" s="2" t="e">
        <f>COUNTIFS(#REF!,B32,#REF!,"алиев",#REF!,"23.03.2026")</f>
        <v>#REF!</v>
      </c>
      <c r="FS32" s="2" t="e">
        <f>COUNTIFS(#REF!,B32,#REF!,"Бекдурдиев",#REF!,"23.03.2026")</f>
        <v>#REF!</v>
      </c>
      <c r="FT32" s="2" t="e">
        <f>COUNTIFS(#REF!,B32,#REF!,"алиев",#REF!,"24.03.2026")</f>
        <v>#REF!</v>
      </c>
      <c r="FU32" s="2" t="e">
        <f>COUNTIFS(#REF!,B32,#REF!,"Бекдурдиев",#REF!,"24.03.2026")</f>
        <v>#REF!</v>
      </c>
      <c r="FV32" s="2" t="e">
        <f>COUNTIFS(#REF!,B32,#REF!,"алиев",#REF!,"25.03.2026")</f>
        <v>#REF!</v>
      </c>
      <c r="FW32" s="2" t="e">
        <f>COUNTIFS(#REF!,B32,#REF!,"Бекдурдиев",#REF!,"25.03.2026")</f>
        <v>#REF!</v>
      </c>
      <c r="FX32" s="2" t="e">
        <f>COUNTIFS(#REF!,B32,#REF!,"алиев",#REF!,"26.03.2026")</f>
        <v>#REF!</v>
      </c>
      <c r="FY32" s="2" t="e">
        <f>COUNTIFS(#REF!,B32,#REF!,"Бекдурдиев",#REF!,"26.03.2026")</f>
        <v>#REF!</v>
      </c>
      <c r="FZ32" s="2" t="e">
        <f>COUNTIFS(#REF!,B32,#REF!,"алиев",#REF!,"27.03.2026")</f>
        <v>#REF!</v>
      </c>
      <c r="GA32" s="2" t="e">
        <f>COUNTIFS(#REF!,B32,#REF!,"Бекдурдиев",#REF!,"27.03.2026")</f>
        <v>#REF!</v>
      </c>
      <c r="GB32" s="2" t="e">
        <f>COUNTIFS(#REF!,B32,#REF!,"алиев",#REF!,"28.03.2026")</f>
        <v>#REF!</v>
      </c>
      <c r="GC32" s="2" t="e">
        <f>COUNTIFS(#REF!,B32,#REF!,"Бекдурдиев",#REF!,"28.03.2026")</f>
        <v>#REF!</v>
      </c>
      <c r="GD32" s="2" t="e">
        <f>COUNTIFS(#REF!,B32,#REF!,"алиев",#REF!,"29.03.2026")</f>
        <v>#REF!</v>
      </c>
      <c r="GE32" s="2" t="e">
        <f>COUNTIFS(#REF!,B32,#REF!,"Бекдурдиев",#REF!,"29.03.2026")</f>
        <v>#REF!</v>
      </c>
      <c r="GF32" s="2" t="e">
        <f>COUNTIFS(#REF!,B32,#REF!,"алиев",#REF!,"30.03.2026")</f>
        <v>#REF!</v>
      </c>
      <c r="GG32" s="2" t="e">
        <f>COUNTIFS(#REF!,B32,#REF!,"Бекдурдиев",#REF!,"30.03.2026")</f>
        <v>#REF!</v>
      </c>
      <c r="GH32" s="2" t="e">
        <f>COUNTIFS(#REF!,B32,#REF!,"алиев",#REF!,"31.03.2026")</f>
        <v>#REF!</v>
      </c>
      <c r="GI32" s="2" t="e">
        <f>COUNTIFS(#REF!,B32,#REF!,"Бекдурдиев",#REF!,"31.03.2026")</f>
        <v>#REF!</v>
      </c>
      <c r="GJ32" s="16" t="e">
        <f t="shared" si="24"/>
        <v>#REF!</v>
      </c>
      <c r="GK32" s="16" t="e">
        <f t="shared" si="25"/>
        <v>#REF!</v>
      </c>
      <c r="GL32" s="4" t="e">
        <f>COUNTIFS(#REF!,B32,#REF!,"алиев",#REF!,"01.04.2026")</f>
        <v>#REF!</v>
      </c>
      <c r="GM32" s="4" t="e">
        <f>COUNTIFS(#REF!,B32,#REF!,"Бекдурдиев",#REF!,"01.04.2026")</f>
        <v>#REF!</v>
      </c>
      <c r="GN32" s="4" t="e">
        <f>COUNTIFS(#REF!,B32,#REF!,"алиев",#REF!,"02.04.2026")</f>
        <v>#REF!</v>
      </c>
      <c r="GO32" s="4" t="e">
        <f>COUNTIFS(#REF!,B32,#REF!,"Бекдурдиев",#REF!,"02.04.2026")</f>
        <v>#REF!</v>
      </c>
      <c r="GP32" s="4" t="e">
        <f>COUNTIFS(#REF!,B32,#REF!,"алиев",#REF!,"03.04.2026")</f>
        <v>#REF!</v>
      </c>
      <c r="GQ32" s="4" t="e">
        <f>COUNTIFS(#REF!,B32,#REF!,"Бекдурдиев",#REF!,"03.04.2026")</f>
        <v>#REF!</v>
      </c>
      <c r="GR32" s="4" t="e">
        <f>COUNTIFS(#REF!,B32,#REF!,"алиев",#REF!,"04.04.2026")</f>
        <v>#REF!</v>
      </c>
      <c r="GS32" s="4" t="e">
        <f>COUNTIFS(#REF!,B32,#REF!,"Бекдурдиев",#REF!,"04.04.2026")</f>
        <v>#REF!</v>
      </c>
      <c r="GT32" s="4" t="e">
        <f>COUNTIFS(#REF!,B32,#REF!,"алиев",#REF!,"05.04.2026")</f>
        <v>#REF!</v>
      </c>
      <c r="GU32" s="4" t="e">
        <f>COUNTIFS(#REF!,B32,#REF!,"Бекдурдиев",#REF!,"05.04.2026")</f>
        <v>#REF!</v>
      </c>
      <c r="GV32" s="4" t="e">
        <f>COUNTIFS(#REF!,B32,#REF!,"алиев",#REF!,"06.04.2026")</f>
        <v>#REF!</v>
      </c>
      <c r="GW32" s="4" t="e">
        <f>COUNTIFS(#REF!,B32,#REF!,"Бекдурдиев",#REF!,"06.04.2026")</f>
        <v>#REF!</v>
      </c>
      <c r="GX32" s="4" t="e">
        <f>COUNTIFS(#REF!,B32,#REF!,"алиев",#REF!,"07.04.2026")</f>
        <v>#REF!</v>
      </c>
      <c r="GY32" s="4" t="e">
        <f>COUNTIFS(#REF!,B32,#REF!,"Бекдурдиев",#REF!,"07.04.2026")</f>
        <v>#REF!</v>
      </c>
      <c r="GZ32" s="4" t="e">
        <f>COUNTIFS(#REF!,B32,#REF!,"алиев",#REF!,"08.04.2026")</f>
        <v>#REF!</v>
      </c>
      <c r="HA32" s="4" t="e">
        <f>COUNTIFS(#REF!,B32,#REF!,"Бекдурдиев",#REF!,"08.04.2026")</f>
        <v>#REF!</v>
      </c>
      <c r="HB32" s="4" t="e">
        <f>COUNTIFS(#REF!,B32,#REF!,"алиев",#REF!,"09.04.2026")</f>
        <v>#REF!</v>
      </c>
      <c r="HC32" s="4" t="e">
        <f>COUNTIFS(#REF!,B32,#REF!,"Бекдурдиев",#REF!,"09.04.2026")</f>
        <v>#REF!</v>
      </c>
      <c r="HD32" s="4" t="e">
        <f>COUNTIFS(#REF!,B32,#REF!,"алиев",#REF!,"10.04.2026")</f>
        <v>#REF!</v>
      </c>
      <c r="HE32" s="4" t="e">
        <f>COUNTIFS(#REF!,B32,#REF!,"Бекдурдиев",#REF!,"10.04.2026")</f>
        <v>#REF!</v>
      </c>
      <c r="HF32" s="4" t="e">
        <f>COUNTIFS(#REF!,B32,#REF!,"алиев",#REF!,"11.04.2026")</f>
        <v>#REF!</v>
      </c>
      <c r="HG32" s="4" t="e">
        <f>COUNTIFS(#REF!,B32,#REF!,"Бекдурдиев",#REF!,"11.04.2026")</f>
        <v>#REF!</v>
      </c>
      <c r="HH32" s="4" t="e">
        <f>COUNTIFS(#REF!,B32,#REF!,"алиев",#REF!,"12.04.2026")</f>
        <v>#REF!</v>
      </c>
      <c r="HI32" s="4" t="e">
        <f>COUNTIFS(#REF!,B32,#REF!,"Бекдурдиев",#REF!,"12.04.2026")</f>
        <v>#REF!</v>
      </c>
      <c r="HJ32" s="4" t="e">
        <f>COUNTIFS(#REF!,B32,#REF!,"алиев",#REF!,"13.04.2026")</f>
        <v>#REF!</v>
      </c>
      <c r="HK32" s="4" t="e">
        <f>COUNTIFS(#REF!,B32,#REF!,"Бекдурдиев",#REF!,"13.04.2026")</f>
        <v>#REF!</v>
      </c>
      <c r="HL32" s="4" t="e">
        <f>COUNTIFS(#REF!,B32,#REF!,"алиев",#REF!,"14.04.2026")</f>
        <v>#REF!</v>
      </c>
      <c r="HM32" s="4" t="e">
        <f>COUNTIFS(#REF!,B32,#REF!,"Бекдурдиев",#REF!,"14.04.2026")</f>
        <v>#REF!</v>
      </c>
      <c r="HN32" s="4" t="e">
        <f>COUNTIFS(#REF!,B32,#REF!,"алиев",#REF!,"15.04.2026")</f>
        <v>#REF!</v>
      </c>
      <c r="HO32" s="4" t="e">
        <f>COUNTIFS(#REF!,B32,#REF!,"Бекдурдиев",#REF!,"15.04.2026")</f>
        <v>#REF!</v>
      </c>
      <c r="HP32" s="4" t="e">
        <f>COUNTIFS(#REF!,B32,#REF!,"алиев",#REF!,"16.04.2026")</f>
        <v>#REF!</v>
      </c>
      <c r="HQ32" s="4" t="e">
        <f>COUNTIFS(#REF!,B32,#REF!,"Бекдурдиев",#REF!,"16.04.2026")</f>
        <v>#REF!</v>
      </c>
      <c r="HR32" s="4" t="e">
        <f>COUNTIFS(#REF!,B32,#REF!,"алиев",#REF!,"17.04.2026")</f>
        <v>#REF!</v>
      </c>
      <c r="HS32" s="4" t="e">
        <f>COUNTIFS(#REF!,B32,#REF!,"Бекдурдиев",#REF!,"17.04.2026")</f>
        <v>#REF!</v>
      </c>
      <c r="HT32" s="4" t="e">
        <f>COUNTIFS(#REF!,B32,#REF!,"алиев",#REF!,"18.04.2026")</f>
        <v>#REF!</v>
      </c>
      <c r="HU32" s="4" t="e">
        <f>COUNTIFS(#REF!,B32,#REF!,"Бекдурдиев",#REF!,"18.04.2026")</f>
        <v>#REF!</v>
      </c>
      <c r="HV32" s="4" t="e">
        <f>COUNTIFS(#REF!,B32,#REF!,"алиев",#REF!,"19.04.2026")</f>
        <v>#REF!</v>
      </c>
      <c r="HW32" s="4" t="e">
        <f>COUNTIFS(#REF!,B32,#REF!,"Бекдурдиев",#REF!,"19.04.2026")</f>
        <v>#REF!</v>
      </c>
      <c r="HX32" s="4" t="e">
        <f>COUNTIFS(#REF!,B32,#REF!,"алиев",#REF!,"20.04.2026")</f>
        <v>#REF!</v>
      </c>
      <c r="HY32" s="4" t="e">
        <f>COUNTIFS(#REF!,B32,#REF!,"Бекдурдиев",#REF!,"20.04.2026")</f>
        <v>#REF!</v>
      </c>
      <c r="HZ32" s="4" t="e">
        <f>COUNTIFS(#REF!,B32,#REF!,"алиев",#REF!,"21.04.2026")</f>
        <v>#REF!</v>
      </c>
      <c r="IA32" s="4" t="e">
        <f>COUNTIFS(#REF!,B32,#REF!,"Бекдурдиев",#REF!,"21.04.2026")</f>
        <v>#REF!</v>
      </c>
      <c r="IB32" s="4" t="e">
        <f>COUNTIFS(#REF!,B32,#REF!,"алиев",#REF!,"22.04.2026")</f>
        <v>#REF!</v>
      </c>
      <c r="IC32" s="4" t="e">
        <f>COUNTIFS(#REF!,B32,#REF!,"Бекдурдиев",#REF!,"22.04.2026")</f>
        <v>#REF!</v>
      </c>
      <c r="ID32" s="4" t="e">
        <f>COUNTIFS(#REF!,B32,#REF!,"алиев",#REF!,"23.04.2026")</f>
        <v>#REF!</v>
      </c>
      <c r="IE32" s="4" t="e">
        <f>COUNTIFS(#REF!,B32,#REF!,"Бекдурдиев",#REF!,"23.04.2026")</f>
        <v>#REF!</v>
      </c>
      <c r="IF32" s="4" t="e">
        <f>COUNTIFS(#REF!,B32,#REF!,"алиев",#REF!,"24.04.2026")</f>
        <v>#REF!</v>
      </c>
      <c r="IG32" s="4" t="e">
        <f>COUNTIFS(#REF!,B32,#REF!,"Бекдурдиев",#REF!,"24.04.2026")</f>
        <v>#REF!</v>
      </c>
      <c r="IH32" s="4" t="e">
        <f>COUNTIFS(#REF!,B32,#REF!,"алиев",#REF!,"25.04.2026")</f>
        <v>#REF!</v>
      </c>
      <c r="II32" s="4" t="e">
        <f>COUNTIFS(#REF!,B32,#REF!,"Бекдурдиев",#REF!,"25.04.2026")</f>
        <v>#REF!</v>
      </c>
      <c r="IJ32" s="4" t="e">
        <f>COUNTIFS(#REF!,B32,#REF!,"алиев",#REF!,"26.04.2026")</f>
        <v>#REF!</v>
      </c>
      <c r="IK32" s="4" t="e">
        <f>COUNTIFS(#REF!,B32,#REF!,"Бекдурдиев",#REF!,"26.04.2026")</f>
        <v>#REF!</v>
      </c>
      <c r="IL32" s="4" t="e">
        <f>COUNTIFS(#REF!,B32,#REF!,"алиев",#REF!,"27.04.2026")</f>
        <v>#REF!</v>
      </c>
      <c r="IM32" s="4" t="e">
        <f>COUNTIFS(#REF!,B32,#REF!,"Бекдурдиев",#REF!,"27.04.2026")</f>
        <v>#REF!</v>
      </c>
      <c r="IN32" s="4" t="e">
        <f>COUNTIFS(#REF!,B32,#REF!,"алиев",#REF!,"28.04.2026")</f>
        <v>#REF!</v>
      </c>
      <c r="IO32" s="4" t="e">
        <f>COUNTIFS(#REF!,B32,#REF!,"Бекдурдиев",#REF!,"28.04.2026")</f>
        <v>#REF!</v>
      </c>
      <c r="IP32" s="4" t="e">
        <f>COUNTIFS(#REF!,B32,#REF!,"алиев",#REF!,"29.04.2026")</f>
        <v>#REF!</v>
      </c>
      <c r="IQ32" s="4" t="e">
        <f>COUNTIFS(#REF!,B32,#REF!,"Бекдурдиев",#REF!,"29.04.2026")</f>
        <v>#REF!</v>
      </c>
      <c r="IR32" s="4" t="e">
        <f>COUNTIFS(#REF!,B32,#REF!,"алиев",#REF!,"30.04.2026")</f>
        <v>#REF!</v>
      </c>
      <c r="IS32" s="4" t="e">
        <f>COUNTIFS(#REF!,B32,#REF!,"Бекдурдиев",#REF!,"30.04.2026")</f>
        <v>#REF!</v>
      </c>
      <c r="IT32" s="18" t="e">
        <f t="shared" si="26"/>
        <v>#REF!</v>
      </c>
      <c r="IU32" s="18" t="e">
        <f t="shared" si="27"/>
        <v>#REF!</v>
      </c>
      <c r="IV32" s="4" t="e">
        <f>COUNTIFS(#REF!,B32,#REF!,"алиев",#REF!,"01.05.2026")</f>
        <v>#REF!</v>
      </c>
      <c r="IW32" s="4" t="e">
        <f>COUNTIFS(#REF!,B32,#REF!,"Бекдурдиев",#REF!,"01.05.2026")</f>
        <v>#REF!</v>
      </c>
      <c r="IX32" s="4" t="e">
        <f>COUNTIFS(#REF!,B32,#REF!,"алиев",#REF!,"02.05.2026")</f>
        <v>#REF!</v>
      </c>
      <c r="IY32" s="4" t="e">
        <f>COUNTIFS(#REF!,B32,#REF!,"Бекдурдиев",#REF!,"02.05.2026")</f>
        <v>#REF!</v>
      </c>
      <c r="IZ32" s="4" t="e">
        <f>COUNTIFS(#REF!,B32,#REF!,"алиев",#REF!,"03.05.2026")</f>
        <v>#REF!</v>
      </c>
      <c r="JA32" s="4" t="e">
        <f>COUNTIFS(#REF!,B32,#REF!,"Бекдурдиев",#REF!,"03.05.2026")</f>
        <v>#REF!</v>
      </c>
      <c r="JB32" s="4" t="e">
        <f>COUNTIFS(#REF!,B32,#REF!,"алиев",#REF!,"04.05.2026")</f>
        <v>#REF!</v>
      </c>
      <c r="JC32" s="4" t="e">
        <f>COUNTIFS(#REF!,B32,#REF!,"Бекдурдиев",#REF!,"04.05.2026")</f>
        <v>#REF!</v>
      </c>
      <c r="JD32" s="4" t="e">
        <f>COUNTIFS(#REF!,B32,#REF!,"алиев",#REF!,"05.05.2026")</f>
        <v>#REF!</v>
      </c>
      <c r="JE32" s="4" t="e">
        <f>COUNTIFS(#REF!,B32,#REF!,"Бекдурдиев",#REF!,"05.05.2026")</f>
        <v>#REF!</v>
      </c>
      <c r="JF32" s="4" t="e">
        <f>COUNTIFS(#REF!,B32,#REF!,"алиев",#REF!,"06.05.2026")</f>
        <v>#REF!</v>
      </c>
      <c r="JG32" s="4" t="e">
        <f>COUNTIFS(#REF!,B32,#REF!,"Бекдурдиев",#REF!,"06.05.2026")</f>
        <v>#REF!</v>
      </c>
      <c r="JH32" s="4" t="e">
        <f>COUNTIFS(#REF!,B32,#REF!,"алиев",#REF!,"07.05.2026")</f>
        <v>#REF!</v>
      </c>
      <c r="JI32" s="4" t="e">
        <f>COUNTIFS(#REF!,B32,#REF!,"Бекдурдиев",#REF!,"07.05.2026")</f>
        <v>#REF!</v>
      </c>
      <c r="JJ32" s="4" t="e">
        <f>COUNTIFS(#REF!,B32,#REF!,"алиев",#REF!,"08.05.2026")</f>
        <v>#REF!</v>
      </c>
      <c r="JK32" s="4" t="e">
        <f>COUNTIFS(#REF!,B32,#REF!,"Бекдурдиев",#REF!,"08.05.2026")</f>
        <v>#REF!</v>
      </c>
      <c r="JL32" s="4" t="e">
        <f>COUNTIFS(#REF!,B32,#REF!,"алиев",#REF!,"09.05.2026")</f>
        <v>#REF!</v>
      </c>
      <c r="JM32" s="4" t="e">
        <f>COUNTIFS(#REF!,B32,#REF!,"Бекдурдиев",#REF!,"09.05.2026")</f>
        <v>#REF!</v>
      </c>
      <c r="JN32" s="4" t="e">
        <f>COUNTIFS(#REF!,B32,#REF!,"алиев",#REF!,"10.05.2026")</f>
        <v>#REF!</v>
      </c>
      <c r="JO32" s="4" t="e">
        <f>COUNTIFS(#REF!,B32,#REF!,"Бекдурдиев",#REF!,"10.05.2026")</f>
        <v>#REF!</v>
      </c>
      <c r="JP32" s="4" t="e">
        <f>COUNTIFS(#REF!,B32,#REF!,"алиев",#REF!,"11.05.2026")</f>
        <v>#REF!</v>
      </c>
      <c r="JQ32" s="4" t="e">
        <f>COUNTIFS(#REF!,B32,#REF!,"Бекдурдиев",#REF!,"11.05.2026")</f>
        <v>#REF!</v>
      </c>
      <c r="JR32" s="4" t="e">
        <f>COUNTIFS(#REF!,B32,#REF!,"алиев",#REF!,"12.05.2026")</f>
        <v>#REF!</v>
      </c>
      <c r="JS32" s="4" t="e">
        <f>COUNTIFS(#REF!,B32,#REF!,"Бекдурдиев",#REF!,"12.05.2026")</f>
        <v>#REF!</v>
      </c>
      <c r="JT32" s="4" t="e">
        <f>COUNTIFS(#REF!,B32,#REF!,"алиев",#REF!,"13.05.2026")</f>
        <v>#REF!</v>
      </c>
      <c r="JU32" s="4" t="e">
        <f>COUNTIFS(#REF!,B32,#REF!,"Бекдурдиев",#REF!,"13.05.2026")</f>
        <v>#REF!</v>
      </c>
      <c r="JV32" s="4" t="e">
        <f>COUNTIFS(#REF!,B32,#REF!,"алиев",#REF!,"14.05.2026")</f>
        <v>#REF!</v>
      </c>
      <c r="JW32" s="4" t="e">
        <f>COUNTIFS(#REF!,B32,#REF!,"Бекдурдиев",#REF!,"14.05.2026")</f>
        <v>#REF!</v>
      </c>
      <c r="JX32" s="4" t="e">
        <f>COUNTIFS(#REF!,B32,#REF!,"алиев",#REF!,"15.05.2026")</f>
        <v>#REF!</v>
      </c>
      <c r="JY32" s="4" t="e">
        <f>COUNTIFS(#REF!,B32,#REF!,"Бекдурдиев",#REF!,"15.05.2026")</f>
        <v>#REF!</v>
      </c>
      <c r="JZ32" s="4" t="e">
        <f>COUNTIFS(#REF!,B32,#REF!,"алиев",#REF!,"16.05.2026")</f>
        <v>#REF!</v>
      </c>
      <c r="KA32" s="4" t="e">
        <f>COUNTIFS(#REF!,B32,#REF!,"Бекдурдиев",#REF!,"16.05.2026")</f>
        <v>#REF!</v>
      </c>
      <c r="KB32" s="4" t="e">
        <f>COUNTIFS(#REF!,B32,#REF!,"алиев",#REF!,"17.05.2026")</f>
        <v>#REF!</v>
      </c>
      <c r="KC32" s="4" t="e">
        <f>COUNTIFS(#REF!,B32,#REF!,"Бекдурдиев",#REF!,"17.05.2026")</f>
        <v>#REF!</v>
      </c>
      <c r="KD32" s="4" t="e">
        <f>COUNTIFS(#REF!,B32,#REF!,"алиев",#REF!,"18.05.2026")</f>
        <v>#REF!</v>
      </c>
      <c r="KE32" s="4" t="e">
        <f>COUNTIFS(#REF!,B32,#REF!,"Бекдурдиев",#REF!,"18.05.2026")</f>
        <v>#REF!</v>
      </c>
      <c r="KF32" s="4" t="e">
        <f>COUNTIFS(#REF!,B32,#REF!,"алиев",#REF!,"19.05.2026")</f>
        <v>#REF!</v>
      </c>
      <c r="KG32" s="4" t="e">
        <f>COUNTIFS(#REF!,B32,#REF!,"Бекдурдиев",#REF!,"19.05.2026")</f>
        <v>#REF!</v>
      </c>
      <c r="KH32" s="4" t="e">
        <f>COUNTIFS(#REF!,B32,#REF!,"алиев",#REF!,"20.05.2026")</f>
        <v>#REF!</v>
      </c>
      <c r="KI32" s="4" t="e">
        <f>COUNTIFS(#REF!,B32,#REF!,"Бекдурдиев",#REF!,"20.05.2026")</f>
        <v>#REF!</v>
      </c>
      <c r="KJ32" s="4" t="e">
        <f>COUNTIFS(#REF!,B32,#REF!,"алиев",#REF!,"21.05.2026")</f>
        <v>#REF!</v>
      </c>
      <c r="KK32" s="4" t="e">
        <f>COUNTIFS(#REF!,B32,#REF!,"Бекдурдиев",#REF!,"21.05.2026")</f>
        <v>#REF!</v>
      </c>
      <c r="KL32" s="4" t="e">
        <f>COUNTIFS(#REF!,B32,#REF!,"алиев",#REF!,"22.05.2026")</f>
        <v>#REF!</v>
      </c>
      <c r="KM32" s="4" t="e">
        <f>COUNTIFS(#REF!,B32,#REF!,"Бекдурдиев",#REF!,"22.05.2026")</f>
        <v>#REF!</v>
      </c>
      <c r="KN32" s="4" t="e">
        <f>COUNTIFS(#REF!,B32,#REF!,"алиев",#REF!,"23.05.2026")</f>
        <v>#REF!</v>
      </c>
      <c r="KO32" s="4" t="e">
        <f>COUNTIFS(#REF!,B32,#REF!,"Бекдурдиев",#REF!,"23.05.2026")</f>
        <v>#REF!</v>
      </c>
      <c r="KP32" s="4" t="e">
        <f>COUNTIFS(#REF!,B32,#REF!,"алиев",#REF!,"24.05.2026")</f>
        <v>#REF!</v>
      </c>
      <c r="KQ32" s="4" t="e">
        <f>COUNTIFS(#REF!,B32,#REF!,"Бекдурдиев",#REF!,"24.05.2026")</f>
        <v>#REF!</v>
      </c>
      <c r="KR32" s="4" t="e">
        <f>COUNTIFS(#REF!,B32,#REF!,"алиев",#REF!,"25.05.2026")</f>
        <v>#REF!</v>
      </c>
      <c r="KS32" s="4" t="e">
        <f>COUNTIFS(#REF!,B32,#REF!,"Бекдурдиев",#REF!,"25.05.2026")</f>
        <v>#REF!</v>
      </c>
      <c r="KT32" s="4" t="e">
        <f>COUNTIFS(#REF!,B32,#REF!,"алиев",#REF!,"26.05.2026")</f>
        <v>#REF!</v>
      </c>
      <c r="KU32" s="4" t="e">
        <f>COUNTIFS(#REF!,B32,#REF!,"Бекдурдиев",#REF!,"26.05.2026")</f>
        <v>#REF!</v>
      </c>
      <c r="KV32" s="4" t="e">
        <f>COUNTIFS(#REF!,B32,#REF!,"алиев",#REF!,"27.05.2026")</f>
        <v>#REF!</v>
      </c>
      <c r="KW32" s="4" t="e">
        <f>COUNTIFS(#REF!,B32,#REF!,"Бекдурдиев",#REF!,"27.05.2026")</f>
        <v>#REF!</v>
      </c>
      <c r="KX32" s="4" t="e">
        <f>COUNTIFS(#REF!,B32,#REF!,"алиев",#REF!,"28.05.2026")</f>
        <v>#REF!</v>
      </c>
      <c r="KY32" s="4" t="e">
        <f>COUNTIFS(#REF!,B32,#REF!,"Бекдурдиев",#REF!,"28.05.2026")</f>
        <v>#REF!</v>
      </c>
      <c r="KZ32" s="4" t="e">
        <f>COUNTIFS(#REF!,B32,#REF!,"алиев",#REF!,"29.05.2026")</f>
        <v>#REF!</v>
      </c>
      <c r="LA32" s="4" t="e">
        <f>COUNTIFS(#REF!,B32,#REF!,"Бекдурдиев",#REF!,"29.05.2026")</f>
        <v>#REF!</v>
      </c>
      <c r="LB32" s="4" t="e">
        <f>COUNTIFS(#REF!,B32,#REF!,"алиев",#REF!,"30.05.2026")</f>
        <v>#REF!</v>
      </c>
      <c r="LC32" s="4" t="e">
        <f>COUNTIFS(#REF!,B32,#REF!,"Бекдурдиев",#REF!,"30.05.2026")</f>
        <v>#REF!</v>
      </c>
      <c r="LD32" s="4" t="e">
        <f>COUNTIFS(#REF!,B32,#REF!,"алиев",#REF!,"31.05.2026")</f>
        <v>#REF!</v>
      </c>
      <c r="LE32" s="4" t="e">
        <f>COUNTIFS(#REF!,B32,#REF!,"Бекдурдиев",#REF!,"31.05.2026")</f>
        <v>#REF!</v>
      </c>
      <c r="LF32" s="22" t="e">
        <f t="shared" si="28"/>
        <v>#REF!</v>
      </c>
      <c r="LG32" s="22" t="e">
        <f t="shared" si="29"/>
        <v>#REF!</v>
      </c>
      <c r="LH32" s="4" t="e">
        <f>COUNTIFS(#REF!,B32,#REF!,"алиев",#REF!,"01.06.2026")</f>
        <v>#REF!</v>
      </c>
      <c r="LI32" s="4" t="e">
        <f>COUNTIFS(#REF!,B32,#REF!,"Бекдурдиев",#REF!,"01.06.2026")</f>
        <v>#REF!</v>
      </c>
      <c r="LJ32" s="4" t="e">
        <f>COUNTIFS(#REF!,B32,#REF!,"алиев",#REF!,"02.06.2026")</f>
        <v>#REF!</v>
      </c>
      <c r="LK32" s="4" t="e">
        <f>COUNTIFS(#REF!,B32,#REF!,"Бекдурдиев",#REF!,"02.06.2026")</f>
        <v>#REF!</v>
      </c>
      <c r="LL32" s="4" t="e">
        <f>COUNTIFS(#REF!,B32,#REF!,"алиев",#REF!,"03.06.2026")</f>
        <v>#REF!</v>
      </c>
      <c r="LM32" s="4" t="e">
        <f>COUNTIFS(#REF!,B32,#REF!,"Бекдурдиев",#REF!,"03.06.2026")</f>
        <v>#REF!</v>
      </c>
      <c r="LN32" s="4" t="e">
        <f>COUNTIFS(#REF!,B32,#REF!,"алиев",#REF!,"04.06.2026")</f>
        <v>#REF!</v>
      </c>
      <c r="LO32" s="4" t="e">
        <f>COUNTIFS(#REF!,B32,#REF!,"Бекдурдиев",#REF!,"04.06.2026")</f>
        <v>#REF!</v>
      </c>
      <c r="LP32" s="4" t="e">
        <f>COUNTIFS(#REF!,B32,#REF!,"алиев",#REF!,"05.06.2026")</f>
        <v>#REF!</v>
      </c>
      <c r="LQ32" s="4" t="e">
        <f>COUNTIFS(#REF!,B32,#REF!,"Бекдурдиев",#REF!,"05.06.2026")</f>
        <v>#REF!</v>
      </c>
      <c r="LR32" s="4" t="e">
        <f>COUNTIFS(#REF!,B32,#REF!,"алиев",#REF!,"06.06.2026")</f>
        <v>#REF!</v>
      </c>
      <c r="LS32" s="4" t="e">
        <f>COUNTIFS(#REF!,B32,#REF!,"Бекдурдиев",#REF!,"06.06.2026")</f>
        <v>#REF!</v>
      </c>
      <c r="LT32" s="4" t="e">
        <f>COUNTIFS(#REF!,B32,#REF!,"алиев",#REF!,"07.06.2026")</f>
        <v>#REF!</v>
      </c>
      <c r="LU32" s="4" t="e">
        <f>COUNTIFS(#REF!,B32,#REF!,"Бекдурдиев",#REF!,"07.06.2026")</f>
        <v>#REF!</v>
      </c>
      <c r="LV32" s="4" t="e">
        <f>COUNTIFS(#REF!,B32,#REF!,"алиев",#REF!,"08.06.2026")</f>
        <v>#REF!</v>
      </c>
      <c r="LW32" s="4" t="e">
        <f>COUNTIFS(#REF!,B32,#REF!,"Бекдурдиев",#REF!,"08.06.2026")</f>
        <v>#REF!</v>
      </c>
      <c r="LX32" s="4" t="e">
        <f>COUNTIFS(#REF!,B32,#REF!,"алиев",#REF!,"09.06.2026")</f>
        <v>#REF!</v>
      </c>
      <c r="LY32" s="4" t="e">
        <f>COUNTIFS(#REF!,B32,#REF!,"Бекдурдиев",#REF!,"09.06.2026")</f>
        <v>#REF!</v>
      </c>
      <c r="LZ32" s="4" t="e">
        <f>COUNTIFS(#REF!,B32,#REF!,"алиев",#REF!,"10.06.2026")</f>
        <v>#REF!</v>
      </c>
      <c r="MA32" s="4" t="e">
        <f>COUNTIFS(#REF!,B32,#REF!,"Бекдурдиев",#REF!,"10.06.2026")</f>
        <v>#REF!</v>
      </c>
      <c r="MB32" s="4" t="e">
        <f>COUNTIFS(#REF!,B32,#REF!,"алиев",#REF!,"11.06.2026")</f>
        <v>#REF!</v>
      </c>
      <c r="MC32" s="4" t="e">
        <f>COUNTIFS(#REF!,B32,#REF!,"Бекдурдиев",#REF!,"11.06.2026")</f>
        <v>#REF!</v>
      </c>
      <c r="MD32" s="4" t="e">
        <f>COUNTIFS(#REF!,B32,#REF!,"алиев",#REF!,"12.06.2026")</f>
        <v>#REF!</v>
      </c>
      <c r="ME32" s="4" t="e">
        <f>COUNTIFS(#REF!,B32,#REF!,"Бекдурдиев",#REF!,"12.06.2026")</f>
        <v>#REF!</v>
      </c>
      <c r="MF32" s="4" t="e">
        <f>COUNTIFS(#REF!,B32,#REF!,"алиев",#REF!,"13.06.2026")</f>
        <v>#REF!</v>
      </c>
      <c r="MG32" s="4" t="e">
        <f>COUNTIFS(#REF!,B32,#REF!,"Бекдурдиев",#REF!,"13.06.2026")</f>
        <v>#REF!</v>
      </c>
      <c r="MH32" s="4" t="e">
        <f>COUNTIFS(#REF!,B32,#REF!,"алиев",#REF!,"14.06.2026")</f>
        <v>#REF!</v>
      </c>
      <c r="MI32" s="4" t="e">
        <f>COUNTIFS(#REF!,B32,#REF!,"Бекдурдиев",#REF!,"14.06.2026")</f>
        <v>#REF!</v>
      </c>
      <c r="MJ32" s="4" t="e">
        <f>COUNTIFS(#REF!,B32,#REF!,"алиев",#REF!,"15.06.2026")</f>
        <v>#REF!</v>
      </c>
      <c r="MK32" s="4" t="e">
        <f>COUNTIFS(#REF!,B32,#REF!,"Бекдурдиев",#REF!,"15.06.2026")</f>
        <v>#REF!</v>
      </c>
      <c r="ML32" s="4" t="e">
        <f>COUNTIFS(#REF!,B32,#REF!,"алиев",#REF!,"16.06.2026")</f>
        <v>#REF!</v>
      </c>
      <c r="MM32" s="4" t="e">
        <f>COUNTIFS(#REF!,B32,#REF!,"Бекдурдиев",#REF!,"16.06.2026")</f>
        <v>#REF!</v>
      </c>
      <c r="MN32" s="4" t="e">
        <f>COUNTIFS(#REF!,B32,#REF!,"алиев",#REF!,"17.06.2026")</f>
        <v>#REF!</v>
      </c>
      <c r="MO32" s="4" t="e">
        <f>COUNTIFS(#REF!,B32,#REF!,"Бекдурдиев",#REF!,"17.06.2026")</f>
        <v>#REF!</v>
      </c>
      <c r="MP32" s="4" t="e">
        <f>COUNTIFS(#REF!,B32,#REF!,"алиев",#REF!,"18.06.2026")</f>
        <v>#REF!</v>
      </c>
      <c r="MQ32" s="4" t="e">
        <f>COUNTIFS(#REF!,B32,#REF!,"Бекдурдиев",#REF!,"18.06.2026")</f>
        <v>#REF!</v>
      </c>
      <c r="MR32" s="4" t="e">
        <f>COUNTIFS(#REF!,B32,#REF!,"алиев",#REF!,"19.06.2026")</f>
        <v>#REF!</v>
      </c>
      <c r="MS32" s="4" t="e">
        <f>COUNTIFS(#REF!,B32,#REF!,"Бекдурдиев",#REF!,"19.06.2026")</f>
        <v>#REF!</v>
      </c>
      <c r="MT32" s="4" t="e">
        <f>COUNTIFS(#REF!,B32,#REF!,"алиев",#REF!,"20.06.2026")</f>
        <v>#REF!</v>
      </c>
      <c r="MU32" s="4" t="e">
        <f>COUNTIFS(#REF!,B32,#REF!,"Бекдурдиев",#REF!,"20.06.2026")</f>
        <v>#REF!</v>
      </c>
      <c r="MV32" s="4" t="e">
        <f>COUNTIFS(#REF!,B32,#REF!,"алиев",#REF!,"21.06.2026")</f>
        <v>#REF!</v>
      </c>
      <c r="MW32" s="4" t="e">
        <f>COUNTIFS(#REF!,B32,#REF!,"Бекдурдиев",#REF!,"21.06.2026")</f>
        <v>#REF!</v>
      </c>
      <c r="MX32" s="4" t="e">
        <f>COUNTIFS(#REF!,B32,#REF!,"алиев",#REF!,"22.06.2026")</f>
        <v>#REF!</v>
      </c>
      <c r="MY32" s="4" t="e">
        <f>COUNTIFS(#REF!,B32,#REF!,"Бекдурдиев",#REF!,"22.06.2026")</f>
        <v>#REF!</v>
      </c>
      <c r="MZ32" s="4" t="e">
        <f>COUNTIFS(#REF!,B32,#REF!,"алиев",#REF!,"23.06.2026")</f>
        <v>#REF!</v>
      </c>
      <c r="NA32" s="4" t="e">
        <f>COUNTIFS(#REF!,B32,#REF!,"Бекдурдиев",#REF!,"23.06.2026")</f>
        <v>#REF!</v>
      </c>
      <c r="NB32" s="4" t="e">
        <f>COUNTIFS(#REF!,B32,#REF!,"алиев",#REF!,"24.06.2026")</f>
        <v>#REF!</v>
      </c>
      <c r="NC32" s="4" t="e">
        <f>COUNTIFS(#REF!,B32,#REF!,"Бекдурдиев",#REF!,"24.06.2026")</f>
        <v>#REF!</v>
      </c>
      <c r="ND32" s="4" t="e">
        <f>COUNTIFS(#REF!,B32,#REF!,"алиев",#REF!,"25.06.2026")</f>
        <v>#REF!</v>
      </c>
      <c r="NE32" s="4" t="e">
        <f>COUNTIFS(#REF!,B32,#REF!,"Бекдурдиев",#REF!,"25.06.2026")</f>
        <v>#REF!</v>
      </c>
      <c r="NF32" s="4" t="e">
        <f>COUNTIFS(#REF!,B32,#REF!,"алиев",#REF!,"26.06.2026")</f>
        <v>#REF!</v>
      </c>
      <c r="NG32" s="4" t="e">
        <f>COUNTIFS(#REF!,B32,#REF!,"Бекдурдиев",#REF!,"26.06.2026")</f>
        <v>#REF!</v>
      </c>
      <c r="NH32" s="4" t="e">
        <f>COUNTIFS(#REF!,B32,#REF!,"алиев",#REF!,"27.06.2026")</f>
        <v>#REF!</v>
      </c>
      <c r="NI32" s="4" t="e">
        <f>COUNTIFS(#REF!,B32,#REF!,"Бекдурдиев",#REF!,"27.06.2026")</f>
        <v>#REF!</v>
      </c>
      <c r="NJ32" s="4" t="e">
        <f>COUNTIFS(#REF!,B32,#REF!,"алиев",#REF!,"28.06.2026")</f>
        <v>#REF!</v>
      </c>
      <c r="NK32" s="4" t="e">
        <f>COUNTIFS(#REF!,B32,#REF!,"Бекдурдиев",#REF!,"28.06.2026")</f>
        <v>#REF!</v>
      </c>
      <c r="NL32" s="4" t="e">
        <f>COUNTIFS(#REF!,B32,#REF!,"алиев",#REF!,"29.06.2026")</f>
        <v>#REF!</v>
      </c>
      <c r="NM32" s="4" t="e">
        <f>COUNTIFS(#REF!,B32,#REF!,"Бекдурдиев",#REF!,"29.06.2026")</f>
        <v>#REF!</v>
      </c>
      <c r="NN32" s="4" t="e">
        <f>COUNTIFS(#REF!,B32,#REF!,"алиев",#REF!,"30.06.2026")</f>
        <v>#REF!</v>
      </c>
      <c r="NO32" s="4" t="e">
        <f>COUNTIFS(#REF!,B32,#REF!,"Бекдурдиев",#REF!,"30.06.2026")</f>
        <v>#REF!</v>
      </c>
      <c r="NP32" s="26" t="e">
        <f t="shared" si="30"/>
        <v>#REF!</v>
      </c>
      <c r="NQ32" s="26" t="e">
        <f t="shared" si="31"/>
        <v>#REF!</v>
      </c>
      <c r="NR32" s="4" t="e">
        <f>COUNTIFS(#REF!,B32,#REF!,"алиев",#REF!,"01.07.2026")</f>
        <v>#REF!</v>
      </c>
      <c r="NS32" s="4" t="e">
        <f>COUNTIFS(#REF!,B32,#REF!,"Бекдурдиев",#REF!,"01.07.2026")</f>
        <v>#REF!</v>
      </c>
      <c r="NT32" s="4" t="e">
        <f>COUNTIFS(#REF!,B32,#REF!,"алиев",#REF!,"02.07.2026")</f>
        <v>#REF!</v>
      </c>
      <c r="NU32" s="4" t="e">
        <f>COUNTIFS(#REF!,B32,#REF!,"Бекдурдиев",#REF!,"02.07.2026")</f>
        <v>#REF!</v>
      </c>
      <c r="NV32" s="4" t="e">
        <f>COUNTIFS(#REF!,B32,#REF!,"алиев",#REF!,"03.07.2026")</f>
        <v>#REF!</v>
      </c>
      <c r="NW32" s="4" t="e">
        <f>COUNTIFS(#REF!,B32,#REF!,"Бекдурдиев",#REF!,"03.07.2026")</f>
        <v>#REF!</v>
      </c>
      <c r="NX32" s="4" t="e">
        <f>COUNTIFS(#REF!,B32,#REF!,"алиев",#REF!,"04.07.2026")</f>
        <v>#REF!</v>
      </c>
      <c r="NY32" s="4" t="e">
        <f>COUNTIFS(#REF!,B32,#REF!,"Бекдурдиев",#REF!,"04.07.2026")</f>
        <v>#REF!</v>
      </c>
      <c r="NZ32" s="4" t="e">
        <f>COUNTIFS(#REF!,B32,#REF!,"алиев",#REF!,"05.07.2026")</f>
        <v>#REF!</v>
      </c>
      <c r="OA32" s="4" t="e">
        <f>COUNTIFS(#REF!,B32,#REF!,"Бекдурдиев",#REF!,"05.07.2026")</f>
        <v>#REF!</v>
      </c>
      <c r="OB32" s="4" t="e">
        <f>COUNTIFS(#REF!,B32,#REF!,"алиев",#REF!,"06.07.2026")</f>
        <v>#REF!</v>
      </c>
      <c r="OC32" s="4" t="e">
        <f>COUNTIFS(#REF!,B32,#REF!,"Бекдурдиев",#REF!,"06.07.2026")</f>
        <v>#REF!</v>
      </c>
      <c r="OD32" s="4" t="e">
        <f>COUNTIFS(#REF!,B32,#REF!,"алиев",#REF!,"07.07.2026")</f>
        <v>#REF!</v>
      </c>
      <c r="OE32" s="4" t="e">
        <f>COUNTIFS(#REF!,B32,#REF!,"Бекдурдиев",#REF!,"07.07.2026")</f>
        <v>#REF!</v>
      </c>
      <c r="OF32" s="4" t="e">
        <f>COUNTIFS(#REF!,B32,#REF!,"алиев",#REF!,"08.07.2026")</f>
        <v>#REF!</v>
      </c>
      <c r="OG32" s="4" t="e">
        <f>COUNTIFS(#REF!,B32,#REF!,"Бекдурдиев",#REF!,"08.07.2026")</f>
        <v>#REF!</v>
      </c>
      <c r="OH32" s="4" t="e">
        <f>COUNTIFS(#REF!,B32,#REF!,"алиев",#REF!,"09.07.2026")</f>
        <v>#REF!</v>
      </c>
      <c r="OI32" s="4" t="e">
        <f>COUNTIFS(#REF!,B32,#REF!,"Бекдурдиев",#REF!,"09.07.2026")</f>
        <v>#REF!</v>
      </c>
      <c r="OJ32" s="4" t="e">
        <f>COUNTIFS(#REF!,B32,#REF!,"алиев",#REF!,"10.07.2026")</f>
        <v>#REF!</v>
      </c>
      <c r="OK32" s="4" t="e">
        <f>COUNTIFS(#REF!,B32,#REF!,"Бекдурдиев",#REF!,"10.07.2026")</f>
        <v>#REF!</v>
      </c>
      <c r="OL32" s="4" t="e">
        <f>COUNTIFS(#REF!,B32,#REF!,"алиев",#REF!,"11.07.2026")</f>
        <v>#REF!</v>
      </c>
      <c r="OM32" s="4" t="e">
        <f>COUNTIFS(#REF!,B32,#REF!,"Бекдурдиев",#REF!,"11.07.2026")</f>
        <v>#REF!</v>
      </c>
      <c r="ON32" s="4" t="e">
        <f>COUNTIFS(#REF!,B32,#REF!,"алиев",#REF!,"12.07.2026")</f>
        <v>#REF!</v>
      </c>
      <c r="OO32" s="4" t="e">
        <f>COUNTIFS(#REF!,B32,#REF!,"Бекдурдиев",#REF!,"12.07.2026")</f>
        <v>#REF!</v>
      </c>
      <c r="OP32" s="4" t="e">
        <f>COUNTIFS(#REF!,B32,#REF!,"алиев",#REF!,"13.07.2026")</f>
        <v>#REF!</v>
      </c>
      <c r="OQ32" s="4" t="e">
        <f>COUNTIFS(#REF!,B32,#REF!,"Бекдурдиев",#REF!,"13.07.2026")</f>
        <v>#REF!</v>
      </c>
      <c r="OR32" s="4" t="e">
        <f>COUNTIFS(#REF!,B32,#REF!,"алиев",#REF!,"14.07.2026")</f>
        <v>#REF!</v>
      </c>
      <c r="OS32" s="4" t="e">
        <f>COUNTIFS(#REF!,B32,#REF!,"Бекдурдиев",#REF!,"14.07.2026")</f>
        <v>#REF!</v>
      </c>
      <c r="OT32" s="4" t="e">
        <f>COUNTIFS(#REF!,B32,#REF!,"алиев",#REF!,"15.07.2026")</f>
        <v>#REF!</v>
      </c>
      <c r="OU32" s="4" t="e">
        <f>COUNTIFS(#REF!,B32,#REF!,"Бекдурдиев",#REF!,"15.07.2026")</f>
        <v>#REF!</v>
      </c>
      <c r="OV32" s="4" t="e">
        <f>COUNTIFS(#REF!,B32,#REF!,"алиев",#REF!,"16.07.2026")</f>
        <v>#REF!</v>
      </c>
      <c r="OW32" s="4" t="e">
        <f>COUNTIFS(#REF!,B32,#REF!,"Бекдурдиев",#REF!,"16.07.2026")</f>
        <v>#REF!</v>
      </c>
      <c r="OX32" s="4" t="e">
        <f>COUNTIFS(#REF!,B32,#REF!,"алиев",#REF!,"17.07.2026")</f>
        <v>#REF!</v>
      </c>
      <c r="OY32" s="4" t="e">
        <f>COUNTIFS(#REF!,B32,#REF!,"Бекдурдиев",#REF!,"17.07.2026")</f>
        <v>#REF!</v>
      </c>
      <c r="OZ32" s="4" t="e">
        <f>COUNTIFS(#REF!,B32,#REF!,"алиев",#REF!,"18.07.2026")</f>
        <v>#REF!</v>
      </c>
      <c r="PA32" s="4" t="e">
        <f>COUNTIFS(#REF!,B32,#REF!,"Бекдурдиев",#REF!,"18.07.2026")</f>
        <v>#REF!</v>
      </c>
      <c r="PB32" s="4" t="e">
        <f>COUNTIFS(#REF!,B32,#REF!,"алиев",#REF!,"19.07.2026")</f>
        <v>#REF!</v>
      </c>
      <c r="PC32" s="4" t="e">
        <f>COUNTIFS(#REF!,B32,#REF!,"Бекдурдиев",#REF!,"19.07.2026")</f>
        <v>#REF!</v>
      </c>
      <c r="PD32" s="4" t="e">
        <f>COUNTIFS(#REF!,B32,#REF!,"алиев",#REF!,"20.07.2026")</f>
        <v>#REF!</v>
      </c>
      <c r="PE32" s="4" t="e">
        <f>COUNTIFS(#REF!,B32,#REF!,"Бекдурдиев",#REF!,"20.07.2026")</f>
        <v>#REF!</v>
      </c>
      <c r="PF32" s="4" t="e">
        <f>COUNTIFS(#REF!,B32,#REF!,"алиев",#REF!,"21.07.2026")</f>
        <v>#REF!</v>
      </c>
      <c r="PG32" s="4" t="e">
        <f>COUNTIFS(#REF!,B32,#REF!,"Бекдурдиев",#REF!,"21.07.2026")</f>
        <v>#REF!</v>
      </c>
      <c r="PH32" s="4" t="e">
        <f>COUNTIFS(#REF!,B32,#REF!,"алиев",#REF!,"22.07.2026")</f>
        <v>#REF!</v>
      </c>
      <c r="PI32" s="4" t="e">
        <f>COUNTIFS(#REF!,B32,#REF!,"Бекдурдиев",#REF!,"22.07.2026")</f>
        <v>#REF!</v>
      </c>
      <c r="PJ32" s="4" t="e">
        <f>COUNTIFS(#REF!,B32,#REF!,"алиев",#REF!,"23.07.2026")</f>
        <v>#REF!</v>
      </c>
      <c r="PK32" s="4" t="e">
        <f>COUNTIFS(#REF!,B32,#REF!,"Бекдурдиев",#REF!,"23.07.2026")</f>
        <v>#REF!</v>
      </c>
      <c r="PL32" s="4" t="e">
        <f>COUNTIFS(#REF!,B32,#REF!,"алиев",#REF!,"24.07.2026")</f>
        <v>#REF!</v>
      </c>
      <c r="PM32" s="4" t="e">
        <f>COUNTIFS(#REF!,B32,#REF!,"Бекдурдиев",#REF!,"24.07.2026")</f>
        <v>#REF!</v>
      </c>
      <c r="PN32" s="4" t="e">
        <f>COUNTIFS(#REF!,B32,#REF!,"алиев",#REF!,"25.07.2026")</f>
        <v>#REF!</v>
      </c>
      <c r="PO32" s="4" t="e">
        <f>COUNTIFS(#REF!,B32,#REF!,"Бекдурдиев",#REF!,"25.07.2026")</f>
        <v>#REF!</v>
      </c>
      <c r="PP32" s="4" t="e">
        <f>COUNTIFS(#REF!,B32,#REF!,"алиев",#REF!,"26.07.2026")</f>
        <v>#REF!</v>
      </c>
      <c r="PQ32" s="4" t="e">
        <f>COUNTIFS(#REF!,B32,#REF!,"Бекдурдиев",#REF!,"26.07.2026")</f>
        <v>#REF!</v>
      </c>
      <c r="PR32" s="4" t="e">
        <f>COUNTIFS(#REF!,B32,#REF!,"алиев",#REF!,"27.07.2026")</f>
        <v>#REF!</v>
      </c>
      <c r="PS32" s="4" t="e">
        <f>COUNTIFS(#REF!,B32,#REF!,"Бекдурдиев",#REF!,"27.07.2026")</f>
        <v>#REF!</v>
      </c>
      <c r="PT32" s="4" t="e">
        <f>COUNTIFS(#REF!,B32,#REF!,"алиев",#REF!,"28.07.2026")</f>
        <v>#REF!</v>
      </c>
      <c r="PU32" s="4" t="e">
        <f>COUNTIFS(#REF!,B32,#REF!,"Бекдурдиев",#REF!,"28.07.2026")</f>
        <v>#REF!</v>
      </c>
      <c r="PV32" s="4" t="e">
        <f>COUNTIFS(#REF!,B32,#REF!,"алиев",#REF!,"29.07.2026")</f>
        <v>#REF!</v>
      </c>
      <c r="PW32" s="4" t="e">
        <f>COUNTIFS(#REF!,B32,#REF!,"Бекдурдиев",#REF!,"29.07.2026")</f>
        <v>#REF!</v>
      </c>
      <c r="PX32" s="4" t="e">
        <f>COUNTIFS(#REF!,B32,#REF!,"алиев",#REF!,"30.07.2026")</f>
        <v>#REF!</v>
      </c>
      <c r="PY32" s="4" t="e">
        <f>COUNTIFS(#REF!,B32,#REF!,"Бекдурдиев",#REF!,"30.07.2026")</f>
        <v>#REF!</v>
      </c>
      <c r="PZ32" s="4" t="e">
        <f>COUNTIFS(#REF!,B32,#REF!,"алиев",#REF!,"31.07.2026")</f>
        <v>#REF!</v>
      </c>
      <c r="QA32" s="4" t="e">
        <f>COUNTIFS(#REF!,B32,#REF!,"Бекдурдиев",#REF!,"31.07.2026")</f>
        <v>#REF!</v>
      </c>
      <c r="QB32" s="20" t="e">
        <f t="shared" si="32"/>
        <v>#REF!</v>
      </c>
      <c r="QC32" s="20" t="e">
        <f t="shared" si="33"/>
        <v>#REF!</v>
      </c>
      <c r="QD32" s="4" t="e">
        <f>COUNTIFS(#REF!,B32,#REF!,"алиев",#REF!,"01.08.2026")</f>
        <v>#REF!</v>
      </c>
      <c r="QE32" s="4" t="e">
        <f>COUNTIFS(#REF!,B32,#REF!,"Бекдурдиев",#REF!,"02.08.2026")</f>
        <v>#REF!</v>
      </c>
      <c r="QF32" s="4" t="e">
        <f>COUNTIFS(#REF!,B32,#REF!,"алиев",#REF!,"02.08.2026")</f>
        <v>#REF!</v>
      </c>
      <c r="QG32" s="4" t="e">
        <f>COUNTIFS(#REF!,B32,#REF!,"Бекдурдиев",#REF!,"03.08.2026")</f>
        <v>#REF!</v>
      </c>
      <c r="QH32" s="4" t="e">
        <f>COUNTIFS(#REF!,B32,#REF!,"алиев",#REF!,"03.08.2026")</f>
        <v>#REF!</v>
      </c>
      <c r="QI32" s="4" t="e">
        <f>COUNTIFS(#REF!,B32,#REF!,"Бекдурдиев",#REF!,"03.08.2026")</f>
        <v>#REF!</v>
      </c>
      <c r="QJ32" s="4" t="e">
        <f>COUNTIFS(#REF!,B32,#REF!,"алиев",#REF!,"04.08.2026")</f>
        <v>#REF!</v>
      </c>
      <c r="QK32" s="4" t="e">
        <f>COUNTIFS(#REF!,B32,#REF!,"Бекдурдиев",#REF!,"04.08.2026")</f>
        <v>#REF!</v>
      </c>
      <c r="QL32" s="4" t="e">
        <f>COUNTIFS(#REF!,B32,#REF!,"алиев",#REF!,"05.08.2026")</f>
        <v>#REF!</v>
      </c>
      <c r="QM32" s="4" t="e">
        <f>COUNTIFS(#REF!,B32,#REF!,"Бекдурдиев",#REF!,"05.08.2026")</f>
        <v>#REF!</v>
      </c>
      <c r="QN32" s="4" t="e">
        <f>COUNTIFS(#REF!,B32,#REF!,"алиев",#REF!,"06.08.2026")</f>
        <v>#REF!</v>
      </c>
      <c r="QO32" s="4" t="e">
        <f>COUNTIFS(#REF!,B32,#REF!,"Бекдурдиев",#REF!,"06.08.2026")</f>
        <v>#REF!</v>
      </c>
      <c r="QP32" s="4" t="e">
        <f>COUNTIFS(#REF!,B32,#REF!,"алиев",#REF!,"07.08.2026")</f>
        <v>#REF!</v>
      </c>
      <c r="QQ32" s="4" t="e">
        <f>COUNTIFS(#REF!,B32,#REF!,"Бекдурдиев",#REF!,"07.08.2026")</f>
        <v>#REF!</v>
      </c>
      <c r="QR32" s="4" t="e">
        <f>COUNTIFS(#REF!,B32,#REF!,"алиев",#REF!,"08.08.2026")</f>
        <v>#REF!</v>
      </c>
      <c r="QS32" s="4" t="e">
        <f>COUNTIFS(#REF!,B32,#REF!,"Бекдурдиев",#REF!,"08.08.2026")</f>
        <v>#REF!</v>
      </c>
      <c r="QT32" s="4" t="e">
        <f>COUNTIFS(#REF!,B32,#REF!,"алиев",#REF!,"09.08.2026")</f>
        <v>#REF!</v>
      </c>
      <c r="QU32" s="4" t="e">
        <f>COUNTIFS(#REF!,B32,#REF!,"Бекдурдиев",#REF!,"09.08.2026")</f>
        <v>#REF!</v>
      </c>
      <c r="QV32" s="4" t="e">
        <f>COUNTIFS(#REF!,B32,#REF!,"алиев",#REF!,"10.08.2026")</f>
        <v>#REF!</v>
      </c>
      <c r="QW32" s="4" t="e">
        <f>COUNTIFS(#REF!,B32,#REF!,"Бекдурдиев",#REF!,"10.08.2026")</f>
        <v>#REF!</v>
      </c>
      <c r="QX32" s="4" t="e">
        <f>COUNTIFS(#REF!,B32,#REF!,"алиев",#REF!,"11.08.2026")</f>
        <v>#REF!</v>
      </c>
      <c r="QY32" s="4" t="e">
        <f>COUNTIFS(#REF!,B32,#REF!,"Бекдурдиев",#REF!,"11.08.2026")</f>
        <v>#REF!</v>
      </c>
      <c r="QZ32" s="4" t="e">
        <f>COUNTIFS(#REF!,B32,#REF!,"алиев",#REF!,"12.08.2026")</f>
        <v>#REF!</v>
      </c>
      <c r="RA32" s="4" t="e">
        <f>COUNTIFS(#REF!,B32,#REF!,"Бекдурдиев",#REF!,"12.08.2026")</f>
        <v>#REF!</v>
      </c>
      <c r="RB32" s="4" t="e">
        <f>COUNTIFS(#REF!,B32,#REF!,"алиев",#REF!,"13.08.2026")</f>
        <v>#REF!</v>
      </c>
      <c r="RC32" s="4" t="e">
        <f>COUNTIFS(#REF!,B32,#REF!,"Бекдурдиев",#REF!,"13.08.2026")</f>
        <v>#REF!</v>
      </c>
      <c r="RD32" s="4" t="e">
        <f>COUNTIFS(#REF!,B32,#REF!,"алиев",#REF!,"14.08.2026")</f>
        <v>#REF!</v>
      </c>
      <c r="RE32" s="4" t="e">
        <f>COUNTIFS(#REF!,B32,#REF!,"Бекдурдиев",#REF!,"14.08.2026")</f>
        <v>#REF!</v>
      </c>
      <c r="RF32" s="4" t="e">
        <f>COUNTIFS(#REF!,B32,#REF!,"алиев",#REF!,"15.08.2026")</f>
        <v>#REF!</v>
      </c>
      <c r="RG32" s="4" t="e">
        <f>COUNTIFS(#REF!,B32,#REF!,"Бекдурдиев",#REF!,"15.08.2026")</f>
        <v>#REF!</v>
      </c>
      <c r="RH32" s="4" t="e">
        <f>COUNTIFS(#REF!,B32,#REF!,"алиев",#REF!,"16.08.2026")</f>
        <v>#REF!</v>
      </c>
      <c r="RI32" s="4" t="e">
        <f>COUNTIFS(#REF!,B32,#REF!,"Бекдурдиев",#REF!,"16.08.2026")</f>
        <v>#REF!</v>
      </c>
      <c r="RJ32" s="4" t="e">
        <f>COUNTIFS(#REF!,B32,#REF!,"алиев",#REF!,"17.08.2026")</f>
        <v>#REF!</v>
      </c>
      <c r="RK32" s="4" t="e">
        <f>COUNTIFS(#REF!,B32,#REF!,"Бекдурдиев",#REF!,"17.08.2026")</f>
        <v>#REF!</v>
      </c>
      <c r="RL32" s="4" t="e">
        <f>COUNTIFS(#REF!,B32,#REF!,"алиев",#REF!,"18.08.2026")</f>
        <v>#REF!</v>
      </c>
      <c r="RM32" s="4" t="e">
        <f>COUNTIFS(#REF!,B32,#REF!,"Бекдурдиев",#REF!,"18.08.2026")</f>
        <v>#REF!</v>
      </c>
      <c r="RN32" s="4" t="e">
        <f>COUNTIFS(#REF!,B32,#REF!,"алиев",#REF!,"19.08.2026")</f>
        <v>#REF!</v>
      </c>
      <c r="RO32" s="4" t="e">
        <f>COUNTIFS(#REF!,B32,#REF!,"Бекдурдиев",#REF!,"19.08.2026")</f>
        <v>#REF!</v>
      </c>
      <c r="RP32" s="4" t="e">
        <f>COUNTIFS(#REF!,B32,#REF!,"алиев",#REF!,"20.08.2026")</f>
        <v>#REF!</v>
      </c>
      <c r="RQ32" s="4" t="e">
        <f>COUNTIFS(#REF!,B32,#REF!,"Бекдурдиев",#REF!,"20.08.2026")</f>
        <v>#REF!</v>
      </c>
      <c r="RR32" s="4" t="e">
        <f>COUNTIFS(#REF!,B32,#REF!,"алиев",#REF!,"21.08.2026")</f>
        <v>#REF!</v>
      </c>
      <c r="RS32" s="4" t="e">
        <f>COUNTIFS(#REF!,B32,#REF!,"Бекдурдиев",#REF!,"21.08.2026")</f>
        <v>#REF!</v>
      </c>
      <c r="RT32" s="4" t="e">
        <f>COUNTIFS(#REF!,B32,#REF!,"алиев",#REF!,"22.08.2026")</f>
        <v>#REF!</v>
      </c>
      <c r="RU32" s="4" t="e">
        <f>COUNTIFS(#REF!,B32,#REF!,"Бекдурдиев",#REF!,"22.08.2026")</f>
        <v>#REF!</v>
      </c>
      <c r="RV32" s="4" t="e">
        <f>COUNTIFS(#REF!,B32,#REF!,"алиев",#REF!,"23.08.2026")</f>
        <v>#REF!</v>
      </c>
      <c r="RW32" s="4" t="e">
        <f>COUNTIFS(#REF!,B32,#REF!,"Бекдурдиев",#REF!,"23.08.2026")</f>
        <v>#REF!</v>
      </c>
      <c r="RX32" s="4" t="e">
        <f>COUNTIFS(#REF!,B32,#REF!,"алиев",#REF!,"24.08.2026")</f>
        <v>#REF!</v>
      </c>
      <c r="RY32" s="4" t="e">
        <f>COUNTIFS(#REF!,B32,#REF!,"Бекдурдиев",#REF!,"24.08.2026")</f>
        <v>#REF!</v>
      </c>
      <c r="RZ32" s="4" t="e">
        <f>COUNTIFS(#REF!,B32,#REF!,"алиев",#REF!,"25.08.2026")</f>
        <v>#REF!</v>
      </c>
      <c r="SA32" s="4" t="e">
        <f>COUNTIFS(#REF!,B32,#REF!,"Бекдурдиев",#REF!,"25.08.2026")</f>
        <v>#REF!</v>
      </c>
      <c r="SB32" s="4" t="e">
        <f>COUNTIFS(#REF!,B32,#REF!,"алиев",#REF!,"26.08.2026")</f>
        <v>#REF!</v>
      </c>
      <c r="SC32" s="4" t="e">
        <f>COUNTIFS(#REF!,B32,#REF!,"Бекдурдиев",#REF!,"26.08.2026")</f>
        <v>#REF!</v>
      </c>
      <c r="SD32" s="4" t="e">
        <f>COUNTIFS(#REF!,B32,#REF!,"алиев",#REF!,"27.08.2026")</f>
        <v>#REF!</v>
      </c>
      <c r="SE32" s="4" t="e">
        <f>COUNTIFS(#REF!,B32,#REF!,"Бекдурдиев",#REF!,"27.08.2026")</f>
        <v>#REF!</v>
      </c>
      <c r="SF32" s="4" t="e">
        <f>COUNTIFS(#REF!,B32,#REF!,"алиев",#REF!,"28.08.2026")</f>
        <v>#REF!</v>
      </c>
      <c r="SG32" s="4" t="e">
        <f>COUNTIFS(#REF!,B32,#REF!,"Бекдурдиев",#REF!,"28.08.2026")</f>
        <v>#REF!</v>
      </c>
      <c r="SH32" s="4" t="e">
        <f>COUNTIFS(#REF!,B32,#REF!,"алиев",#REF!,"29.08.2026")</f>
        <v>#REF!</v>
      </c>
      <c r="SI32" s="4" t="e">
        <f>COUNTIFS(#REF!,B32,#REF!,"Бекдурдиев",#REF!,"29.08.2026")</f>
        <v>#REF!</v>
      </c>
      <c r="SJ32" s="4" t="e">
        <f>COUNTIFS(#REF!,B32,#REF!,"алиев",#REF!,"30.08.2026")</f>
        <v>#REF!</v>
      </c>
      <c r="SK32" s="4" t="e">
        <f>COUNTIFS(#REF!,B32,#REF!,"Бекдурдиев",#REF!,"30.08.2026")</f>
        <v>#REF!</v>
      </c>
      <c r="SL32" s="4" t="e">
        <f>COUNTIFS(#REF!,B32,#REF!,"алиев",#REF!,"31.08.2026")</f>
        <v>#REF!</v>
      </c>
      <c r="SM32" s="4" t="e">
        <f>COUNTIFS(#REF!,B32,#REF!,"Бекдурдиев",#REF!,"31.08.2026")</f>
        <v>#REF!</v>
      </c>
      <c r="SN32" s="24" t="e">
        <f t="shared" si="34"/>
        <v>#REF!</v>
      </c>
      <c r="SO32" s="24" t="e">
        <f t="shared" si="35"/>
        <v>#REF!</v>
      </c>
      <c r="SP32" s="3" t="e">
        <f>COUNTIFS(#REF!,B32,#REF!,"алиев",#REF!,"01.09.2026")</f>
        <v>#REF!</v>
      </c>
      <c r="SQ32" s="3" t="e">
        <f>COUNTIFS(#REF!,B32,#REF!,"Бекдурдиев",#REF!,"01.09.2026")</f>
        <v>#REF!</v>
      </c>
      <c r="SR32" s="3" t="e">
        <f>COUNTIFS(#REF!,B32,#REF!,"алиев",#REF!,"02.09.2026")</f>
        <v>#REF!</v>
      </c>
      <c r="SS32" s="3" t="e">
        <f>COUNTIFS(#REF!,B32,#REF!,"Бекдурдиев",#REF!,"02.09.2026")</f>
        <v>#REF!</v>
      </c>
      <c r="ST32" s="3" t="e">
        <f>COUNTIFS(#REF!,B32,#REF!,"алиев",#REF!,"03.09.2026")</f>
        <v>#REF!</v>
      </c>
      <c r="SU32" s="3" t="e">
        <f>COUNTIFS(#REF!,B32,#REF!,"Бекдурдиев",#REF!,"03.09.2026")</f>
        <v>#REF!</v>
      </c>
      <c r="SV32" s="3" t="e">
        <f>COUNTIFS(#REF!,B32,#REF!,"алиев",#REF!,"04.09.2026")</f>
        <v>#REF!</v>
      </c>
      <c r="SW32" s="3" t="e">
        <f>COUNTIFS(#REF!,B32,#REF!,"Бекдурдиев",#REF!,"04.09.2026")</f>
        <v>#REF!</v>
      </c>
      <c r="SX32" s="3" t="e">
        <f>COUNTIFS(#REF!,B32,#REF!,"алиев",#REF!,"05.09.2026")</f>
        <v>#REF!</v>
      </c>
      <c r="SY32" s="3" t="e">
        <f>COUNTIFS(#REF!,B32,#REF!,"Бекдурдиев",#REF!,"05.09.2026")</f>
        <v>#REF!</v>
      </c>
      <c r="SZ32" s="3" t="e">
        <f>COUNTIFS(#REF!,B32,#REF!,"алиев",#REF!,"06.09.2026")</f>
        <v>#REF!</v>
      </c>
      <c r="TA32" s="3" t="e">
        <f>COUNTIFS(#REF!,B32,#REF!,"Бекдурдиев",#REF!,"06.09.2026")</f>
        <v>#REF!</v>
      </c>
      <c r="TB32" s="3" t="e">
        <f>COUNTIFS(#REF!,B32,#REF!,"алиев",#REF!,"07.09.2026")</f>
        <v>#REF!</v>
      </c>
      <c r="TC32" s="3" t="e">
        <f>COUNTIFS(#REF!,B32,#REF!,"Бекдурдиев",#REF!,"07.09.2026")</f>
        <v>#REF!</v>
      </c>
      <c r="TD32" s="3" t="e">
        <f>COUNTIFS(#REF!,B32,#REF!,"алиев",#REF!,"08.09.2026")</f>
        <v>#REF!</v>
      </c>
      <c r="TE32" s="3" t="e">
        <f>COUNTIFS(#REF!,B32,#REF!,"Бекдурдиев",#REF!,"08.09.2026")</f>
        <v>#REF!</v>
      </c>
      <c r="TF32" s="3" t="e">
        <f>COUNTIFS(#REF!,B32,#REF!,"алиев",#REF!,"09.09.2026")</f>
        <v>#REF!</v>
      </c>
      <c r="TG32" s="3" t="e">
        <f>COUNTIFS(#REF!,B32,#REF!,"Бекдурдиев",#REF!,"08.09.2026")</f>
        <v>#REF!</v>
      </c>
      <c r="TH32" s="3" t="e">
        <f>COUNTIFS(#REF!,B32,#REF!,"алиев",#REF!,"10.09.2026")</f>
        <v>#REF!</v>
      </c>
      <c r="TI32" s="3" t="e">
        <f>COUNTIFS(#REF!,B32,#REF!,"Бекдурдиев",#REF!,"10.09.2026")</f>
        <v>#REF!</v>
      </c>
      <c r="TJ32" s="3" t="e">
        <f>COUNTIFS(#REF!,B32,#REF!,"алиев",#REF!,"11.09.2026")</f>
        <v>#REF!</v>
      </c>
      <c r="TK32" s="3" t="e">
        <f>COUNTIFS(#REF!,B32,#REF!,"Бекдурдиев",#REF!,"11.09.2026")</f>
        <v>#REF!</v>
      </c>
      <c r="TL32" s="3" t="e">
        <f>COUNTIFS(#REF!,B32,#REF!,"алиев",#REF!,"11.09.2026")</f>
        <v>#REF!</v>
      </c>
      <c r="TM32" s="3" t="e">
        <f>COUNTIFS(#REF!,B32,#REF!,"Бекдурдиев",#REF!,"12.09.2026")</f>
        <v>#REF!</v>
      </c>
      <c r="TN32" s="3" t="e">
        <f>COUNTIFS(#REF!,B32,#REF!,"алиев",#REF!,"13.09.2026")</f>
        <v>#REF!</v>
      </c>
      <c r="TO32" s="3" t="e">
        <f>COUNTIFS(#REF!,B32,#REF!,"Бекдурдиев",#REF!,"13.09.2026")</f>
        <v>#REF!</v>
      </c>
      <c r="TP32" s="3" t="e">
        <f>COUNTIFS(#REF!,B32,#REF!,"алиев",#REF!,"14.09.2026")</f>
        <v>#REF!</v>
      </c>
      <c r="TQ32" s="3" t="e">
        <f>COUNTIFS(#REF!,B32,#REF!,"Бекдурдиев",#REF!,"14.09.2026")</f>
        <v>#REF!</v>
      </c>
      <c r="TR32" s="3" t="e">
        <f>COUNTIFS(#REF!,B32,#REF!,"алиев",#REF!,"15.09.2026")</f>
        <v>#REF!</v>
      </c>
      <c r="TS32" s="3" t="e">
        <f>COUNTIFS(#REF!,B32,#REF!,"Бекдурдиев",#REF!,"15.09.2026")</f>
        <v>#REF!</v>
      </c>
      <c r="TT32" s="3" t="e">
        <f>COUNTIFS(#REF!,B32,#REF!,"алиев",#REF!,"16.09.2026")</f>
        <v>#REF!</v>
      </c>
      <c r="TU32" s="3" t="e">
        <f>COUNTIFS(#REF!,B32,#REF!,"Бекдурдиев",#REF!,"16.09.2026")</f>
        <v>#REF!</v>
      </c>
      <c r="TV32" s="3" t="e">
        <f>COUNTIFS(#REF!,B32,#REF!,"алиев",#REF!,"17.09.2026")</f>
        <v>#REF!</v>
      </c>
      <c r="TW32" s="3" t="e">
        <f>COUNTIFS(#REF!,B32,#REF!,"Бекдурдиев",#REF!,"17.09.2026")</f>
        <v>#REF!</v>
      </c>
      <c r="TX32" s="3" t="e">
        <f>COUNTIFS(#REF!,B32,#REF!,"алиев",#REF!,"18.09.2026")</f>
        <v>#REF!</v>
      </c>
      <c r="TY32" s="3" t="e">
        <f>COUNTIFS(#REF!,B32,#REF!,"Бекдурдиев",#REF!,"18.09.2026")</f>
        <v>#REF!</v>
      </c>
      <c r="TZ32" s="3" t="e">
        <f>COUNTIFS(#REF!,B32,#REF!,"алиев",#REF!,"19.09.2026")</f>
        <v>#REF!</v>
      </c>
      <c r="UA32" s="3" t="e">
        <f>COUNTIFS(#REF!,B32,#REF!,"Бекдурдиев",#REF!,"19.09.2026")</f>
        <v>#REF!</v>
      </c>
      <c r="UB32" s="3" t="e">
        <f>COUNTIFS(#REF!,B32,#REF!,"алиев",#REF!,"20.09.2026")</f>
        <v>#REF!</v>
      </c>
      <c r="UC32" s="3" t="e">
        <f>COUNTIFS(#REF!,B32,#REF!,"Бекдурдиев",#REF!,"20.09.2026")</f>
        <v>#REF!</v>
      </c>
      <c r="UD32" s="3" t="e">
        <f>COUNTIFS(#REF!,B32,#REF!,"алиев",#REF!,"21.09.2026")</f>
        <v>#REF!</v>
      </c>
      <c r="UE32" s="3" t="e">
        <f>COUNTIFS(#REF!,B32,#REF!,"Бекдурдиев",#REF!,"21.09.2026")</f>
        <v>#REF!</v>
      </c>
      <c r="UF32" s="3" t="e">
        <f>COUNTIFS(#REF!,B32,#REF!,"алиев",#REF!,"22.09.2026")</f>
        <v>#REF!</v>
      </c>
      <c r="UG32" s="3" t="e">
        <f>COUNTIFS(#REF!,B32,#REF!,"Бекдурдиев",#REF!,"22.09.2026")</f>
        <v>#REF!</v>
      </c>
      <c r="UH32" s="3" t="e">
        <f>COUNTIFS(#REF!,B32,#REF!,"алиев",#REF!,"23.09.2026")</f>
        <v>#REF!</v>
      </c>
      <c r="UI32" s="3" t="e">
        <f>COUNTIFS(#REF!,B32,#REF!,"Бекдурдиев",#REF!,"23.09.2026")</f>
        <v>#REF!</v>
      </c>
      <c r="UJ32" s="3" t="e">
        <f>COUNTIFS(#REF!,B32,#REF!,"алиев",#REF!,"24.09.2026")</f>
        <v>#REF!</v>
      </c>
      <c r="UK32" s="3" t="e">
        <f>COUNTIFS(#REF!,B32,#REF!,"Бекдурдиев",#REF!,"24.09.2026")</f>
        <v>#REF!</v>
      </c>
      <c r="UL32" s="3" t="e">
        <f>COUNTIFS(#REF!,B32,#REF!,"алиев",#REF!,"25.09.2026")</f>
        <v>#REF!</v>
      </c>
      <c r="UM32" s="3" t="e">
        <f>COUNTIFS(#REF!,B32,#REF!,"Бекдурдиев",#REF!,"25.09.2026")</f>
        <v>#REF!</v>
      </c>
      <c r="UN32" s="3" t="e">
        <f>COUNTIFS(#REF!,B32,#REF!,"алиев",#REF!,"26.09.2026")</f>
        <v>#REF!</v>
      </c>
      <c r="UO32" s="3" t="e">
        <f>COUNTIFS(#REF!,B32,#REF!,"Бекдурдиев",#REF!,"26.09.2026")</f>
        <v>#REF!</v>
      </c>
      <c r="UP32" s="3" t="e">
        <f>COUNTIFS(#REF!,B32,#REF!,"алиев",#REF!,"27.09.2026")</f>
        <v>#REF!</v>
      </c>
      <c r="UQ32" s="3" t="e">
        <f>COUNTIFS(#REF!,B32,#REF!,"Бекдурдиев",#REF!,"27.09.2026")</f>
        <v>#REF!</v>
      </c>
      <c r="UR32" s="3" t="e">
        <f>COUNTIFS(#REF!,B32,#REF!,"алиев",#REF!,"28.09.2026")</f>
        <v>#REF!</v>
      </c>
      <c r="US32" s="3" t="e">
        <f>COUNTIFS(#REF!,B32,#REF!,"Бекдурдиев",#REF!,"28.09.2026")</f>
        <v>#REF!</v>
      </c>
      <c r="UT32" s="3" t="e">
        <f>COUNTIFS(#REF!,B32,#REF!,"алиев",#REF!,"29.09.2026")</f>
        <v>#REF!</v>
      </c>
      <c r="UU32" s="3" t="e">
        <f>COUNTIFS(#REF!,B32,#REF!,"Бекдурдиев",#REF!,"29.09.2026")</f>
        <v>#REF!</v>
      </c>
      <c r="UV32" s="3" t="e">
        <f>COUNTIFS(#REF!,B32,#REF!,"алиев",#REF!,"30.09.2026")</f>
        <v>#REF!</v>
      </c>
      <c r="UW32" s="4" t="e">
        <f>COUNTIFS(#REF!,B32,#REF!,"Бекдурдиев",#REF!,"30.09.2026")</f>
        <v>#REF!</v>
      </c>
      <c r="UX32" s="19" t="e">
        <f t="shared" si="36"/>
        <v>#REF!</v>
      </c>
      <c r="UY32" s="19" t="e">
        <f t="shared" si="37"/>
        <v>#REF!</v>
      </c>
      <c r="UZ32" s="28" t="e">
        <f>COUNTIFS(#REF!,B32,#REF!,"алиев",#REF!,"01.10.2026")</f>
        <v>#REF!</v>
      </c>
      <c r="VA32" s="28" t="e">
        <f>COUNTIFS(#REF!,B32,#REF!,"Бекдурдиев",#REF!,"01.10.2026")</f>
        <v>#REF!</v>
      </c>
      <c r="VB32" s="28" t="e">
        <f>COUNTIFS(#REF!,B32,#REF!,"алиев",#REF!,"02.10.2026")</f>
        <v>#REF!</v>
      </c>
      <c r="VC32" s="28" t="e">
        <f>COUNTIFS(#REF!,B32,#REF!,"Бекдурдиев",#REF!,"02.10.2026")</f>
        <v>#REF!</v>
      </c>
      <c r="VD32" s="28" t="e">
        <f>COUNTIFS(#REF!,B32,#REF!,"алиев",#REF!,"03.10.2026")</f>
        <v>#REF!</v>
      </c>
      <c r="VE32" s="28" t="e">
        <f>COUNTIFS(#REF!,B32,#REF!,"Бекдурдиев",#REF!,"03.10.2026")</f>
        <v>#REF!</v>
      </c>
      <c r="VF32" s="28" t="e">
        <f>COUNTIFS(#REF!,B32,#REF!,"алиев",#REF!,"04.10.2026")</f>
        <v>#REF!</v>
      </c>
      <c r="VG32" s="28" t="e">
        <f>COUNTIFS(#REF!,B32,#REF!,"Бекдурдиев",#REF!,"04.10.2026")</f>
        <v>#REF!</v>
      </c>
      <c r="VH32" s="28" t="e">
        <f>COUNTIFS(#REF!,B32,#REF!,"алиев",#REF!,"05.10.2026")</f>
        <v>#REF!</v>
      </c>
      <c r="VI32" s="28" t="e">
        <f>COUNTIFS(#REF!,B32,#REF!,"Бекдурдиев",#REF!,"05.10.2026")</f>
        <v>#REF!</v>
      </c>
      <c r="VJ32" s="28" t="e">
        <f>COUNTIFS(#REF!,B32,#REF!,"алиев",#REF!,"06.10.2026")</f>
        <v>#REF!</v>
      </c>
      <c r="VK32" s="28" t="e">
        <f>COUNTIFS(#REF!,B32,#REF!,"Бекдурдиев",#REF!,"06.10.2026")</f>
        <v>#REF!</v>
      </c>
      <c r="VL32" s="28" t="e">
        <f>COUNTIFS(#REF!,B32,#REF!,"алиев",#REF!,"07.10.2026")</f>
        <v>#REF!</v>
      </c>
      <c r="VM32" s="28" t="e">
        <f>COUNTIFS(#REF!,B32,#REF!,"Бекдурдиев",#REF!,"07.10.2026")</f>
        <v>#REF!</v>
      </c>
      <c r="VN32" s="28" t="e">
        <f>COUNTIFS(#REF!,B32,#REF!,"алиев",#REF!,"08.10.2026")</f>
        <v>#REF!</v>
      </c>
      <c r="VO32" s="28" t="e">
        <f>COUNTIFS(#REF!,B32,#REF!,"Бекдурдиев",#REF!,"08.10.2026")</f>
        <v>#REF!</v>
      </c>
      <c r="VP32" s="28" t="e">
        <f>COUNTIFS(#REF!,B32,#REF!,"алиев",#REF!,"09.10.2026")</f>
        <v>#REF!</v>
      </c>
      <c r="VQ32" s="28" t="e">
        <f>COUNTIFS(#REF!,B32,#REF!,"Бекдурдиев",#REF!,"09.10.2026")</f>
        <v>#REF!</v>
      </c>
      <c r="VR32" s="28" t="e">
        <f>COUNTIFS(#REF!,B32,#REF!,"алиев",#REF!,"10.10.2026")</f>
        <v>#REF!</v>
      </c>
      <c r="VS32" s="28" t="e">
        <f>COUNTIFS(#REF!,B32,#REF!,"Бекдурдиев",#REF!,"10.10.2026")</f>
        <v>#REF!</v>
      </c>
      <c r="VT32" s="28" t="e">
        <f>COUNTIFS(#REF!,B32,#REF!,"алиев",#REF!,"11.10.2026")</f>
        <v>#REF!</v>
      </c>
      <c r="VU32" s="28" t="e">
        <f>COUNTIFS(#REF!,B32,#REF!,"Бекдурдиев",#REF!,"11.10.2026")</f>
        <v>#REF!</v>
      </c>
      <c r="VV32" s="28" t="e">
        <f>COUNTIFS(#REF!,B32,#REF!,"алиев",#REF!,"12.10.2026")</f>
        <v>#REF!</v>
      </c>
      <c r="VW32" s="28" t="e">
        <f>COUNTIFS(#REF!,B32,#REF!,"Бекдурдиев",#REF!,"12.10.2026")</f>
        <v>#REF!</v>
      </c>
      <c r="VX32" s="28" t="e">
        <f>COUNTIFS(#REF!,B32,#REF!,"алиев",#REF!,"13.10.2026")</f>
        <v>#REF!</v>
      </c>
      <c r="VY32" s="28" t="e">
        <f>COUNTIFS(#REF!,B32,#REF!,"Бекдурдиев",#REF!,"13.10.2026")</f>
        <v>#REF!</v>
      </c>
      <c r="VZ32" s="28" t="e">
        <f>COUNTIFS(#REF!,B32,#REF!,"алиев",#REF!,"14.10.2026")</f>
        <v>#REF!</v>
      </c>
      <c r="WA32" s="28" t="e">
        <f>COUNTIFS(#REF!,B32,#REF!,"Бекдурдиев",#REF!,"14.10.2026")</f>
        <v>#REF!</v>
      </c>
      <c r="WB32" s="28" t="e">
        <f>COUNTIFS(#REF!,B32,#REF!,"алиев",#REF!,"15.10.2026")</f>
        <v>#REF!</v>
      </c>
      <c r="WC32" s="28" t="e">
        <f>COUNTIFS(#REF!,B32,#REF!,"Бекдурдиев",#REF!,"15.10.2026")</f>
        <v>#REF!</v>
      </c>
      <c r="WD32" s="28" t="e">
        <f>COUNTIFS(#REF!,B32,#REF!,"алиев",#REF!,"16.10.2026")</f>
        <v>#REF!</v>
      </c>
      <c r="WE32" s="28" t="e">
        <f>COUNTIFS(#REF!,B32,#REF!,"Бекдурдиев",#REF!,"16.10.2026")</f>
        <v>#REF!</v>
      </c>
      <c r="WF32" s="28" t="e">
        <f>COUNTIFS(#REF!,B32,#REF!,"алиев",#REF!,"17.10.2026")</f>
        <v>#REF!</v>
      </c>
      <c r="WG32" s="28" t="e">
        <f>COUNTIFS(#REF!,B32,#REF!,"Бекдурдиев",#REF!,"17.10.2026")</f>
        <v>#REF!</v>
      </c>
      <c r="WH32" s="28" t="e">
        <f>COUNTIFS(#REF!,B32,#REF!,"алиев",#REF!,"18.10.2026")</f>
        <v>#REF!</v>
      </c>
      <c r="WI32" s="28" t="e">
        <f>COUNTIFS(#REF!,B32,#REF!,"Бекдурдиев",#REF!,"18.10.2026")</f>
        <v>#REF!</v>
      </c>
      <c r="WJ32" s="28" t="e">
        <f>COUNTIFS(#REF!,B32,#REF!,"алиев",#REF!,"19.10.2026")</f>
        <v>#REF!</v>
      </c>
      <c r="WK32" s="28" t="e">
        <f>COUNTIFS(#REF!,B32,#REF!,"Бекдурдиев",#REF!,"19.10.2026")</f>
        <v>#REF!</v>
      </c>
      <c r="WL32" s="28" t="e">
        <f>COUNTIFS(#REF!,B32,#REF!,"алиев",#REF!,"20.10.2026")</f>
        <v>#REF!</v>
      </c>
      <c r="WM32" s="28" t="e">
        <f>COUNTIFS(#REF!,B32,#REF!,"Бекдурдиев",#REF!,"20.10.2026")</f>
        <v>#REF!</v>
      </c>
      <c r="WN32" s="28" t="e">
        <f>COUNTIFS(#REF!,B32,#REF!,"алиев",#REF!,"21.10.2026")</f>
        <v>#REF!</v>
      </c>
      <c r="WO32" s="28" t="e">
        <f>COUNTIFS(#REF!,B32,#REF!,"Бекдурдиев",#REF!,"21.10.2026")</f>
        <v>#REF!</v>
      </c>
      <c r="WP32" s="28" t="e">
        <f>COUNTIFS(#REF!,B32,#REF!,"алиев",#REF!,"22.10.2026")</f>
        <v>#REF!</v>
      </c>
      <c r="WQ32" s="28" t="e">
        <f>COUNTIFS(#REF!,B32,#REF!,"Бекдурдиев",#REF!,"22.10.2026")</f>
        <v>#REF!</v>
      </c>
      <c r="WR32" s="28" t="e">
        <f>COUNTIFS(#REF!,B32,#REF!,"алиев",#REF!,"23.10.2026")</f>
        <v>#REF!</v>
      </c>
      <c r="WS32" s="28" t="e">
        <f>COUNTIFS(#REF!,B32,#REF!,"Бекдурдиев",#REF!,"23.10.2026")</f>
        <v>#REF!</v>
      </c>
      <c r="WT32" s="28" t="e">
        <f>COUNTIFS(#REF!,B32,#REF!,"алиев",#REF!,"24.10.2026")</f>
        <v>#REF!</v>
      </c>
      <c r="WU32" s="28" t="e">
        <f>COUNTIFS(#REF!,B32,#REF!,"Бекдурдиев",#REF!,"24.10.2026")</f>
        <v>#REF!</v>
      </c>
      <c r="WV32" s="28" t="e">
        <f>COUNTIFS(#REF!,B32,#REF!,"алиев",#REF!,"25.10.2026")</f>
        <v>#REF!</v>
      </c>
      <c r="WW32" s="28" t="e">
        <f>COUNTIFS(#REF!,B32,#REF!,"Бекдурдиев",#REF!,"25.10.2026")</f>
        <v>#REF!</v>
      </c>
      <c r="WX32" s="28" t="e">
        <f>COUNTIFS(#REF!,B32,#REF!,"алиев",#REF!,"26.10.2026")</f>
        <v>#REF!</v>
      </c>
      <c r="WY32" s="28" t="e">
        <f>COUNTIFS(#REF!,B32,#REF!,"Бекдурдиев",#REF!,"26.10.2026")</f>
        <v>#REF!</v>
      </c>
      <c r="WZ32" s="28" t="e">
        <f>COUNTIFS(#REF!,B32,#REF!,"алиев",#REF!,"27.10.2026")</f>
        <v>#REF!</v>
      </c>
      <c r="XA32" s="28" t="e">
        <f>COUNTIFS(#REF!,B32,#REF!,"Бекдурдиев",#REF!,"27.10.2026")</f>
        <v>#REF!</v>
      </c>
      <c r="XB32" s="28" t="e">
        <f>COUNTIFS(#REF!,B32,#REF!,"алиев",#REF!,"28.10.2026")</f>
        <v>#REF!</v>
      </c>
      <c r="XC32" s="28" t="e">
        <f>COUNTIFS(#REF!,B32,#REF!,"Бекдурдиев",#REF!,"28.10.2026")</f>
        <v>#REF!</v>
      </c>
      <c r="XD32" s="28" t="e">
        <f>COUNTIFS(#REF!,B32,#REF!,"алиев",#REF!,"29.10.2026")</f>
        <v>#REF!</v>
      </c>
      <c r="XE32" s="28" t="e">
        <f>COUNTIFS(#REF!,B32,#REF!,"Бекдурдиев",#REF!,"29.10.2026")</f>
        <v>#REF!</v>
      </c>
      <c r="XF32" s="28" t="e">
        <f>COUNTIFS(#REF!,B32,#REF!,"алиев",#REF!,"30.10.2026")</f>
        <v>#REF!</v>
      </c>
      <c r="XG32" s="28" t="e">
        <f>COUNTIFS(#REF!,B32,#REF!,"Бекдурдиев",#REF!,"30.10.2026")</f>
        <v>#REF!</v>
      </c>
      <c r="XH32" s="28" t="e">
        <f>COUNTIFS(#REF!,B32,#REF!,"алиев",#REF!,"31.10.2026")</f>
        <v>#REF!</v>
      </c>
      <c r="XI32" s="28" t="e">
        <f>COUNTIFS(#REF!,B32,#REF!,"Бекдурдиев",#REF!,"31.10.2026")</f>
        <v>#REF!</v>
      </c>
      <c r="XJ32" s="41" t="e">
        <f t="shared" si="38"/>
        <v>#REF!</v>
      </c>
      <c r="XK32" s="41" t="e">
        <f t="shared" si="39"/>
        <v>#REF!</v>
      </c>
      <c r="XL32" s="28" t="e">
        <f>COUNTIFS(#REF!,B32,#REF!,"алиев",#REF!,"01.11.2026")</f>
        <v>#REF!</v>
      </c>
      <c r="XM32" s="28" t="e">
        <f>COUNTIFS(#REF!,B32,#REF!,"Бекдурдиев",#REF!,"01.11.2026")</f>
        <v>#REF!</v>
      </c>
      <c r="XN32" s="28" t="e">
        <f>COUNTIFS(#REF!,B32,#REF!,"алиев",#REF!,"02.11.2026")</f>
        <v>#REF!</v>
      </c>
      <c r="XO32" s="28" t="e">
        <f>COUNTIFS(#REF!,B32,#REF!,"Бекдурдиев",#REF!,"02.11.2026")</f>
        <v>#REF!</v>
      </c>
      <c r="XP32" s="28" t="e">
        <f>COUNTIFS(#REF!,B32,#REF!,"алиев",#REF!,"03.11.2026")</f>
        <v>#REF!</v>
      </c>
      <c r="XQ32" s="28" t="e">
        <f>COUNTIFS(#REF!,B32,#REF!,"Бекдурдиев",#REF!,"03.11.2026")</f>
        <v>#REF!</v>
      </c>
      <c r="XR32" s="28" t="e">
        <f>COUNTIFS(#REF!,B32,#REF!,"алиев",#REF!,"04.11.2026")</f>
        <v>#REF!</v>
      </c>
      <c r="XS32" s="28" t="e">
        <f>COUNTIFS(#REF!,B32,#REF!,"Бекдурдиев",#REF!,"04.11.2026")</f>
        <v>#REF!</v>
      </c>
      <c r="XT32" s="28" t="e">
        <f>COUNTIFS(#REF!,B32,#REF!,"алиев",#REF!,"05.11.2026")</f>
        <v>#REF!</v>
      </c>
      <c r="XU32" s="28" t="e">
        <f>COUNTIFS(#REF!,B32,#REF!,"Бекдурдиев",#REF!,"05.11.2026")</f>
        <v>#REF!</v>
      </c>
      <c r="XV32" s="28" t="e">
        <f>COUNTIFS(#REF!,B32,#REF!,"алиев",#REF!,"06.11.2026")</f>
        <v>#REF!</v>
      </c>
      <c r="XW32" s="28" t="e">
        <f>COUNTIFS(#REF!,B32,#REF!,"Бекдурдиев",#REF!,"06.11.2026")</f>
        <v>#REF!</v>
      </c>
      <c r="XX32" s="28" t="e">
        <f>COUNTIFS(#REF!,B32,#REF!,"алиев",#REF!,"07.11.2026")</f>
        <v>#REF!</v>
      </c>
      <c r="XY32" s="28" t="e">
        <f>COUNTIFS(#REF!,B32,#REF!,"Бекдурдиев",#REF!,"07.11.2026")</f>
        <v>#REF!</v>
      </c>
      <c r="XZ32" s="42" t="e">
        <f>COUNTIFS(#REF!,B32,#REF!,"алиев",#REF!,"08.11.2026")</f>
        <v>#REF!</v>
      </c>
      <c r="YA32" s="42" t="e">
        <f>COUNTIFS(#REF!,B32,#REF!,"Бекдурдиев",#REF!,"08.11.2026")</f>
        <v>#REF!</v>
      </c>
      <c r="YB32" s="42" t="e">
        <f>COUNTIFS(#REF!,B32,#REF!,"алиев",#REF!,"09.11.2026")</f>
        <v>#REF!</v>
      </c>
      <c r="YC32" s="42" t="e">
        <f>COUNTIFS(#REF!,B32,#REF!,"Бекдурдиев",#REF!,"09.11.2026")</f>
        <v>#REF!</v>
      </c>
      <c r="YD32" s="42" t="e">
        <f>COUNTIFS(#REF!,B32,#REF!,"алиев",#REF!,"10.11.2026")</f>
        <v>#REF!</v>
      </c>
      <c r="YE32" s="42" t="e">
        <f>COUNTIFS(#REF!,B32,#REF!,"Бекдурдиев",#REF!,"10.11.2026")</f>
        <v>#REF!</v>
      </c>
      <c r="YF32" s="42" t="e">
        <f>COUNTIFS(#REF!,B32,#REF!,"алиев",#REF!,"11.11.2026")</f>
        <v>#REF!</v>
      </c>
      <c r="YG32" s="42" t="e">
        <f>COUNTIFS(#REF!,B32,#REF!,"Бекдурдиев",#REF!,"11.11.2026")</f>
        <v>#REF!</v>
      </c>
      <c r="YH32" s="42" t="e">
        <f>COUNTIFS(#REF!,B32,#REF!,"алиев",#REF!,"12.11.2026")</f>
        <v>#REF!</v>
      </c>
      <c r="YI32" s="42" t="e">
        <f>COUNTIFS(#REF!,B32,#REF!,"Бекдурдиев",#REF!,"12.11.2026")</f>
        <v>#REF!</v>
      </c>
      <c r="YJ32" s="42" t="e">
        <f>COUNTIFS(#REF!,B32,#REF!,"алиев",#REF!,"13.11.2026")</f>
        <v>#REF!</v>
      </c>
      <c r="YK32" s="42" t="e">
        <f>COUNTIFS(#REF!,B32,#REF!,"Бекдурдиев",#REF!,"13.11.2026")</f>
        <v>#REF!</v>
      </c>
      <c r="YL32" s="42" t="e">
        <f>COUNTIFS(#REF!,B32,#REF!,"алиев",#REF!,"14.11.2026")</f>
        <v>#REF!</v>
      </c>
      <c r="YM32" s="42" t="e">
        <f>COUNTIFS(#REF!,B32,#REF!,"Бекдурдиев",#REF!,"14.11.2026")</f>
        <v>#REF!</v>
      </c>
      <c r="YN32" s="42" t="e">
        <f>COUNTIFS(#REF!,B32,#REF!,"алиев",#REF!,"15.11.2026")</f>
        <v>#REF!</v>
      </c>
      <c r="YO32" s="42" t="e">
        <f>COUNTIFS(#REF!,B32,#REF!,"Бекдурдиев",#REF!,"15.11.2026")</f>
        <v>#REF!</v>
      </c>
      <c r="YP32" s="42" t="e">
        <f>COUNTIFS(#REF!,B32,#REF!,"алиев",#REF!,"16.11.2026")</f>
        <v>#REF!</v>
      </c>
      <c r="YQ32" s="42" t="e">
        <f>COUNTIFS(#REF!,B32,#REF!,"Бекдурдиев",#REF!,"16.11.2026")</f>
        <v>#REF!</v>
      </c>
      <c r="YR32" s="42" t="e">
        <f>COUNTIFS(#REF!,B32,#REF!,"алиев",#REF!,"17.11.2026")</f>
        <v>#REF!</v>
      </c>
      <c r="YS32" s="42" t="e">
        <f>COUNTIFS(#REF!,B32,#REF!,"Бекдурдиев",#REF!,"17.11.2026")</f>
        <v>#REF!</v>
      </c>
      <c r="YT32" s="42" t="e">
        <f>COUNTIFS(#REF!,B32,#REF!,"алиев",#REF!,"18.11.2026")</f>
        <v>#REF!</v>
      </c>
      <c r="YU32" s="42" t="e">
        <f>COUNTIFS(#REF!,B32,#REF!,"Бекдурдиев",#REF!,"18.11.2026")</f>
        <v>#REF!</v>
      </c>
      <c r="YV32" s="42" t="e">
        <f>COUNTIFS(#REF!,B32,#REF!,"алиев",#REF!,"19.11.2026")</f>
        <v>#REF!</v>
      </c>
      <c r="YW32" s="42" t="e">
        <f>COUNTIFS(#REF!,B32,#REF!,"Бекдурдиев",#REF!,"19.11.2026")</f>
        <v>#REF!</v>
      </c>
      <c r="YX32" s="42" t="e">
        <f>COUNTIFS(#REF!,B32,#REF!,"алиев",#REF!,"20.11.2026")</f>
        <v>#REF!</v>
      </c>
      <c r="YY32" s="42" t="e">
        <f>COUNTIFS(#REF!,B32,#REF!,"Бекдурдиев",#REF!,"20.11.2026")</f>
        <v>#REF!</v>
      </c>
      <c r="YZ32" s="42" t="e">
        <f>COUNTIFS(#REF!,B32,#REF!,"алиев",#REF!,"21.11.2026")</f>
        <v>#REF!</v>
      </c>
      <c r="ZA32" s="42" t="e">
        <f>COUNTIFS(#REF!,B32,#REF!,"Бекдурдиев",#REF!,"21.11.2026")</f>
        <v>#REF!</v>
      </c>
      <c r="ZB32" s="42" t="e">
        <f>COUNTIFS(#REF!,B32,#REF!,"алиев",#REF!,"22.11.2026")</f>
        <v>#REF!</v>
      </c>
      <c r="ZC32" s="42" t="e">
        <f>COUNTIFS(#REF!,B32,#REF!,"Бекдурдиев",#REF!,"22.11.2026")</f>
        <v>#REF!</v>
      </c>
      <c r="ZD32" s="42" t="e">
        <f>COUNTIFS(#REF!,B32,#REF!,"алиев",#REF!,"23.11.2026")</f>
        <v>#REF!</v>
      </c>
      <c r="ZE32" s="42" t="e">
        <f>COUNTIFS(#REF!,B32,#REF!,"Бекдурдиев",#REF!,"23.11.2026")</f>
        <v>#REF!</v>
      </c>
      <c r="ZF32" s="42" t="e">
        <f>COUNTIFS(#REF!,B32,#REF!,"алиев",#REF!,"24.11.2026")</f>
        <v>#REF!</v>
      </c>
      <c r="ZG32" s="42" t="e">
        <f>COUNTIFS(#REF!,B32,#REF!,"Бекдурдиев",#REF!,"24.11.2026")</f>
        <v>#REF!</v>
      </c>
      <c r="ZH32" s="42" t="e">
        <f>COUNTIFS(#REF!,B32,#REF!,"алиев",#REF!,"25.11.202")</f>
        <v>#REF!</v>
      </c>
      <c r="ZI32" s="42" t="e">
        <f>COUNTIFS(#REF!,B32,#REF!,"Бекдурдиев",#REF!,"25.11.2026")</f>
        <v>#REF!</v>
      </c>
      <c r="ZJ32" s="42" t="e">
        <f>COUNTIFS(#REF!,B32,#REF!,"алиев",#REF!,"26.11.2026")</f>
        <v>#REF!</v>
      </c>
      <c r="ZK32" s="42" t="e">
        <f>COUNTIFS(#REF!,B32,#REF!,"Бекдурдиев",#REF!,"26.11.2026")</f>
        <v>#REF!</v>
      </c>
      <c r="ZL32" s="42" t="e">
        <f>COUNTIFS(#REF!,B32,#REF!,"алиев",#REF!,"27.11.2026")</f>
        <v>#REF!</v>
      </c>
      <c r="ZM32" s="42" t="e">
        <f>COUNTIFS(#REF!,B32,#REF!,"Бекдурдиев",#REF!,"27.11.2026")</f>
        <v>#REF!</v>
      </c>
      <c r="ZN32" s="42" t="e">
        <f>COUNTIFS(#REF!,B32,#REF!,"алиев",#REF!,"28.11.2026")</f>
        <v>#REF!</v>
      </c>
      <c r="ZO32" s="42" t="e">
        <f>COUNTIFS(#REF!,B32,#REF!,"Бекдурдиев",#REF!,"28.11.2026")</f>
        <v>#REF!</v>
      </c>
      <c r="ZP32" s="42" t="e">
        <f>COUNTIFS(#REF!,B32,#REF!,"алиев",#REF!,"29.11.2026")</f>
        <v>#REF!</v>
      </c>
      <c r="ZQ32" s="42" t="e">
        <f>COUNTIFS(#REF!,B32,#REF!,"Бекдурдиев",#REF!,"29.11.2026")</f>
        <v>#REF!</v>
      </c>
      <c r="ZR32" s="42" t="e">
        <f>COUNTIFS(#REF!,B32,#REF!,"алиев",#REF!,"30.11.2026")</f>
        <v>#REF!</v>
      </c>
      <c r="ZS32" s="42" t="e">
        <f>COUNTIFS(#REF!,B32,#REF!,"Бекдурдиев",#REF!,"30.11.2026")</f>
        <v>#REF!</v>
      </c>
      <c r="ZT32" s="43" t="e">
        <f t="shared" si="40"/>
        <v>#REF!</v>
      </c>
      <c r="ZU32" s="43" t="e">
        <f t="shared" si="41"/>
        <v>#REF!</v>
      </c>
      <c r="ZV32" s="4" t="e">
        <f>COUNTIFS(#REF!,B32,#REF!,"алиев",#REF!,"01.12.2026")</f>
        <v>#REF!</v>
      </c>
      <c r="ZW32" s="4" t="e">
        <f>COUNTIFS(#REF!,B32,#REF!,"Бекдурдиев",#REF!,"01.12.2026")</f>
        <v>#REF!</v>
      </c>
      <c r="ZX32" s="4" t="e">
        <f>COUNTIFS(#REF!,B32,#REF!,"алиев",#REF!,"02.12.2026")</f>
        <v>#REF!</v>
      </c>
      <c r="ZY32" s="4" t="e">
        <f>COUNTIFS(#REF!,B32,#REF!,"Бекдурдиев",#REF!,"02.12.2026")</f>
        <v>#REF!</v>
      </c>
      <c r="ZZ32" s="4" t="e">
        <f>COUNTIFS(#REF!,B32,#REF!,"алиев",#REF!,"03.12.2026")</f>
        <v>#REF!</v>
      </c>
      <c r="AAA32" s="4" t="e">
        <f>COUNTIFS(#REF!,B32,#REF!,"Бекдурдиев",#REF!,"03.12.2026")</f>
        <v>#REF!</v>
      </c>
      <c r="AAB32" s="4" t="e">
        <f>COUNTIFS(#REF!,B32,#REF!,"алиев",#REF!,"04.12.2026")</f>
        <v>#REF!</v>
      </c>
      <c r="AAC32" s="4" t="e">
        <f>COUNTIFS(#REF!,B32,#REF!,"Бекдурдиев",#REF!,"04.12.2026")</f>
        <v>#REF!</v>
      </c>
      <c r="AAD32" s="4" t="e">
        <f>COUNTIFS(#REF!,B32,#REF!,"алиев",#REF!,"05.12.2026")</f>
        <v>#REF!</v>
      </c>
      <c r="AAE32" s="4" t="e">
        <f>COUNTIFS(#REF!,B32,#REF!,"Бекдурдиев",#REF!,"05.12.2026")</f>
        <v>#REF!</v>
      </c>
      <c r="AAF32" s="4" t="e">
        <f>COUNTIFS(#REF!,B32,#REF!,"алиев",#REF!,"06.12.2026")</f>
        <v>#REF!</v>
      </c>
      <c r="AAG32" s="4" t="e">
        <f>COUNTIFS(#REF!,B32,#REF!,"Бекдурдиев",#REF!,"06.12.2026")</f>
        <v>#REF!</v>
      </c>
      <c r="AAH32" s="4" t="e">
        <f>COUNTIFS(#REF!,B32,#REF!,"алиев",#REF!,"07.12.2026")</f>
        <v>#REF!</v>
      </c>
      <c r="AAI32" s="4" t="e">
        <f>COUNTIFS(#REF!,B32,#REF!,"Бекдурдиев",#REF!,"07.12.2026")</f>
        <v>#REF!</v>
      </c>
      <c r="AAJ32" s="1" t="e">
        <f>COUNTIFS(#REF!,B32,#REF!,"алиев",#REF!,"08.12.2026")</f>
        <v>#REF!</v>
      </c>
      <c r="AAK32" s="1" t="e">
        <f>COUNTIFS(#REF!,B32,#REF!,"Бекдурдиев",#REF!,"08.12.2026")</f>
        <v>#REF!</v>
      </c>
      <c r="AAL32" s="1" t="e">
        <f>COUNTIFS(#REF!,B32,#REF!,"алиев",#REF!,"09.12.2026")</f>
        <v>#REF!</v>
      </c>
      <c r="AAM32" s="1" t="e">
        <f>COUNTIFS(#REF!,B32,#REF!,"Бекдурдиев",#REF!,"09.12.2026")</f>
        <v>#REF!</v>
      </c>
      <c r="AAN32" s="1" t="e">
        <f>COUNTIFS(#REF!,B32,#REF!,"алиев",#REF!,"10.12.2026")</f>
        <v>#REF!</v>
      </c>
      <c r="AAO32" s="1" t="e">
        <f>COUNTIFS(#REF!,B32,#REF!,"Бекдурдиев",#REF!,"10.12.2026")</f>
        <v>#REF!</v>
      </c>
      <c r="AAP32" s="1" t="e">
        <f>COUNTIFS(#REF!,B32,#REF!,"алиев",#REF!,"11.12.2026")</f>
        <v>#REF!</v>
      </c>
      <c r="AAQ32" s="1" t="e">
        <f>COUNTIFS(#REF!,B32,#REF!,"Бекдурдиев",#REF!,"11.12.2026")</f>
        <v>#REF!</v>
      </c>
      <c r="AAR32" s="1" t="e">
        <f>COUNTIFS(#REF!,B32,#REF!,"алиев",#REF!,"12.12.2026")</f>
        <v>#REF!</v>
      </c>
      <c r="AAS32" s="1" t="e">
        <f>COUNTIFS(#REF!,B32,#REF!,"Бекдурдиев",#REF!,"12.12.2026")</f>
        <v>#REF!</v>
      </c>
      <c r="AAT32" s="1" t="e">
        <f>COUNTIFS(#REF!,B32,#REF!,"алиев",#REF!,"13.12.2026")</f>
        <v>#REF!</v>
      </c>
      <c r="AAU32" s="1" t="e">
        <f>COUNTIFS(#REF!,B32,#REF!,"Бекдурдиев",#REF!,"13.12.2026")</f>
        <v>#REF!</v>
      </c>
      <c r="AAV32" s="1" t="e">
        <f>COUNTIFS(#REF!,B32,#REF!,"алиев",#REF!,"14.12.2026")</f>
        <v>#REF!</v>
      </c>
      <c r="AAW32" s="1" t="e">
        <f>COUNTIFS(#REF!,B32,#REF!,"Бекдурдиев",#REF!,"14.12.2026")</f>
        <v>#REF!</v>
      </c>
      <c r="AAX32" s="1" t="e">
        <f>COUNTIFS(#REF!,B32,#REF!,"алиев",#REF!,"15.12.2026")</f>
        <v>#REF!</v>
      </c>
      <c r="AAY32" s="1" t="e">
        <f>COUNTIFS(#REF!,B32,#REF!,"Бекдурдиев",#REF!,"15.12.2026")</f>
        <v>#REF!</v>
      </c>
      <c r="AAZ32" s="1" t="e">
        <f>COUNTIFS(#REF!,B32,#REF!,"алиев",#REF!,"16.12.2026")</f>
        <v>#REF!</v>
      </c>
      <c r="ABA32" s="1" t="e">
        <f>COUNTIFS(#REF!,B32,#REF!,"Бекдурдиев",#REF!,"16.12.2026")</f>
        <v>#REF!</v>
      </c>
      <c r="ABB32" s="1" t="e">
        <f>COUNTIFS(#REF!,B32,#REF!,"алиев",#REF!,"17.12.2026")</f>
        <v>#REF!</v>
      </c>
      <c r="ABC32" s="1" t="e">
        <f>COUNTIFS(#REF!,B32,#REF!,"Бекдурдиев",#REF!,"17.12.2026")</f>
        <v>#REF!</v>
      </c>
      <c r="ABD32" s="1" t="e">
        <f>COUNTIFS(#REF!,B32,#REF!,"алиев",#REF!,"18.12.2026")</f>
        <v>#REF!</v>
      </c>
      <c r="ABE32" s="1" t="e">
        <f>COUNTIFS(#REF!,B32,#REF!,"Бекдурдиев",#REF!,"18.12.2026")</f>
        <v>#REF!</v>
      </c>
      <c r="ABF32" s="1" t="e">
        <f>COUNTIFS(#REF!,B32,#REF!,"алиев",#REF!,"19.12.2026")</f>
        <v>#REF!</v>
      </c>
      <c r="ABG32" s="1" t="e">
        <f>COUNTIFS(#REF!,B32,#REF!,"Бекдурдиев",#REF!,"19.12.2026")</f>
        <v>#REF!</v>
      </c>
      <c r="ABH32" s="1" t="e">
        <f>COUNTIFS(#REF!,B32,#REF!,"алиев",#REF!,"20.12.2026")</f>
        <v>#REF!</v>
      </c>
      <c r="ABI32" s="1" t="e">
        <f>COUNTIFS(#REF!,B32,#REF!,"Бекдурдиев",#REF!,"20.12.2026")</f>
        <v>#REF!</v>
      </c>
      <c r="ABJ32" s="1" t="e">
        <f>COUNTIFS(#REF!,B32,#REF!,"алиев",#REF!,"21.12.2026")</f>
        <v>#REF!</v>
      </c>
      <c r="ABK32" s="1" t="e">
        <f>COUNTIFS(#REF!,B32,#REF!,"Бекдурдиев",#REF!,"21.12.2026")</f>
        <v>#REF!</v>
      </c>
      <c r="ABL32" s="1" t="e">
        <f>COUNTIFS(#REF!,B32,#REF!,"алиев",#REF!,"22.12.2026")</f>
        <v>#REF!</v>
      </c>
      <c r="ABM32" s="1" t="e">
        <f>COUNTIFS(#REF!,B32,#REF!,"Бекдурдиев",#REF!,"22.12.2026")</f>
        <v>#REF!</v>
      </c>
      <c r="ABN32" s="1" t="e">
        <f>COUNTIFS(#REF!,B32,#REF!,"алиев",#REF!,"23.12.2026")</f>
        <v>#REF!</v>
      </c>
      <c r="ABO32" s="1" t="e">
        <f>COUNTIFS(#REF!,B32,#REF!,"Бекдурдиев",#REF!,"23.12.2026")</f>
        <v>#REF!</v>
      </c>
      <c r="ABP32" s="1" t="e">
        <f>COUNTIFS(#REF!,B32,#REF!,"алиев",#REF!,"24.12.2026")</f>
        <v>#REF!</v>
      </c>
      <c r="ABQ32" s="1" t="e">
        <f>COUNTIFS(#REF!,B32,#REF!,"Бекдурдиев",#REF!,"24.12.2026")</f>
        <v>#REF!</v>
      </c>
      <c r="ABR32" s="1" t="e">
        <f>COUNTIFS(#REF!,B32,#REF!,"алиев",#REF!,"25.12.2026")</f>
        <v>#REF!</v>
      </c>
      <c r="ABS32" s="1" t="e">
        <f>COUNTIFS(#REF!,B32,#REF!,"Бекдурдиев",#REF!,"25.12.2026")</f>
        <v>#REF!</v>
      </c>
      <c r="ABT32" s="1" t="e">
        <f>COUNTIFS(#REF!,B32,#REF!,"алиев",#REF!,"26.12.2026")</f>
        <v>#REF!</v>
      </c>
      <c r="ABU32" s="1" t="e">
        <f>COUNTIFS(#REF!,B32,#REF!,"Бекдурдиев",#REF!,"26.12.2026")</f>
        <v>#REF!</v>
      </c>
      <c r="ABV32" s="1" t="e">
        <f>COUNTIFS(#REF!,B32,#REF!,"алиев",#REF!,"27.12.2026")</f>
        <v>#REF!</v>
      </c>
      <c r="ABW32" s="1" t="e">
        <f>COUNTIFS(#REF!,B32,#REF!,"Бекдурдиев",#REF!,"27.12.2026")</f>
        <v>#REF!</v>
      </c>
      <c r="ABX32" s="1" t="e">
        <f>COUNTIFS(#REF!,B32,#REF!,"алиев",#REF!,"28.12.2026")</f>
        <v>#REF!</v>
      </c>
      <c r="ABY32" s="1" t="e">
        <f>COUNTIFS(#REF!,B32,#REF!,"Бекдурдиев",#REF!,"28.12.2026")</f>
        <v>#REF!</v>
      </c>
      <c r="ABZ32" s="1" t="e">
        <f>COUNTIFS(#REF!,B32,#REF!,"алиев",#REF!,"29.12.2026")</f>
        <v>#REF!</v>
      </c>
      <c r="ACA32" s="1" t="e">
        <f>COUNTIFS(#REF!,B32,#REF!,"Бекдурдиев",#REF!,"29.12.2026")</f>
        <v>#REF!</v>
      </c>
      <c r="ACB32" s="1" t="e">
        <f>COUNTIFS(#REF!,B32,#REF!,"алиев",#REF!,"30.12.2026")</f>
        <v>#REF!</v>
      </c>
      <c r="ACC32" s="1" t="e">
        <f>COUNTIFS(#REF!,B32,#REF!,"Бекдурдиев",#REF!,"30.12.2026")</f>
        <v>#REF!</v>
      </c>
      <c r="ACD32" s="1" t="e">
        <f>COUNTIFS(#REF!,B32,#REF!,"алиев",#REF!,"31.12.2026")</f>
        <v>#REF!</v>
      </c>
      <c r="ACE32" s="1" t="e">
        <f>COUNTIFS(#REF!,B32,#REF!,"Бекдурдиев",#REF!,"31.12.2026")</f>
        <v>#REF!</v>
      </c>
    </row>
    <row r="7831" spans="4:4" x14ac:dyDescent="0.25">
      <c r="D7831" s="36"/>
    </row>
    <row r="7970" customFormat="1" x14ac:dyDescent="0.25"/>
    <row r="9235" spans="16:16" x14ac:dyDescent="0.25">
      <c r="P9235" s="35"/>
    </row>
  </sheetData>
  <autoFilter ref="A6:ZU6" xr:uid="{00000000-0001-0000-0400-000000000000}"/>
  <mergeCells count="389">
    <mergeCell ref="C2:E2"/>
    <mergeCell ref="XF3:XG4"/>
    <mergeCell ref="XH3:XI4"/>
    <mergeCell ref="WN3:WO4"/>
    <mergeCell ref="WP3:WQ4"/>
    <mergeCell ref="WR3:WS4"/>
    <mergeCell ref="WT3:WU4"/>
    <mergeCell ref="WV3:WW4"/>
    <mergeCell ref="WX3:WY4"/>
    <mergeCell ref="WZ3:XA4"/>
    <mergeCell ref="XB3:XC4"/>
    <mergeCell ref="XD3:XE4"/>
    <mergeCell ref="VV3:VW4"/>
    <mergeCell ref="VX3:VY4"/>
    <mergeCell ref="VZ3:WA4"/>
    <mergeCell ref="WB3:WC4"/>
    <mergeCell ref="WD3:WE4"/>
    <mergeCell ref="WF3:WG4"/>
    <mergeCell ref="WH3:WI4"/>
    <mergeCell ref="WJ3:WK4"/>
    <mergeCell ref="WL3:WM4"/>
    <mergeCell ref="VH3:VI4"/>
    <mergeCell ref="VJ3:VK4"/>
    <mergeCell ref="VL3:VM4"/>
    <mergeCell ref="UX3:UY4"/>
    <mergeCell ref="VN3:VO4"/>
    <mergeCell ref="VP3:VQ4"/>
    <mergeCell ref="VR3:VS4"/>
    <mergeCell ref="VT3:VU4"/>
    <mergeCell ref="UN3:UO4"/>
    <mergeCell ref="UP3:UQ4"/>
    <mergeCell ref="UR3:US4"/>
    <mergeCell ref="UT3:UU4"/>
    <mergeCell ref="UV3:UW4"/>
    <mergeCell ref="UZ3:VA4"/>
    <mergeCell ref="VB3:VC4"/>
    <mergeCell ref="VD3:VE4"/>
    <mergeCell ref="VF3:VG4"/>
    <mergeCell ref="TV3:TW4"/>
    <mergeCell ref="TX3:TY4"/>
    <mergeCell ref="TZ3:UA4"/>
    <mergeCell ref="UB3:UC4"/>
    <mergeCell ref="UD3:UE4"/>
    <mergeCell ref="UF3:UG4"/>
    <mergeCell ref="UH3:UI4"/>
    <mergeCell ref="UJ3:UK4"/>
    <mergeCell ref="UL3:UM4"/>
    <mergeCell ref="TD3:TE4"/>
    <mergeCell ref="TF3:TG4"/>
    <mergeCell ref="TH3:TI4"/>
    <mergeCell ref="TJ3:TK4"/>
    <mergeCell ref="TL3:TM4"/>
    <mergeCell ref="TN3:TO4"/>
    <mergeCell ref="TP3:TQ4"/>
    <mergeCell ref="TR3:TS4"/>
    <mergeCell ref="TT3:TU4"/>
    <mergeCell ref="SP3:SQ4"/>
    <mergeCell ref="SR3:SS4"/>
    <mergeCell ref="ST3:SU4"/>
    <mergeCell ref="SV3:SW4"/>
    <mergeCell ref="SX3:SY4"/>
    <mergeCell ref="QB3:QC4"/>
    <mergeCell ref="SN3:SO4"/>
    <mergeCell ref="SZ3:TA4"/>
    <mergeCell ref="TB3:TC4"/>
    <mergeCell ref="RV3:RW4"/>
    <mergeCell ref="RX3:RY4"/>
    <mergeCell ref="RZ3:SA4"/>
    <mergeCell ref="SB3:SC4"/>
    <mergeCell ref="SD3:SE4"/>
    <mergeCell ref="SF3:SG4"/>
    <mergeCell ref="SH3:SI4"/>
    <mergeCell ref="SJ3:SK4"/>
    <mergeCell ref="SL3:SM4"/>
    <mergeCell ref="RD3:RE4"/>
    <mergeCell ref="RF3:RG4"/>
    <mergeCell ref="RH3:RI4"/>
    <mergeCell ref="RJ3:RK4"/>
    <mergeCell ref="RL3:RM4"/>
    <mergeCell ref="RN3:RO4"/>
    <mergeCell ref="RP3:RQ4"/>
    <mergeCell ref="RR3:RS4"/>
    <mergeCell ref="RT3:RU4"/>
    <mergeCell ref="QL3:QM4"/>
    <mergeCell ref="QN3:QO4"/>
    <mergeCell ref="QP3:QQ4"/>
    <mergeCell ref="QR3:QS4"/>
    <mergeCell ref="QT3:QU4"/>
    <mergeCell ref="QV3:QW4"/>
    <mergeCell ref="QX3:QY4"/>
    <mergeCell ref="QZ3:RA4"/>
    <mergeCell ref="RB3:RC4"/>
    <mergeCell ref="PR3:PS4"/>
    <mergeCell ref="PT3:PU4"/>
    <mergeCell ref="PV3:PW4"/>
    <mergeCell ref="PX3:PY4"/>
    <mergeCell ref="PZ3:QA4"/>
    <mergeCell ref="QD3:QE4"/>
    <mergeCell ref="QF3:QG4"/>
    <mergeCell ref="QH3:QI4"/>
    <mergeCell ref="QJ3:QK4"/>
    <mergeCell ref="OZ3:PA4"/>
    <mergeCell ref="PB3:PC4"/>
    <mergeCell ref="PD3:PE4"/>
    <mergeCell ref="PF3:PG4"/>
    <mergeCell ref="PH3:PI4"/>
    <mergeCell ref="PJ3:PK4"/>
    <mergeCell ref="PL3:PM4"/>
    <mergeCell ref="PN3:PO4"/>
    <mergeCell ref="PP3:PQ4"/>
    <mergeCell ref="OH3:OI4"/>
    <mergeCell ref="OJ3:OK4"/>
    <mergeCell ref="OL3:OM4"/>
    <mergeCell ref="ON3:OO4"/>
    <mergeCell ref="OP3:OQ4"/>
    <mergeCell ref="OR3:OS4"/>
    <mergeCell ref="OT3:OU4"/>
    <mergeCell ref="OV3:OW4"/>
    <mergeCell ref="OX3:OY4"/>
    <mergeCell ref="NN3:NO4"/>
    <mergeCell ref="NR3:NS4"/>
    <mergeCell ref="NT3:NU4"/>
    <mergeCell ref="NV3:NW4"/>
    <mergeCell ref="NX3:NY4"/>
    <mergeCell ref="NZ3:OA4"/>
    <mergeCell ref="OB3:OC4"/>
    <mergeCell ref="OD3:OE4"/>
    <mergeCell ref="OF3:OG4"/>
    <mergeCell ref="NP3:NQ4"/>
    <mergeCell ref="MV3:MW4"/>
    <mergeCell ref="MX3:MY4"/>
    <mergeCell ref="MZ3:NA4"/>
    <mergeCell ref="NB3:NC4"/>
    <mergeCell ref="ND3:NE4"/>
    <mergeCell ref="NF3:NG4"/>
    <mergeCell ref="NH3:NI4"/>
    <mergeCell ref="NJ3:NK4"/>
    <mergeCell ref="NL3:NM4"/>
    <mergeCell ref="MD3:ME4"/>
    <mergeCell ref="MF3:MG4"/>
    <mergeCell ref="MH3:MI4"/>
    <mergeCell ref="MJ3:MK4"/>
    <mergeCell ref="ML3:MM4"/>
    <mergeCell ref="MN3:MO4"/>
    <mergeCell ref="MP3:MQ4"/>
    <mergeCell ref="MR3:MS4"/>
    <mergeCell ref="MT3:MU4"/>
    <mergeCell ref="LL3:LM4"/>
    <mergeCell ref="LN3:LO4"/>
    <mergeCell ref="LP3:LQ4"/>
    <mergeCell ref="LR3:LS4"/>
    <mergeCell ref="LT3:LU4"/>
    <mergeCell ref="LV3:LW4"/>
    <mergeCell ref="LX3:LY4"/>
    <mergeCell ref="LZ3:MA4"/>
    <mergeCell ref="MB3:MC4"/>
    <mergeCell ref="KT3:KU4"/>
    <mergeCell ref="KV3:KW4"/>
    <mergeCell ref="KX3:KY4"/>
    <mergeCell ref="KZ3:LA4"/>
    <mergeCell ref="LB3:LC4"/>
    <mergeCell ref="LD3:LE4"/>
    <mergeCell ref="LH3:LI4"/>
    <mergeCell ref="LJ3:LK4"/>
    <mergeCell ref="KB3:KC4"/>
    <mergeCell ref="LF3:LG4"/>
    <mergeCell ref="KD3:KE4"/>
    <mergeCell ref="KF3:KG4"/>
    <mergeCell ref="KH3:KI4"/>
    <mergeCell ref="KJ3:KK4"/>
    <mergeCell ref="KL3:KM4"/>
    <mergeCell ref="KN3:KO4"/>
    <mergeCell ref="KP3:KQ4"/>
    <mergeCell ref="KR3:KS4"/>
    <mergeCell ref="JV3:JW4"/>
    <mergeCell ref="JX3:JY4"/>
    <mergeCell ref="JZ3:KA4"/>
    <mergeCell ref="JD3:JE4"/>
    <mergeCell ref="JF3:JG4"/>
    <mergeCell ref="JH3:JI4"/>
    <mergeCell ref="JJ3:JK4"/>
    <mergeCell ref="JL3:JM4"/>
    <mergeCell ref="JN3:JO4"/>
    <mergeCell ref="JP3:JQ4"/>
    <mergeCell ref="JR3:JS4"/>
    <mergeCell ref="JT3:JU4"/>
    <mergeCell ref="IL3:IM4"/>
    <mergeCell ref="IN3:IO4"/>
    <mergeCell ref="IP3:IQ4"/>
    <mergeCell ref="IR3:IS4"/>
    <mergeCell ref="IT3:IU4"/>
    <mergeCell ref="IV3:IW4"/>
    <mergeCell ref="IX3:IY4"/>
    <mergeCell ref="IZ3:JA4"/>
    <mergeCell ref="JB3:JC4"/>
    <mergeCell ref="HT3:HU4"/>
    <mergeCell ref="HV3:HW4"/>
    <mergeCell ref="HX3:HY4"/>
    <mergeCell ref="HZ3:IA4"/>
    <mergeCell ref="IB3:IC4"/>
    <mergeCell ref="ID3:IE4"/>
    <mergeCell ref="IF3:IG4"/>
    <mergeCell ref="IH3:II4"/>
    <mergeCell ref="IJ3:IK4"/>
    <mergeCell ref="HB3:HC4"/>
    <mergeCell ref="HD3:HE4"/>
    <mergeCell ref="HF3:HG4"/>
    <mergeCell ref="HH3:HI4"/>
    <mergeCell ref="HJ3:HK4"/>
    <mergeCell ref="HL3:HM4"/>
    <mergeCell ref="HN3:HO4"/>
    <mergeCell ref="HP3:HQ4"/>
    <mergeCell ref="HR3:HS4"/>
    <mergeCell ref="GJ3:GK4"/>
    <mergeCell ref="GL3:GM4"/>
    <mergeCell ref="GN3:GO4"/>
    <mergeCell ref="GP3:GQ4"/>
    <mergeCell ref="GR3:GS4"/>
    <mergeCell ref="GT3:GU4"/>
    <mergeCell ref="GV3:GW4"/>
    <mergeCell ref="GX3:GY4"/>
    <mergeCell ref="GZ3:HA4"/>
    <mergeCell ref="AZ4:BA4"/>
    <mergeCell ref="BB4:BC4"/>
    <mergeCell ref="BD4:BE4"/>
    <mergeCell ref="BP4:BQ4"/>
    <mergeCell ref="BT4:BU4"/>
    <mergeCell ref="BV4:BW4"/>
    <mergeCell ref="BF4:BG4"/>
    <mergeCell ref="BL4:BM4"/>
    <mergeCell ref="BN4:BO4"/>
    <mergeCell ref="BH4:BI4"/>
    <mergeCell ref="BJ4:BK4"/>
    <mergeCell ref="D3:D5"/>
    <mergeCell ref="E3:E5"/>
    <mergeCell ref="AX4:AY4"/>
    <mergeCell ref="AT4:AU4"/>
    <mergeCell ref="AV4:AW4"/>
    <mergeCell ref="BR3:BS4"/>
    <mergeCell ref="BT3:DW3"/>
    <mergeCell ref="DN4:DO4"/>
    <mergeCell ref="DP4:DQ4"/>
    <mergeCell ref="DR4:DS4"/>
    <mergeCell ref="DT4:DU4"/>
    <mergeCell ref="DV4:DW4"/>
    <mergeCell ref="DH4:DI4"/>
    <mergeCell ref="CP4:CQ4"/>
    <mergeCell ref="CR4:CS4"/>
    <mergeCell ref="CT4:CU4"/>
    <mergeCell ref="BX4:BY4"/>
    <mergeCell ref="BZ4:CA4"/>
    <mergeCell ref="CB4:CC4"/>
    <mergeCell ref="DJ4:DK4"/>
    <mergeCell ref="CV4:CW4"/>
    <mergeCell ref="CX4:CY4"/>
    <mergeCell ref="AP4:AQ4"/>
    <mergeCell ref="AR4:AS4"/>
    <mergeCell ref="A1:I1"/>
    <mergeCell ref="A3:A5"/>
    <mergeCell ref="F3:G4"/>
    <mergeCell ref="Z4:AA4"/>
    <mergeCell ref="A7:B7"/>
    <mergeCell ref="H4:I4"/>
    <mergeCell ref="J4:K4"/>
    <mergeCell ref="L4:M4"/>
    <mergeCell ref="N4:O4"/>
    <mergeCell ref="P4:Q4"/>
    <mergeCell ref="R4:S4"/>
    <mergeCell ref="T4:U4"/>
    <mergeCell ref="V4:W4"/>
    <mergeCell ref="X4:Y4"/>
    <mergeCell ref="B3:B5"/>
    <mergeCell ref="C3:C5"/>
    <mergeCell ref="H3:BQ3"/>
    <mergeCell ref="AB4:AC4"/>
    <mergeCell ref="AD4:AE4"/>
    <mergeCell ref="AF4:AG4"/>
    <mergeCell ref="AH4:AI4"/>
    <mergeCell ref="AJ4:AK4"/>
    <mergeCell ref="AL4:AM4"/>
    <mergeCell ref="AN4:AO4"/>
    <mergeCell ref="FX4:FY4"/>
    <mergeCell ref="DX3:DY4"/>
    <mergeCell ref="DZ4:EA4"/>
    <mergeCell ref="EB4:EC4"/>
    <mergeCell ref="ED4:EE4"/>
    <mergeCell ref="EF4:EG4"/>
    <mergeCell ref="EH4:EI4"/>
    <mergeCell ref="EJ4:EK4"/>
    <mergeCell ref="EL4:EM4"/>
    <mergeCell ref="EN4:EO4"/>
    <mergeCell ref="DZ3:GI3"/>
    <mergeCell ref="GF4:GG4"/>
    <mergeCell ref="GH4:GI4"/>
    <mergeCell ref="EP4:EQ4"/>
    <mergeCell ref="FZ4:GA4"/>
    <mergeCell ref="GB4:GC4"/>
    <mergeCell ref="ER4:ES4"/>
    <mergeCell ref="ET4:EU4"/>
    <mergeCell ref="EV4:EW4"/>
    <mergeCell ref="EX4:EY4"/>
    <mergeCell ref="EZ4:FA4"/>
    <mergeCell ref="GD4:GE4"/>
    <mergeCell ref="FB4:FC4"/>
    <mergeCell ref="FD4:FE4"/>
    <mergeCell ref="BR1:DY1"/>
    <mergeCell ref="FH4:FI4"/>
    <mergeCell ref="FJ4:FK4"/>
    <mergeCell ref="FL4:FM4"/>
    <mergeCell ref="FN4:FO4"/>
    <mergeCell ref="FP4:FQ4"/>
    <mergeCell ref="FR4:FS4"/>
    <mergeCell ref="FT4:FU4"/>
    <mergeCell ref="FV4:FW4"/>
    <mergeCell ref="FF4:FG4"/>
    <mergeCell ref="DL4:DM4"/>
    <mergeCell ref="DB4:DC4"/>
    <mergeCell ref="DD4:DE4"/>
    <mergeCell ref="DF4:DG4"/>
    <mergeCell ref="CJ4:CK4"/>
    <mergeCell ref="CL4:CM4"/>
    <mergeCell ref="CN4:CO4"/>
    <mergeCell ref="CZ4:DA4"/>
    <mergeCell ref="CD4:CE4"/>
    <mergeCell ref="CF4:CG4"/>
    <mergeCell ref="CH4:CI4"/>
    <mergeCell ref="XJ3:XK4"/>
    <mergeCell ref="XL3:XM4"/>
    <mergeCell ref="XN3:XO4"/>
    <mergeCell ref="XP3:XQ4"/>
    <mergeCell ref="XR3:XS4"/>
    <mergeCell ref="XT3:XU4"/>
    <mergeCell ref="XV3:XW4"/>
    <mergeCell ref="XX3:XY4"/>
    <mergeCell ref="XZ3:YA4"/>
    <mergeCell ref="YB3:YC4"/>
    <mergeCell ref="YD3:YE4"/>
    <mergeCell ref="YF3:YG4"/>
    <mergeCell ref="YH3:YI4"/>
    <mergeCell ref="YJ3:YK4"/>
    <mergeCell ref="YL3:YM4"/>
    <mergeCell ref="YN3:YO4"/>
    <mergeCell ref="YP3:YQ4"/>
    <mergeCell ref="YR3:YS4"/>
    <mergeCell ref="YT3:YU4"/>
    <mergeCell ref="YV3:YW4"/>
    <mergeCell ref="YX3:YY4"/>
    <mergeCell ref="YZ3:ZA4"/>
    <mergeCell ref="ZB3:ZC4"/>
    <mergeCell ref="ZD3:ZE4"/>
    <mergeCell ref="ZF3:ZG4"/>
    <mergeCell ref="ZH3:ZI4"/>
    <mergeCell ref="ZJ3:ZK4"/>
    <mergeCell ref="ZL3:ZM4"/>
    <mergeCell ref="ZN3:ZO4"/>
    <mergeCell ref="ZP3:ZQ4"/>
    <mergeCell ref="ZR3:ZS4"/>
    <mergeCell ref="ZT3:ZU4"/>
    <mergeCell ref="ZV3:ZW4"/>
    <mergeCell ref="ZX3:ZY4"/>
    <mergeCell ref="ZZ3:AAA4"/>
    <mergeCell ref="AAB3:AAC4"/>
    <mergeCell ref="AAD3:AAE4"/>
    <mergeCell ref="AAF3:AAG4"/>
    <mergeCell ref="AAH3:AAI4"/>
    <mergeCell ref="AAJ3:AAK4"/>
    <mergeCell ref="AAL3:AAM4"/>
    <mergeCell ref="AAN3:AAO4"/>
    <mergeCell ref="AAP3:AAQ4"/>
    <mergeCell ref="AAR3:AAS4"/>
    <mergeCell ref="AAT3:AAU4"/>
    <mergeCell ref="AAV3:AAW4"/>
    <mergeCell ref="AAX3:AAY4"/>
    <mergeCell ref="AAZ3:ABA4"/>
    <mergeCell ref="ABB3:ABC4"/>
    <mergeCell ref="ABD3:ABE4"/>
    <mergeCell ref="ABF3:ABG4"/>
    <mergeCell ref="ABH3:ABI4"/>
    <mergeCell ref="ABJ3:ABK4"/>
    <mergeCell ref="ABL3:ABM4"/>
    <mergeCell ref="ABN3:ABO4"/>
    <mergeCell ref="ABP3:ABQ4"/>
    <mergeCell ref="ABR3:ABS4"/>
    <mergeCell ref="ABT3:ABU4"/>
    <mergeCell ref="ABV3:ABW4"/>
    <mergeCell ref="ABX3:ABY4"/>
    <mergeCell ref="ABZ3:ACA4"/>
    <mergeCell ref="ACB3:ACC4"/>
    <mergeCell ref="ACD3:ACE4"/>
  </mergeCells>
  <pageMargins left="0.7" right="0.7" top="0.75" bottom="0.75" header="0.3" footer="0.3"/>
  <pageSetup paperSize="9" scale="57" orientation="portrait" r:id="rId1"/>
  <colBreaks count="1" manualBreakCount="1">
    <brk id="193" max="3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755D5-35BE-47CF-B159-1D95852122BC}">
  <dimension ref="A1"/>
  <sheetViews>
    <sheetView workbookViewId="0">
      <selection activeCell="G28" sqref="G2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Кунлик</vt:lpstr>
      <vt:lpstr>Лист2</vt:lpstr>
      <vt:lpstr>Лист1</vt:lpstr>
      <vt:lpstr>Кунлик!Область_печати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2026-04-20T06:22:24Z</dcterms:modified>
</cp:coreProperties>
</file>