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tebook\Desktop\ЖАМҒАРМА МАЪЛУМОТИ 2-ЧОРАК 2024\"/>
    </mc:Choice>
  </mc:AlternateContent>
  <bookViews>
    <workbookView xWindow="0" yWindow="0" windowWidth="23040" windowHeight="9192" firstSheet="3" activeTab="3"/>
  </bookViews>
  <sheets>
    <sheet name="Ҳисобот (3)" sheetId="4" state="hidden" r:id="rId1"/>
    <sheet name="3 илова" sheetId="2" state="hidden" r:id="rId2"/>
    <sheet name="3.1 илова" sheetId="3" state="hidden" r:id="rId3"/>
    <sheet name="Ҳисобот (4)" sheetId="5" r:id="rId4"/>
    <sheet name="3 илова (2)" sheetId="6" r:id="rId5"/>
    <sheet name="3.1 илова (3)" sheetId="10" r:id="rId6"/>
  </sheets>
  <externalReferences>
    <externalReference r:id="rId7"/>
  </externalReferences>
  <definedNames>
    <definedName name="_xlnm.Print_Titles" localSheetId="2">'3.1 илова'!$7:$7</definedName>
    <definedName name="_xlnm.Print_Titles" localSheetId="5">'3.1 илова (3)'!$6:$6</definedName>
    <definedName name="_xlnm.Print_Area" localSheetId="1">'3 илова'!$A$1:$D$24</definedName>
    <definedName name="_xlnm.Print_Area" localSheetId="4">'3 илова (2)'!$A$1:$D$22</definedName>
    <definedName name="_xlnm.Print_Area" localSheetId="2">'3.1 илова'!$A$1:$G$36</definedName>
    <definedName name="_xlnm.Print_Area" localSheetId="5">'3.1 илова (3)'!$A$1:$G$66</definedName>
    <definedName name="_xlnm.Print_Area" localSheetId="0">'Ҳисобот (3)'!$A$1:$F$30</definedName>
    <definedName name="_xlnm.Print_Area" localSheetId="3">'Ҳисобот (4)'!$A$1:$F$35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0" l="1"/>
  <c r="G60" i="10"/>
  <c r="G58" i="10" s="1"/>
  <c r="G57" i="10" s="1"/>
  <c r="G56" i="10" s="1"/>
  <c r="G55" i="10" s="1"/>
  <c r="G53" i="10"/>
  <c r="G52" i="10" s="1"/>
  <c r="G51" i="10" s="1"/>
  <c r="G48" i="10"/>
  <c r="G47" i="10"/>
  <c r="G46" i="10" s="1"/>
  <c r="G43" i="10"/>
  <c r="G37" i="10"/>
  <c r="G36" i="10" s="1"/>
  <c r="G35" i="10" s="1"/>
  <c r="G33" i="10"/>
  <c r="G29" i="10"/>
  <c r="G27" i="10"/>
  <c r="G26" i="10" s="1"/>
  <c r="G22" i="10"/>
  <c r="G19" i="10"/>
  <c r="G15" i="10"/>
  <c r="G14" i="10"/>
  <c r="G12" i="10"/>
  <c r="G10" i="10"/>
  <c r="G9" i="10" s="1"/>
  <c r="F63" i="10"/>
  <c r="F47" i="10"/>
  <c r="F60" i="10"/>
  <c r="F58" i="10" s="1"/>
  <c r="G8" i="10" l="1"/>
  <c r="G41" i="10"/>
  <c r="G18" i="10" s="1"/>
  <c r="G17" i="10" s="1"/>
  <c r="G7" i="10" s="1"/>
  <c r="C13" i="5" l="1"/>
  <c r="D13" i="5"/>
  <c r="E13" i="5"/>
  <c r="F13" i="5"/>
  <c r="A15" i="6" l="1"/>
  <c r="A16" i="6"/>
  <c r="A17" i="6" s="1"/>
  <c r="A19" i="6"/>
  <c r="C7" i="5" l="1"/>
  <c r="D7" i="5"/>
  <c r="D11" i="6" s="1"/>
  <c r="E7" i="5"/>
  <c r="F7" i="5"/>
  <c r="F11" i="5"/>
  <c r="D22" i="5"/>
  <c r="D20" i="6" s="1"/>
  <c r="E22" i="5"/>
  <c r="F22" i="5"/>
  <c r="D12" i="6" l="1"/>
  <c r="D11" i="5"/>
  <c r="E11" i="5"/>
  <c r="C11" i="5"/>
  <c r="A25" i="5"/>
  <c r="D21" i="6" l="1"/>
  <c r="C22" i="5"/>
  <c r="F43" i="10" l="1"/>
  <c r="A26" i="5" l="1"/>
  <c r="A27" i="5" s="1"/>
  <c r="A28" i="5" s="1"/>
  <c r="A29" i="5" s="1"/>
  <c r="F48" i="10" l="1"/>
  <c r="F29" i="10"/>
  <c r="F33" i="10"/>
  <c r="F53" i="10" l="1"/>
  <c r="F52" i="10" s="1"/>
  <c r="F51" i="10" s="1"/>
  <c r="F46" i="10"/>
  <c r="F37" i="10"/>
  <c r="F36" i="10" s="1"/>
  <c r="F35" i="10" s="1"/>
  <c r="F27" i="10"/>
  <c r="F26" i="10" s="1"/>
  <c r="F22" i="10"/>
  <c r="F19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F15" i="10"/>
  <c r="F14" i="10" s="1"/>
  <c r="F12" i="10"/>
  <c r="F10" i="10"/>
  <c r="F9" i="10" s="1"/>
  <c r="A10" i="10"/>
  <c r="A11" i="10" s="1"/>
  <c r="A12" i="10" s="1"/>
  <c r="A13" i="10" s="1"/>
  <c r="A43" i="10" l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44" i="10"/>
  <c r="F41" i="10"/>
  <c r="F18" i="10" s="1"/>
  <c r="F8" i="10"/>
  <c r="F57" i="10"/>
  <c r="F56" i="10" s="1"/>
  <c r="F55" i="10" s="1"/>
  <c r="F17" i="10" l="1"/>
  <c r="F7" i="10" s="1"/>
  <c r="A63" i="10"/>
  <c r="C31" i="5"/>
  <c r="C33" i="5" s="1"/>
  <c r="A19" i="4" l="1"/>
  <c r="A20" i="4" s="1"/>
  <c r="A21" i="4" s="1"/>
  <c r="A22" i="4" s="1"/>
  <c r="F16" i="4"/>
  <c r="E16" i="4"/>
  <c r="D16" i="4"/>
  <c r="C16" i="4"/>
  <c r="F11" i="4"/>
  <c r="E11" i="4"/>
  <c r="D11" i="4"/>
  <c r="C11" i="4"/>
  <c r="F7" i="4"/>
  <c r="E7" i="4"/>
  <c r="D7" i="4"/>
  <c r="C7" i="4"/>
  <c r="C23" i="4" s="1"/>
  <c r="F23" i="4" l="1"/>
  <c r="D23" i="4"/>
  <c r="G30" i="3"/>
  <c r="F30" i="3"/>
  <c r="F29" i="3" s="1"/>
  <c r="F28" i="3" s="1"/>
  <c r="F27" i="3" s="1"/>
  <c r="F26" i="3" s="1"/>
  <c r="G29" i="3"/>
  <c r="G28" i="3" s="1"/>
  <c r="G27" i="3" s="1"/>
  <c r="G26" i="3" s="1"/>
  <c r="G24" i="3"/>
  <c r="G23" i="3" s="1"/>
  <c r="F24" i="3"/>
  <c r="F23" i="3" s="1"/>
  <c r="G22" i="3"/>
  <c r="G20" i="3" s="1"/>
  <c r="F22" i="3"/>
  <c r="F20" i="3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G16" i="3"/>
  <c r="F16" i="3"/>
  <c r="F15" i="3" s="1"/>
  <c r="G15" i="3"/>
  <c r="G13" i="3"/>
  <c r="F13" i="3"/>
  <c r="G11" i="3"/>
  <c r="G10" i="3" s="1"/>
  <c r="F11" i="3"/>
  <c r="F10" i="3" s="1"/>
  <c r="F9" i="3" s="1"/>
  <c r="A11" i="3"/>
  <c r="A12" i="3" s="1"/>
  <c r="A13" i="3" s="1"/>
  <c r="A14" i="3" s="1"/>
  <c r="D19" i="2"/>
  <c r="A15" i="2"/>
  <c r="A16" i="2" s="1"/>
  <c r="A17" i="2" s="1"/>
  <c r="A18" i="2" s="1"/>
  <c r="D12" i="2"/>
  <c r="G19" i="3" l="1"/>
  <c r="G9" i="3"/>
  <c r="D20" i="2"/>
  <c r="F19" i="3"/>
  <c r="F18" i="3" s="1"/>
  <c r="F8" i="3" s="1"/>
  <c r="G18" i="3"/>
  <c r="G8" i="3" s="1"/>
  <c r="D31" i="5" l="1"/>
  <c r="D33" i="5" s="1"/>
</calcChain>
</file>

<file path=xl/sharedStrings.xml><?xml version="1.0" encoding="utf-8"?>
<sst xmlns="http://schemas.openxmlformats.org/spreadsheetml/2006/main" count="300" uniqueCount="196">
  <si>
    <t>ҲИСОБОТ</t>
  </si>
  <si>
    <t>минг. сўмда</t>
  </si>
  <si>
    <t>Т/р</t>
  </si>
  <si>
    <t>Кўрсаткичлар</t>
  </si>
  <si>
    <t>прогноз</t>
  </si>
  <si>
    <t>ижро</t>
  </si>
  <si>
    <t>I.</t>
  </si>
  <si>
    <t>Ҳисобот даври бошига қолдиқ</t>
  </si>
  <si>
    <t>х</t>
  </si>
  <si>
    <t>II.</t>
  </si>
  <si>
    <t>Жами даромадлар</t>
  </si>
  <si>
    <t>жумладан:</t>
  </si>
  <si>
    <t>III.</t>
  </si>
  <si>
    <t>Жами харажатлар</t>
  </si>
  <si>
    <t>Туризм соҳасидаги мақсадли дастурларни молиялаштириш</t>
  </si>
  <si>
    <t>«Ўзбекистон бўйлаб саёҳат қил!» дастури доирасида республика ҳудудлари бўйлаб ички саёҳатларни амалга ошириш харажатларининг бир қисмини қайтариш</t>
  </si>
  <si>
    <t>Хорижий туризм бозорларида мамлакат туризм салоҳиятини тарғиб қилиш учун харажатлар</t>
  </si>
  <si>
    <t>Туризм ва маданий мерос вазирлиги, шу жумладан унинг ҳудудий бўлинмалари ва тизим ташкилотларини сақлаш билан боғлиқ харажатлар</t>
  </si>
  <si>
    <t>Бошқа харажатлар</t>
  </si>
  <si>
    <t>IV.</t>
  </si>
  <si>
    <t>01.04.2023 ҳолатига қолдиқ</t>
  </si>
  <si>
    <t>Вазир ўринбосари</t>
  </si>
  <si>
    <t>Давлат мақсадли жамғармасининг пул маблағлари ҳаракати тўғрисида</t>
  </si>
  <si>
    <t>Жамғарма номи:</t>
  </si>
  <si>
    <t>Вазирлик ҳузуридаги бюджетдан ташқари Туризмни қўллаб-қувватлаш жамғармаси</t>
  </si>
  <si>
    <t>Ўлчов бирлиги:</t>
  </si>
  <si>
    <t>минг сўм</t>
  </si>
  <si>
    <t>Ш/Ҳ ва Ҳ/Р:</t>
  </si>
  <si>
    <t>Сумма</t>
  </si>
  <si>
    <t>Йил бошига пул маблағларининг қолдиғи</t>
  </si>
  <si>
    <t>Ҳисобот даврида тушган даромадлар (тушумлар) — жами</t>
  </si>
  <si>
    <t>шу жумладан, тушумлар турлари бўйича:</t>
  </si>
  <si>
    <t>республика бюджетидан молиялаштириш</t>
  </si>
  <si>
    <t>маҳаллий бюджетдан молиялаштириш</t>
  </si>
  <si>
    <t>солиқлар, йиғимлар, жарималар, давлат божлари ва бошқа мажбурий тўловлардан ажратмалар</t>
  </si>
  <si>
    <t>ҳомийлик ёрдами</t>
  </si>
  <si>
    <t>асосий воситаларнинг сотилиши (чиқиб кетиши)</t>
  </si>
  <si>
    <t>Ҳисобот даврида амалга оширилган касса харажатлари — жами</t>
  </si>
  <si>
    <t>Ҳисобот даврининг охирига пул маблағларининг қолдиғи</t>
  </si>
  <si>
    <t>Харажатлар ёйилмаси</t>
  </si>
  <si>
    <t>Тоифа</t>
  </si>
  <si>
    <t>Модда ва кичик модда</t>
  </si>
  <si>
    <t>Элемент</t>
  </si>
  <si>
    <t>Харажатларнинг номланиши</t>
  </si>
  <si>
    <t>Жами касса харажатлари</t>
  </si>
  <si>
    <t>Жами амалдаги харажатлар</t>
  </si>
  <si>
    <t>Жами</t>
  </si>
  <si>
    <t>I гуруҳ — Иш ҳақи, пенсиялар, нафақалар, стипендиялар, компенсация тўловлари ва кам таъминланган оилаларга моддий ёрдам</t>
  </si>
  <si>
    <t>000</t>
  </si>
  <si>
    <t>Иш ҳақи</t>
  </si>
  <si>
    <t>Пул шаклидаги иш хақи</t>
  </si>
  <si>
    <t>Асосий иш ҳақи</t>
  </si>
  <si>
    <t>Нафақалар</t>
  </si>
  <si>
    <t>Вақтинча меҳнатга лаёқатсизлик нафақаси</t>
  </si>
  <si>
    <t>II гуруҳ — Ижтимоий эҳтиёжларга ажратмалар</t>
  </si>
  <si>
    <t>Ижтимоий эҳтиёжларга ажратмалар/бадаллар</t>
  </si>
  <si>
    <t>Ягона ижтимоий тўлов</t>
  </si>
  <si>
    <t>IV гуруҳ — Бошқа харажатлар</t>
  </si>
  <si>
    <t>00</t>
  </si>
  <si>
    <t>Товар ва хизматлар бўйича харажатлар</t>
  </si>
  <si>
    <t>Хизмат сафарлари харажатлари</t>
  </si>
  <si>
    <t>Республика ҳудудида</t>
  </si>
  <si>
    <t>Ўзбекистон Республикаси ташқарисида</t>
  </si>
  <si>
    <t>Моддий воситаларнинг бошқа захиралари</t>
  </si>
  <si>
    <t>Телефон, телекоммуникация ва ахборот хизматлари</t>
  </si>
  <si>
    <t>Телефон, телеграф ва почта хизматлари</t>
  </si>
  <si>
    <t>Бошқа турли харажатлар</t>
  </si>
  <si>
    <t>Жорий</t>
  </si>
  <si>
    <t>Халқаро ва давлатлараро ташкилотларга аъзолик</t>
  </si>
  <si>
    <t>Уй-жой-коммунал хизматлар буйича хар ойлик компенсация туловлари</t>
  </si>
  <si>
    <t>М.Маджидов</t>
  </si>
  <si>
    <t>Ж.Шокиров</t>
  </si>
  <si>
    <t>Бош ҳисобчи</t>
  </si>
  <si>
    <t>Жойлаштириш воситаларидан ундириладиган туристик (меҳмонхона) йиғимдан тушумлар</t>
  </si>
  <si>
    <t>Асосий ҳисоб рақамда</t>
  </si>
  <si>
    <t>Тижорат банклардаги депозитлада</t>
  </si>
  <si>
    <t>Давлат бюджетидан ажратилган трансфертлар</t>
  </si>
  <si>
    <t>Бошқа даромадлар</t>
  </si>
  <si>
    <t>Йиллик</t>
  </si>
  <si>
    <t>Ҳисобот даври учун</t>
  </si>
  <si>
    <t>Туризмни қўллаб-қувватлаш жамғармаси бюджетининг 2023 йил II чорак ижроси тўғрсида</t>
  </si>
  <si>
    <t>2023 йил «01» июль ҳолатига кўра</t>
  </si>
  <si>
    <t>Ўзбекистон Республикаси Туризм ва маданий мерос вазирлиги ҳузуридаги бюджетдан ташқари туризмни қўллаб-қувватлаш жамғармасининг 2023 йил 2-чоракда пул маблағлари ҳаракати тўғрисида</t>
  </si>
  <si>
    <t>HISOBOT</t>
  </si>
  <si>
    <t>T/r</t>
  </si>
  <si>
    <t>Ko‘rsatkichlar</t>
  </si>
  <si>
    <t>Yillik</t>
  </si>
  <si>
    <t>Hisobot davri uchun</t>
  </si>
  <si>
    <t>prognoz</t>
  </si>
  <si>
    <t>ijro</t>
  </si>
  <si>
    <t>Hisobot davri boshiga qoldiq</t>
  </si>
  <si>
    <t>jumladan:</t>
  </si>
  <si>
    <t>Asosiy hisob raqamda</t>
  </si>
  <si>
    <t>Jami daromadlar</t>
  </si>
  <si>
    <t>Davlat budjetidan ajratilgan transfertlar</t>
  </si>
  <si>
    <t>Joylashtirish vositalaridan undiriladigan turistik (mehmonxona) yig‘imdan tushumlar</t>
  </si>
  <si>
    <t>Boshqa daromadlar</t>
  </si>
  <si>
    <t>shundan:</t>
  </si>
  <si>
    <t>Boshqalar</t>
  </si>
  <si>
    <t>Jami xarajatlar</t>
  </si>
  <si>
    <t>Turizm sohasidagi maqsadli dasturlarni moliyalashtirish</t>
  </si>
  <si>
    <t>Xorijiy turizm bozorlarida mamlakat turizm salohiyatini targ‘ib qilish uchun xarajatlar</t>
  </si>
  <si>
    <t>Yangi mehmonxonalar qurish va jihozlash uchun investorlar xarajatlarining bir qismini qoplash uchun subsidiyalar to‘lash</t>
  </si>
  <si>
    <t>Turoperatorlar tomonidan turistik oqim past bo‘lgan xorijiy mamlakatlardan O‘zbekiston Respublikasiga olib kelingan har bir turist uchun subsidiyalar ajratish</t>
  </si>
  <si>
    <t>Turoperatorlar va aviatashuvchilarning xorijiy mamlakatlardan Samarqand, Buxoro va Urganch xalqaro aeroportlariga amalga oshirgan charter aviaqatnovlari bo‘yicha har bir xorijiy turist uchun subsidiya ajratish</t>
  </si>
  <si>
    <t>O‘zbekiston Respublikasi Ekologiya, atrof-muhitni muhofaza qilish va iqlim o‘zgarishi vazirligi huzuridagi Turizm qo‘mitasi, uning hududiy bo‘linmalari va tarkibidagi tashkilotlarini saqlash bilan bog‘liq xarajatlar</t>
  </si>
  <si>
    <t>Boshqa xarajatlar</t>
  </si>
  <si>
    <t>Tijorat banklardagi depozitda</t>
  </si>
  <si>
    <t>ming so‘mda</t>
  </si>
  <si>
    <t>Davlat maqsadli jamg‘armasining pul mablag‘lari harakati to‘g‘risida</t>
  </si>
  <si>
    <t>Jamg‘arma nomi:</t>
  </si>
  <si>
    <t>Qo‘mita huzuridagi budjetdan tashqari Turizmni qo‘llab-quvvatlash jamg‘armasi</t>
  </si>
  <si>
    <t>O‘lchov birligi:</t>
  </si>
  <si>
    <t>ming so‘m</t>
  </si>
  <si>
    <t>Summa</t>
  </si>
  <si>
    <t>Yil boshiga pul mablag‘larining qoldig‘i</t>
  </si>
  <si>
    <t>Hisobot davrida tushgan daromadlar (tushumlar) — jami</t>
  </si>
  <si>
    <t>shu jumladan, tushumlar turlari bo‘yicha:</t>
  </si>
  <si>
    <t>Respublika budjetidan moliyalashtirish</t>
  </si>
  <si>
    <t>Vazirlar Mahkamasining zaxira jamg‘armasidan ajratilgan mablag‘lar</t>
  </si>
  <si>
    <t>mahalliy budjetdan moliyalashtirish</t>
  </si>
  <si>
    <t>soliqlar, yig‘imlar, jarimalar, davlat bojlari va boshqa majburiy to‘lovlardan ajratmalar (turistik (mehmonxona) yig‘imidan tushadigan tushumlar)</t>
  </si>
  <si>
    <t>homiylik yordami</t>
  </si>
  <si>
    <t>asosiy vositalarning sotilishi (chiqib ketishi)</t>
  </si>
  <si>
    <t>Hisobot davrida amalga oshirilgan kassa xarajatlari — jami</t>
  </si>
  <si>
    <t>Hisobot davrining oxiriga pul mablag‘larining qoldig‘i</t>
  </si>
  <si>
    <t>Sh/h va h/r:</t>
  </si>
  <si>
    <t>Xarajatlar yoyilmasi</t>
  </si>
  <si>
    <t>Toifa</t>
  </si>
  <si>
    <t>Modda va kichik modda</t>
  </si>
  <si>
    <t>Element</t>
  </si>
  <si>
    <t>Xarajatlarning nomlanishi</t>
  </si>
  <si>
    <t>Jami kassa xarajatlari</t>
  </si>
  <si>
    <t>Jami amaldagi xarajatlar</t>
  </si>
  <si>
    <t>Jami</t>
  </si>
  <si>
    <t>I guruh — Ish haqi, pensiyalar, nafaqalar, stipendiyalar, kompensatsiya to‘lovlari va kam ta’minlangan oilalarga moddiy yordam</t>
  </si>
  <si>
    <t>Ish haqi</t>
  </si>
  <si>
    <t>Pul shaklidagi ish xaqi</t>
  </si>
  <si>
    <t>Asosiy ish haqi</t>
  </si>
  <si>
    <t>Nafaqalar</t>
  </si>
  <si>
    <t>Vaqtincha mehnatga layoqatsizlik nafaqasi</t>
  </si>
  <si>
    <t>II guruh — Ijtimoiy ehtiyojlarga ajratmalar</t>
  </si>
  <si>
    <t>Ijtimoiy ehtiyojlarga ajratmalar/badallar</t>
  </si>
  <si>
    <t>IV guruh — Boshqa xarajatlar</t>
  </si>
  <si>
    <t>Tovar va xizmatlar bo‘yicha xarajatlar</t>
  </si>
  <si>
    <t>Xizmat safarlari xarajatlari</t>
  </si>
  <si>
    <t>Respublika hududida</t>
  </si>
  <si>
    <t>O‘zbekiston Respublikasi tashqarisida</t>
  </si>
  <si>
    <t>Tabiiy gaz</t>
  </si>
  <si>
    <t>Sovuq suv va oqava</t>
  </si>
  <si>
    <t>Telefon, telekommunikatsiya va axborot xizmatlari</t>
  </si>
  <si>
    <t>Telefon, telegraf va pochta xizmatlari</t>
  </si>
  <si>
    <t>Boshqa turli xarajatlar</t>
  </si>
  <si>
    <t>Joriy</t>
  </si>
  <si>
    <t>Xalqaro va davlatlararo tashkilotlarga a’zolik</t>
  </si>
  <si>
    <t>Turizm qo‘mitasi huzuridagi budjetdan tashqari Turizmni qo‘llab-quvvatlash jamg‘armasining 
2024-yil II chorak pul mablag‘lari harakati to‘g‘risida</t>
  </si>
  <si>
    <t>Saqlab turish va joriy ta’mirlash</t>
  </si>
  <si>
    <t>Ijtimoiy soliq</t>
  </si>
  <si>
    <t>Kommunal xizmatlari</t>
  </si>
  <si>
    <t>Elektroenergiya</t>
  </si>
  <si>
    <t>Mashinalar, jihozlar va texnika</t>
  </si>
  <si>
    <t>Transport vositalari</t>
  </si>
  <si>
    <t>Boshqa mashinalar, jihozlar, texnika va o‘tkazgich qurilmalar</t>
  </si>
  <si>
    <t>Kompyuter jihozlari, hisoblash va audio-video texnika</t>
  </si>
  <si>
    <t>Elektr energiya va boshqa kommunal xizmatlarni hisobga olish asboblari</t>
  </si>
  <si>
    <t>Boshqa mashinalar, jihozlar va texnika</t>
  </si>
  <si>
    <t>Ijara bo‘yicha xarajatlar</t>
  </si>
  <si>
    <t>Noturar joy binolari</t>
  </si>
  <si>
    <t>Moddiy aylanma vositalar zaxiralariga xarajatlar</t>
  </si>
  <si>
    <t>Boshqa moddiy aylanma vositalar</t>
  </si>
  <si>
    <t>Tovar-moddiy zaxiralar</t>
  </si>
  <si>
    <t>Tovar-moddiy zaxiralar (qog‘oz va boshqa matbaa mahsulotlaridan tashqari)</t>
  </si>
  <si>
    <t>Qog‘oz xarid qilish uchun xarajatlar</t>
  </si>
  <si>
    <t>Yonilg‘i va YoMM</t>
  </si>
  <si>
    <t xml:space="preserve">	
Tovar va xizmatlar sotib olish uchun boshqa xarajatlar</t>
  </si>
  <si>
    <t>O‘qitish xarajatlari</t>
  </si>
  <si>
    <t>Axborot va kommunikatsiya xizmatlari</t>
  </si>
  <si>
    <t xml:space="preserve">	Tovar va xizmatlar sotib olish uchun boshqa xarajatlar</t>
  </si>
  <si>
    <t>Tovar va xizmatlar sotib olish bo‘yicha boshqa xarajatlar</t>
  </si>
  <si>
    <t>Asosiy vositalarni kapital ta’mirlash</t>
  </si>
  <si>
    <t>Kompyuter jihozlari, hisoblash va audio-video texnikasi, axborot texnologiyasi va kerakli ashyolar</t>
  </si>
  <si>
    <t>Boshqa texnika</t>
  </si>
  <si>
    <t>IJTIMOIY NAFAQALAR</t>
  </si>
  <si>
    <t>Ijtimoiy yordam nafaqalari</t>
  </si>
  <si>
    <t>Pul ko‘rinishidagi ijtimoiy yordam nafaqalari</t>
  </si>
  <si>
    <t>Uy-joy-kommunal xizmatlar bo‘yicha har oylik kompensatsiya to‘lovlari</t>
  </si>
  <si>
    <t>BOShQA XARAJATLAR</t>
  </si>
  <si>
    <t>Elektron davlat xaridlarida ishtirok etish uchun zakalat to‘lovi xarajatlari</t>
  </si>
  <si>
    <t>Fuqarolarga yetkazilgan zararlarni qoplash</t>
  </si>
  <si>
    <t>mln so‘m</t>
  </si>
  <si>
    <t>Turizm qo‘mitasi huzuridagi Turizmni qo‘llab-quvvatlash jamg‘armasining 2024 yil III chorak daromadlari va xarajatlari ijrosi to‘g‘risida</t>
  </si>
  <si>
    <t>30.09.2024 holatiga qoldiq</t>
  </si>
  <si>
    <t>2024-yil 1-oktabr holatiga ko‘ra</t>
  </si>
  <si>
    <t>Aktsiyalar va kapital ishtirokining boshqa shakllari</t>
  </si>
  <si>
    <t>Moliyaviy aktiv</t>
  </si>
  <si>
    <t>Depozit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</si>
</sst>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#,##0.0"/>
    <numFmt numFmtId="167" formatCode="#,##0_ ;\-#,##0\ "/>
    <numFmt numFmtId="168" formatCode="#,##0.0000"/>
    <numFmt numFmtId="169" formatCode="#,##0.00000"/>
    <numFmt numFmtId="170" formatCode="#,##0.00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Montserrat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sz val="12"/>
      <color rgb="FF170BB5"/>
      <name val="Times New Roman"/>
      <family val="1"/>
      <charset val="204"/>
    </font>
    <font>
      <i/>
      <sz val="12"/>
      <color rgb="FF0505AB"/>
      <name val="Times New Roman"/>
      <family val="1"/>
      <charset val="204"/>
    </font>
    <font>
      <i/>
      <sz val="11"/>
      <color rgb="FF170BB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6" fillId="0" borderId="0"/>
  </cellStyleXfs>
  <cellXfs count="222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3" fontId="4" fillId="0" borderId="0" xfId="0" applyNumberFormat="1" applyFont="1" applyAlignment="1"/>
    <xf numFmtId="43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3" fontId="4" fillId="0" borderId="0" xfId="1" applyFont="1" applyAlignment="1"/>
    <xf numFmtId="3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0" fontId="4" fillId="3" borderId="7" xfId="0" applyFont="1" applyFill="1" applyBorder="1" applyAlignment="1">
      <alignment vertical="top" wrapText="1"/>
    </xf>
    <xf numFmtId="165" fontId="4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165" fontId="4" fillId="3" borderId="12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43" fontId="4" fillId="0" borderId="0" xfId="1" applyFont="1" applyAlignment="1">
      <alignment wrapText="1"/>
    </xf>
    <xf numFmtId="165" fontId="4" fillId="0" borderId="0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6" fillId="3" borderId="6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vertical="center" wrapText="1"/>
    </xf>
    <xf numFmtId="165" fontId="6" fillId="3" borderId="9" xfId="1" applyNumberFormat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vertical="center" wrapText="1"/>
    </xf>
    <xf numFmtId="165" fontId="6" fillId="3" borderId="12" xfId="0" applyNumberFormat="1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165" fontId="4" fillId="3" borderId="11" xfId="1" applyNumberFormat="1" applyFont="1" applyFill="1" applyBorder="1" applyAlignment="1">
      <alignment vertical="center" wrapText="1"/>
    </xf>
    <xf numFmtId="165" fontId="4" fillId="3" borderId="12" xfId="1" applyNumberFormat="1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vertical="center" wrapText="1"/>
    </xf>
    <xf numFmtId="165" fontId="6" fillId="3" borderId="9" xfId="0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5" fontId="4" fillId="3" borderId="13" xfId="1" applyNumberFormat="1" applyFont="1" applyFill="1" applyBorder="1" applyAlignment="1">
      <alignment vertical="center" wrapText="1"/>
    </xf>
    <xf numFmtId="165" fontId="4" fillId="3" borderId="20" xfId="1" applyNumberFormat="1" applyFont="1" applyFill="1" applyBorder="1" applyAlignment="1">
      <alignment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6" fillId="0" borderId="11" xfId="0" applyNumberFormat="1" applyFont="1" applyBorder="1" applyAlignment="1">
      <alignment vertical="center" wrapText="1"/>
    </xf>
    <xf numFmtId="165" fontId="6" fillId="0" borderId="12" xfId="0" applyNumberFormat="1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5" fontId="4" fillId="0" borderId="11" xfId="1" applyNumberFormat="1" applyFont="1" applyBorder="1" applyAlignment="1">
      <alignment vertical="center" wrapText="1"/>
    </xf>
    <xf numFmtId="165" fontId="4" fillId="0" borderId="12" xfId="1" applyNumberFormat="1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vertical="center" wrapText="1"/>
    </xf>
    <xf numFmtId="165" fontId="6" fillId="0" borderId="12" xfId="1" applyNumberFormat="1" applyFont="1" applyBorder="1" applyAlignment="1">
      <alignment vertical="center" wrapText="1"/>
    </xf>
    <xf numFmtId="165" fontId="4" fillId="0" borderId="11" xfId="0" applyNumberFormat="1" applyFont="1" applyBorder="1" applyAlignment="1">
      <alignment vertical="center" wrapText="1"/>
    </xf>
    <xf numFmtId="165" fontId="4" fillId="0" borderId="12" xfId="0" applyNumberFormat="1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top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3" fontId="6" fillId="5" borderId="28" xfId="0" applyNumberFormat="1" applyFont="1" applyFill="1" applyBorder="1" applyAlignment="1">
      <alignment horizontal="center" vertical="center"/>
    </xf>
    <xf numFmtId="3" fontId="6" fillId="5" borderId="2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 indent="8"/>
    </xf>
    <xf numFmtId="166" fontId="6" fillId="4" borderId="21" xfId="1" applyNumberFormat="1" applyFont="1" applyFill="1" applyBorder="1" applyAlignment="1">
      <alignment horizontal="center" vertical="center"/>
    </xf>
    <xf numFmtId="166" fontId="6" fillId="4" borderId="26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6" xfId="1" applyNumberFormat="1" applyFont="1" applyFill="1" applyBorder="1" applyAlignment="1">
      <alignment horizontal="center" vertical="center"/>
    </xf>
    <xf numFmtId="166" fontId="4" fillId="0" borderId="21" xfId="1" applyNumberFormat="1" applyFont="1" applyFill="1" applyBorder="1" applyAlignment="1">
      <alignment horizontal="center" vertical="center"/>
    </xf>
    <xf numFmtId="166" fontId="4" fillId="0" borderId="26" xfId="1" applyNumberFormat="1" applyFont="1" applyFill="1" applyBorder="1" applyAlignment="1">
      <alignment horizontal="center" vertical="center"/>
    </xf>
    <xf numFmtId="166" fontId="6" fillId="4" borderId="21" xfId="0" applyNumberFormat="1" applyFont="1" applyFill="1" applyBorder="1" applyAlignment="1">
      <alignment horizontal="center" vertical="center"/>
    </xf>
    <xf numFmtId="166" fontId="6" fillId="4" borderId="26" xfId="0" applyNumberFormat="1" applyFont="1" applyFill="1" applyBorder="1" applyAlignment="1">
      <alignment horizontal="center" vertical="center"/>
    </xf>
    <xf numFmtId="166" fontId="4" fillId="0" borderId="21" xfId="1" applyNumberFormat="1" applyFont="1" applyFill="1" applyBorder="1" applyAlignment="1">
      <alignment horizontal="center" vertical="center" wrapText="1"/>
    </xf>
    <xf numFmtId="166" fontId="4" fillId="0" borderId="26" xfId="1" applyNumberFormat="1" applyFont="1" applyFill="1" applyBorder="1" applyAlignment="1">
      <alignment horizontal="center" vertical="center" wrapText="1"/>
    </xf>
    <xf numFmtId="166" fontId="4" fillId="4" borderId="21" xfId="0" applyNumberFormat="1" applyFont="1" applyFill="1" applyBorder="1" applyAlignment="1">
      <alignment horizontal="center" vertical="center"/>
    </xf>
    <xf numFmtId="166" fontId="4" fillId="0" borderId="28" xfId="1" applyNumberFormat="1" applyFont="1" applyFill="1" applyBorder="1" applyAlignment="1">
      <alignment horizontal="center" vertical="center"/>
    </xf>
    <xf numFmtId="166" fontId="4" fillId="0" borderId="29" xfId="1" applyNumberFormat="1" applyFont="1" applyFill="1" applyBorder="1" applyAlignment="1">
      <alignment horizontal="center" vertical="center"/>
    </xf>
    <xf numFmtId="166" fontId="4" fillId="0" borderId="21" xfId="0" applyNumberFormat="1" applyFont="1" applyFill="1" applyBorder="1" applyAlignment="1">
      <alignment horizontal="center" vertical="center"/>
    </xf>
    <xf numFmtId="166" fontId="4" fillId="0" borderId="2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7" fontId="15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66" fontId="4" fillId="4" borderId="26" xfId="1" applyNumberFormat="1" applyFont="1" applyFill="1" applyBorder="1" applyAlignment="1">
      <alignment horizontal="center" vertical="center"/>
    </xf>
    <xf numFmtId="166" fontId="17" fillId="0" borderId="21" xfId="0" applyNumberFormat="1" applyFont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 indent="2"/>
    </xf>
    <xf numFmtId="3" fontId="6" fillId="5" borderId="21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top"/>
    </xf>
    <xf numFmtId="3" fontId="6" fillId="5" borderId="26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top"/>
    </xf>
    <xf numFmtId="0" fontId="19" fillId="0" borderId="21" xfId="0" applyFont="1" applyBorder="1" applyAlignment="1">
      <alignment horizontal="left" vertical="center" wrapText="1" inden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64" fontId="6" fillId="3" borderId="26" xfId="1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vertical="top" wrapText="1"/>
    </xf>
    <xf numFmtId="164" fontId="4" fillId="3" borderId="26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4" fillId="3" borderId="26" xfId="1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164" fontId="6" fillId="3" borderId="29" xfId="1" applyNumberFormat="1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left" vertical="center" wrapText="1" indent="2"/>
    </xf>
    <xf numFmtId="166" fontId="4" fillId="6" borderId="21" xfId="1" applyNumberFormat="1" applyFont="1" applyFill="1" applyBorder="1" applyAlignment="1">
      <alignment horizontal="center" vertical="center"/>
    </xf>
    <xf numFmtId="166" fontId="17" fillId="6" borderId="21" xfId="0" applyNumberFormat="1" applyFont="1" applyFill="1" applyBorder="1" applyAlignment="1">
      <alignment horizontal="center" vertical="center"/>
    </xf>
    <xf numFmtId="166" fontId="4" fillId="6" borderId="26" xfId="1" applyNumberFormat="1" applyFont="1" applyFill="1" applyBorder="1" applyAlignment="1">
      <alignment horizontal="center" vertical="center"/>
    </xf>
    <xf numFmtId="166" fontId="4" fillId="6" borderId="26" xfId="1" applyNumberFormat="1" applyFont="1" applyFill="1" applyBorder="1" applyAlignment="1">
      <alignment horizontal="center" vertical="center" wrapText="1"/>
    </xf>
    <xf numFmtId="166" fontId="4" fillId="6" borderId="21" xfId="1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5" fontId="6" fillId="3" borderId="21" xfId="0" applyNumberFormat="1" applyFont="1" applyFill="1" applyBorder="1" applyAlignment="1">
      <alignment horizontal="center" vertical="center" wrapText="1"/>
    </xf>
    <xf numFmtId="165" fontId="6" fillId="3" borderId="21" xfId="0" applyNumberFormat="1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165" fontId="6" fillId="3" borderId="21" xfId="1" applyNumberFormat="1" applyFont="1" applyFill="1" applyBorder="1" applyAlignment="1">
      <alignment vertical="center" wrapText="1"/>
    </xf>
    <xf numFmtId="0" fontId="10" fillId="3" borderId="21" xfId="0" applyFont="1" applyFill="1" applyBorder="1" applyAlignment="1">
      <alignment horizontal="center" vertical="center" wrapText="1"/>
    </xf>
    <xf numFmtId="165" fontId="4" fillId="3" borderId="21" xfId="1" applyNumberFormat="1" applyFont="1" applyFill="1" applyBorder="1" applyAlignment="1">
      <alignment vertical="center" wrapText="1"/>
    </xf>
    <xf numFmtId="0" fontId="13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165" fontId="6" fillId="0" borderId="21" xfId="0" applyNumberFormat="1" applyFont="1" applyBorder="1" applyAlignment="1">
      <alignment vertical="center" wrapText="1"/>
    </xf>
    <xf numFmtId="0" fontId="13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5" fontId="6" fillId="0" borderId="21" xfId="1" applyNumberFormat="1" applyFont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6" fontId="17" fillId="0" borderId="21" xfId="0" applyNumberFormat="1" applyFont="1" applyFill="1" applyBorder="1" applyAlignment="1">
      <alignment horizontal="center" vertical="center" wrapText="1"/>
    </xf>
    <xf numFmtId="166" fontId="17" fillId="0" borderId="26" xfId="0" applyNumberFormat="1" applyFont="1" applyFill="1" applyBorder="1" applyAlignment="1">
      <alignment horizontal="center" vertical="center"/>
    </xf>
    <xf numFmtId="165" fontId="4" fillId="0" borderId="28" xfId="0" applyNumberFormat="1" applyFont="1" applyBorder="1" applyAlignment="1">
      <alignment vertical="center" wrapText="1"/>
    </xf>
    <xf numFmtId="165" fontId="4" fillId="0" borderId="21" xfId="0" applyNumberFormat="1" applyFont="1" applyBorder="1" applyAlignment="1">
      <alignment vertical="center" wrapText="1"/>
    </xf>
    <xf numFmtId="0" fontId="4" fillId="3" borderId="30" xfId="0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top"/>
    </xf>
    <xf numFmtId="0" fontId="4" fillId="3" borderId="3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3" fontId="6" fillId="5" borderId="23" xfId="0" applyNumberFormat="1" applyFont="1" applyFill="1" applyBorder="1" applyAlignment="1">
      <alignment horizontal="center" vertical="center"/>
    </xf>
    <xf numFmtId="3" fontId="6" fillId="5" borderId="24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6" fillId="5" borderId="2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jer/Downloads/Telegram%20Desktop/Min%20finga%20fond%20hisobot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исобот"/>
      <sheetName val="1 илова"/>
      <sheetName val="2 илова"/>
      <sheetName val="3 илова"/>
      <sheetName val="3.1 илова"/>
      <sheetName val="Ҳисобот (2)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32953439.031999998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3"/>
  <sheetViews>
    <sheetView view="pageBreakPreview" topLeftCell="A4" zoomScale="115" zoomScaleNormal="100" zoomScaleSheetLayoutView="115" workbookViewId="0">
      <selection activeCell="I20" sqref="I20"/>
    </sheetView>
  </sheetViews>
  <sheetFormatPr defaultColWidth="9.109375" defaultRowHeight="15.6"/>
  <cols>
    <col min="1" max="1" width="10.88671875" style="1" customWidth="1"/>
    <col min="2" max="2" width="64" style="87" customWidth="1"/>
    <col min="3" max="6" width="17" style="3" customWidth="1"/>
    <col min="7" max="7" width="18.44140625" style="1" customWidth="1"/>
    <col min="8" max="8" width="22.109375" style="2" customWidth="1"/>
    <col min="9" max="9" width="17.44140625" style="1" customWidth="1"/>
    <col min="10" max="10" width="20.5546875" style="1" customWidth="1"/>
    <col min="11" max="11" width="21.109375" style="1" customWidth="1"/>
    <col min="12" max="12" width="16.33203125" style="1" customWidth="1"/>
    <col min="13" max="13" width="22.5546875" style="1" customWidth="1"/>
    <col min="14" max="14" width="11.5546875" style="1" bestFit="1" customWidth="1"/>
    <col min="15" max="15" width="14" style="1" bestFit="1" customWidth="1"/>
    <col min="16" max="16384" width="9.109375" style="1"/>
  </cols>
  <sheetData>
    <row r="1" spans="1:12" ht="54.75" customHeight="1">
      <c r="A1" s="179" t="s">
        <v>80</v>
      </c>
      <c r="B1" s="179"/>
      <c r="C1" s="179"/>
      <c r="D1" s="179"/>
      <c r="E1" s="179"/>
      <c r="F1" s="179"/>
    </row>
    <row r="2" spans="1:12" ht="20.25" customHeight="1">
      <c r="A2" s="179" t="s">
        <v>0</v>
      </c>
      <c r="B2" s="179"/>
      <c r="C2" s="179"/>
      <c r="D2" s="179"/>
      <c r="E2" s="179"/>
      <c r="F2" s="179"/>
    </row>
    <row r="3" spans="1:12" ht="21" customHeight="1" thickBot="1">
      <c r="D3" s="4"/>
      <c r="F3" s="4" t="s">
        <v>1</v>
      </c>
    </row>
    <row r="4" spans="1:12" ht="31.5" customHeight="1">
      <c r="A4" s="180" t="s">
        <v>2</v>
      </c>
      <c r="B4" s="182" t="s">
        <v>3</v>
      </c>
      <c r="C4" s="184" t="s">
        <v>78</v>
      </c>
      <c r="D4" s="184"/>
      <c r="E4" s="184" t="s">
        <v>79</v>
      </c>
      <c r="F4" s="185"/>
    </row>
    <row r="5" spans="1:12" ht="31.5" customHeight="1" thickBot="1">
      <c r="A5" s="181"/>
      <c r="B5" s="183"/>
      <c r="C5" s="100" t="s">
        <v>4</v>
      </c>
      <c r="D5" s="100" t="s">
        <v>5</v>
      </c>
      <c r="E5" s="100" t="s">
        <v>4</v>
      </c>
      <c r="F5" s="101" t="s">
        <v>5</v>
      </c>
    </row>
    <row r="6" spans="1:12" ht="11.25" customHeight="1">
      <c r="A6" s="176"/>
      <c r="B6" s="177"/>
      <c r="C6" s="177"/>
      <c r="D6" s="177"/>
      <c r="E6" s="177"/>
      <c r="F6" s="178"/>
    </row>
    <row r="7" spans="1:12" ht="21.75" customHeight="1">
      <c r="A7" s="94" t="s">
        <v>6</v>
      </c>
      <c r="B7" s="93" t="s">
        <v>7</v>
      </c>
      <c r="C7" s="104">
        <f>SUM(C9:C10)</f>
        <v>4200</v>
      </c>
      <c r="D7" s="104">
        <f t="shared" ref="D7:F7" si="0">SUM(D9:D10)</f>
        <v>35592689.900410026</v>
      </c>
      <c r="E7" s="104">
        <f t="shared" si="0"/>
        <v>4200</v>
      </c>
      <c r="F7" s="105">
        <f t="shared" si="0"/>
        <v>35592689.900410026</v>
      </c>
      <c r="G7" s="6"/>
      <c r="H7" s="7"/>
    </row>
    <row r="8" spans="1:12" ht="19.5" customHeight="1">
      <c r="A8" s="95"/>
      <c r="B8" s="88" t="s">
        <v>11</v>
      </c>
      <c r="C8" s="106"/>
      <c r="D8" s="106"/>
      <c r="E8" s="106"/>
      <c r="F8" s="107"/>
      <c r="G8" s="6"/>
      <c r="H8" s="7"/>
    </row>
    <row r="9" spans="1:12" ht="27" customHeight="1">
      <c r="A9" s="96">
        <v>1</v>
      </c>
      <c r="B9" s="90" t="s">
        <v>74</v>
      </c>
      <c r="C9" s="108">
        <v>4200</v>
      </c>
      <c r="D9" s="108">
        <v>35592689.900410026</v>
      </c>
      <c r="E9" s="108">
        <v>4200</v>
      </c>
      <c r="F9" s="109">
        <v>35592689.900410026</v>
      </c>
      <c r="G9" s="6"/>
      <c r="H9" s="7"/>
    </row>
    <row r="10" spans="1:12" ht="27" customHeight="1">
      <c r="A10" s="96">
        <v>2</v>
      </c>
      <c r="B10" s="90" t="s">
        <v>75</v>
      </c>
      <c r="C10" s="108"/>
      <c r="D10" s="108"/>
      <c r="E10" s="108"/>
      <c r="F10" s="109"/>
      <c r="G10" s="6"/>
      <c r="H10" s="7"/>
    </row>
    <row r="11" spans="1:12" ht="21.75" customHeight="1">
      <c r="A11" s="94" t="s">
        <v>9</v>
      </c>
      <c r="B11" s="93" t="s">
        <v>10</v>
      </c>
      <c r="C11" s="104">
        <f>SUM(C13:C15)</f>
        <v>169444600</v>
      </c>
      <c r="D11" s="104">
        <f t="shared" ref="D11:F11" si="1">SUM(D13:D15)</f>
        <v>60890939.02093</v>
      </c>
      <c r="E11" s="104">
        <f t="shared" si="1"/>
        <v>28000000</v>
      </c>
      <c r="F11" s="105">
        <f t="shared" si="1"/>
        <v>46935098.311969988</v>
      </c>
      <c r="G11" s="6"/>
      <c r="H11" s="9"/>
    </row>
    <row r="12" spans="1:12" ht="20.25" customHeight="1">
      <c r="A12" s="97"/>
      <c r="B12" s="88" t="s">
        <v>11</v>
      </c>
      <c r="C12" s="108"/>
      <c r="D12" s="108"/>
      <c r="E12" s="108"/>
      <c r="F12" s="109"/>
      <c r="H12" s="7"/>
    </row>
    <row r="13" spans="1:12" ht="36.75" customHeight="1">
      <c r="A13" s="96">
        <v>1</v>
      </c>
      <c r="B13" s="89" t="s">
        <v>76</v>
      </c>
      <c r="C13" s="108">
        <v>80000000</v>
      </c>
      <c r="D13" s="108"/>
      <c r="E13" s="108">
        <v>2000000</v>
      </c>
      <c r="F13" s="109"/>
      <c r="H13" s="122"/>
      <c r="I13" s="122"/>
    </row>
    <row r="14" spans="1:12" ht="36.75" customHeight="1">
      <c r="A14" s="96">
        <v>2</v>
      </c>
      <c r="B14" s="89" t="s">
        <v>73</v>
      </c>
      <c r="C14" s="108">
        <v>77567500</v>
      </c>
      <c r="D14" s="108">
        <v>52754942.972790003</v>
      </c>
      <c r="E14" s="108">
        <v>23000000</v>
      </c>
      <c r="F14" s="109">
        <v>42290318.237190001</v>
      </c>
      <c r="G14" s="10"/>
      <c r="H14" s="120"/>
      <c r="I14" s="120"/>
    </row>
    <row r="15" spans="1:12" ht="36.75" customHeight="1">
      <c r="A15" s="96">
        <v>3</v>
      </c>
      <c r="B15" s="90" t="s">
        <v>77</v>
      </c>
      <c r="C15" s="108">
        <v>11877100</v>
      </c>
      <c r="D15" s="108">
        <v>8135996.0481399996</v>
      </c>
      <c r="E15" s="108">
        <v>3000000</v>
      </c>
      <c r="F15" s="109">
        <v>4644780.0747799901</v>
      </c>
      <c r="H15" s="121"/>
      <c r="I15" s="121"/>
    </row>
    <row r="16" spans="1:12" ht="21.75" customHeight="1">
      <c r="A16" s="94" t="s">
        <v>12</v>
      </c>
      <c r="B16" s="93" t="s">
        <v>13</v>
      </c>
      <c r="C16" s="110">
        <f>SUM(C18:C22)</f>
        <v>168250000</v>
      </c>
      <c r="D16" s="110">
        <f>SUM(D18:D22)</f>
        <v>32953439.031999998</v>
      </c>
      <c r="E16" s="110">
        <f>SUM(E18:E22)</f>
        <v>65931374</v>
      </c>
      <c r="F16" s="111">
        <f>SUM(F18:F22)</f>
        <v>32953439.031999998</v>
      </c>
      <c r="G16" s="10"/>
      <c r="H16" s="123"/>
      <c r="I16" s="124"/>
      <c r="J16" s="12"/>
      <c r="K16" s="13"/>
      <c r="L16" s="119"/>
    </row>
    <row r="17" spans="1:13" ht="24" customHeight="1">
      <c r="A17" s="97"/>
      <c r="B17" s="88" t="s">
        <v>11</v>
      </c>
      <c r="C17" s="117"/>
      <c r="D17" s="117"/>
      <c r="E17" s="117"/>
      <c r="F17" s="118"/>
      <c r="I17" s="8"/>
    </row>
    <row r="18" spans="1:13" ht="34.5" customHeight="1">
      <c r="A18" s="96">
        <v>1</v>
      </c>
      <c r="B18" s="89" t="s">
        <v>14</v>
      </c>
      <c r="C18" s="108">
        <v>45000000</v>
      </c>
      <c r="D18" s="112">
        <v>3722520.1</v>
      </c>
      <c r="E18" s="108">
        <v>15450000</v>
      </c>
      <c r="F18" s="113">
        <v>3722520.1</v>
      </c>
      <c r="G18" s="14"/>
      <c r="H18" s="9"/>
      <c r="I18" s="9"/>
      <c r="J18" s="9"/>
      <c r="K18" s="9"/>
      <c r="L18" s="9"/>
      <c r="M18" s="9"/>
    </row>
    <row r="19" spans="1:13" ht="52.5" customHeight="1">
      <c r="A19" s="96">
        <f>+A18+1</f>
        <v>2</v>
      </c>
      <c r="B19" s="89" t="s">
        <v>15</v>
      </c>
      <c r="C19" s="108">
        <v>30000000</v>
      </c>
      <c r="D19" s="108">
        <v>78830.58</v>
      </c>
      <c r="E19" s="108">
        <v>7500000</v>
      </c>
      <c r="F19" s="109">
        <v>78830.58</v>
      </c>
      <c r="G19" s="14"/>
      <c r="H19" s="9"/>
      <c r="I19" s="9"/>
      <c r="J19" s="9"/>
      <c r="K19" s="9"/>
      <c r="L19" s="9"/>
      <c r="M19" s="9"/>
    </row>
    <row r="20" spans="1:13" ht="31.2">
      <c r="A20" s="96">
        <f t="shared" ref="A20:A22" si="2">+A19+1</f>
        <v>3</v>
      </c>
      <c r="B20" s="89" t="s">
        <v>16</v>
      </c>
      <c r="C20" s="108">
        <v>50000000</v>
      </c>
      <c r="D20" s="108">
        <v>20236811.888999999</v>
      </c>
      <c r="E20" s="108">
        <v>26000000</v>
      </c>
      <c r="F20" s="109">
        <v>20236811.888999999</v>
      </c>
      <c r="G20" s="14"/>
      <c r="H20" s="9"/>
      <c r="I20" s="9"/>
      <c r="J20" s="9"/>
      <c r="K20" s="9"/>
      <c r="L20" s="9"/>
      <c r="M20" s="9"/>
    </row>
    <row r="21" spans="1:13" ht="51.75" customHeight="1">
      <c r="A21" s="96">
        <f t="shared" si="2"/>
        <v>4</v>
      </c>
      <c r="B21" s="89" t="s">
        <v>17</v>
      </c>
      <c r="C21" s="108">
        <v>37000000</v>
      </c>
      <c r="D21" s="108">
        <v>8188224.1629999997</v>
      </c>
      <c r="E21" s="108">
        <v>12731374</v>
      </c>
      <c r="F21" s="109">
        <v>8188224.1629999997</v>
      </c>
      <c r="G21" s="14"/>
      <c r="H21"/>
      <c r="I21" s="9"/>
      <c r="J21" s="9"/>
      <c r="K21" s="9"/>
      <c r="L21" s="9"/>
      <c r="M21" s="9"/>
    </row>
    <row r="22" spans="1:13" ht="27.75" customHeight="1">
      <c r="A22" s="96">
        <f t="shared" si="2"/>
        <v>5</v>
      </c>
      <c r="B22" s="89" t="s">
        <v>18</v>
      </c>
      <c r="C22" s="108">
        <v>6250000</v>
      </c>
      <c r="D22" s="108">
        <v>727052.3</v>
      </c>
      <c r="E22" s="108">
        <v>4250000</v>
      </c>
      <c r="F22" s="109">
        <v>727052.3</v>
      </c>
      <c r="G22" s="14"/>
      <c r="H22" s="9"/>
      <c r="I22" s="9"/>
      <c r="J22" s="9"/>
      <c r="K22" s="9"/>
      <c r="L22" s="9"/>
      <c r="M22" s="9"/>
    </row>
    <row r="23" spans="1:13" ht="21.75" customHeight="1">
      <c r="A23" s="94" t="s">
        <v>19</v>
      </c>
      <c r="B23" s="93" t="s">
        <v>20</v>
      </c>
      <c r="C23" s="104">
        <f>+C7+C11-C16</f>
        <v>1198800</v>
      </c>
      <c r="D23" s="104">
        <f>+D7+D11-D16</f>
        <v>63530189.889340021</v>
      </c>
      <c r="E23" s="114" t="s">
        <v>8</v>
      </c>
      <c r="F23" s="105">
        <f>+F7+F11-F16</f>
        <v>49574349.180380024</v>
      </c>
      <c r="G23" s="6"/>
      <c r="H23" s="11"/>
      <c r="I23" s="9"/>
      <c r="J23" s="9"/>
      <c r="K23" s="11"/>
      <c r="L23" s="11"/>
      <c r="M23" s="11"/>
    </row>
    <row r="24" spans="1:13" ht="19.5" customHeight="1">
      <c r="A24" s="95"/>
      <c r="B24" s="88" t="s">
        <v>11</v>
      </c>
      <c r="C24" s="106"/>
      <c r="D24" s="106"/>
      <c r="E24" s="106"/>
      <c r="F24" s="107"/>
      <c r="G24" s="6"/>
      <c r="H24" s="7"/>
    </row>
    <row r="25" spans="1:13" ht="24.75" customHeight="1">
      <c r="A25" s="96"/>
      <c r="B25" s="90" t="s">
        <v>74</v>
      </c>
      <c r="C25" s="108">
        <v>1198800</v>
      </c>
      <c r="D25" s="108">
        <v>16595091.577370025</v>
      </c>
      <c r="E25" s="108"/>
      <c r="F25" s="109">
        <v>16595091.577370025</v>
      </c>
      <c r="G25" s="6"/>
      <c r="H25" s="7"/>
    </row>
    <row r="26" spans="1:13" ht="24.75" customHeight="1" thickBot="1">
      <c r="A26" s="98"/>
      <c r="B26" s="99" t="s">
        <v>75</v>
      </c>
      <c r="C26" s="115"/>
      <c r="D26" s="115"/>
      <c r="E26" s="115"/>
      <c r="F26" s="116"/>
      <c r="G26" s="6"/>
      <c r="H26" s="7"/>
    </row>
    <row r="27" spans="1:13" ht="46.5" customHeight="1">
      <c r="A27" s="15"/>
      <c r="B27" s="91"/>
      <c r="C27" s="16"/>
      <c r="D27" s="17"/>
      <c r="E27" s="16"/>
      <c r="F27" s="17"/>
      <c r="H27" s="9"/>
    </row>
    <row r="28" spans="1:13" ht="45.75" customHeight="1">
      <c r="B28" s="102" t="s">
        <v>21</v>
      </c>
      <c r="C28" s="18"/>
      <c r="D28" s="19"/>
      <c r="E28" s="19" t="s">
        <v>70</v>
      </c>
      <c r="F28" s="19"/>
      <c r="G28" s="6"/>
      <c r="H28" s="9"/>
    </row>
    <row r="29" spans="1:13" ht="21" customHeight="1">
      <c r="B29" s="103"/>
      <c r="C29" s="18"/>
      <c r="D29" s="20"/>
      <c r="E29" s="20"/>
      <c r="F29" s="20"/>
      <c r="G29" s="6"/>
      <c r="H29" s="9"/>
    </row>
    <row r="30" spans="1:13" ht="38.25" customHeight="1">
      <c r="B30" s="102" t="s">
        <v>72</v>
      </c>
      <c r="C30" s="18"/>
      <c r="D30" s="19"/>
      <c r="E30" s="19" t="s">
        <v>71</v>
      </c>
      <c r="F30" s="19"/>
      <c r="H30" s="9"/>
    </row>
    <row r="31" spans="1:13">
      <c r="H31" s="9"/>
    </row>
    <row r="33" spans="2:6">
      <c r="B33" s="92"/>
      <c r="C33" s="21"/>
      <c r="D33" s="21"/>
      <c r="E33" s="21"/>
      <c r="F33" s="21"/>
    </row>
  </sheetData>
  <mergeCells count="7">
    <mergeCell ref="A6:F6"/>
    <mergeCell ref="A1:F1"/>
    <mergeCell ref="A2:F2"/>
    <mergeCell ref="A4:A5"/>
    <mergeCell ref="B4:B5"/>
    <mergeCell ref="C4:D4"/>
    <mergeCell ref="E4:F4"/>
  </mergeCells>
  <printOptions horizontalCentered="1"/>
  <pageMargins left="0.19685039370078741" right="0.19685039370078741" top="0.35433070866141736" bottom="0.19685039370078741" header="0" footer="0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view="pageBreakPreview" topLeftCell="A7" zoomScaleNormal="115" zoomScaleSheetLayoutView="100" workbookViewId="0">
      <selection activeCell="D20" sqref="D20"/>
    </sheetView>
  </sheetViews>
  <sheetFormatPr defaultColWidth="9.109375" defaultRowHeight="15.6"/>
  <cols>
    <col min="1" max="1" width="7.6640625" style="22" customWidth="1"/>
    <col min="2" max="2" width="55" style="22" customWidth="1"/>
    <col min="3" max="3" width="22.33203125" style="22" customWidth="1"/>
    <col min="4" max="4" width="18.33203125" style="22" customWidth="1"/>
    <col min="5" max="5" width="23.44140625" style="22" customWidth="1"/>
    <col min="6" max="6" width="27.44140625" style="22" customWidth="1"/>
    <col min="7" max="7" width="15.44140625" style="22" bestFit="1" customWidth="1"/>
    <col min="8" max="9" width="9.109375" style="22"/>
    <col min="10" max="10" width="25.44140625" style="22" customWidth="1"/>
    <col min="11" max="11" width="9.109375" style="22"/>
    <col min="12" max="12" width="14.109375" style="22" bestFit="1" customWidth="1"/>
    <col min="13" max="18" width="9.109375" style="22"/>
    <col min="19" max="19" width="17.5546875" style="22" bestFit="1" customWidth="1"/>
    <col min="20" max="16384" width="9.109375" style="22"/>
  </cols>
  <sheetData>
    <row r="1" spans="1:10" ht="21.75" customHeight="1">
      <c r="A1" s="192" t="s">
        <v>22</v>
      </c>
      <c r="B1" s="192"/>
      <c r="C1" s="192"/>
      <c r="D1" s="192"/>
    </row>
    <row r="2" spans="1:10" ht="18.75" customHeight="1">
      <c r="A2" s="192" t="s">
        <v>81</v>
      </c>
      <c r="B2" s="192"/>
      <c r="C2" s="192"/>
      <c r="D2" s="192"/>
    </row>
    <row r="3" spans="1:10" ht="16.5" customHeight="1">
      <c r="A3" s="192" t="s">
        <v>0</v>
      </c>
      <c r="B3" s="192"/>
      <c r="C3" s="192"/>
      <c r="D3" s="192"/>
    </row>
    <row r="5" spans="1:10" ht="48.75" customHeight="1">
      <c r="A5" s="193" t="s">
        <v>23</v>
      </c>
      <c r="B5" s="193"/>
      <c r="C5" s="194" t="s">
        <v>24</v>
      </c>
      <c r="D5" s="194"/>
    </row>
    <row r="6" spans="1:10">
      <c r="A6" s="193" t="s">
        <v>25</v>
      </c>
      <c r="B6" s="193"/>
      <c r="C6" s="195" t="s">
        <v>26</v>
      </c>
      <c r="D6" s="195"/>
    </row>
    <row r="7" spans="1:10">
      <c r="A7" s="193" t="s">
        <v>27</v>
      </c>
      <c r="B7" s="193"/>
      <c r="C7" s="196"/>
      <c r="D7" s="196"/>
    </row>
    <row r="8" spans="1:10">
      <c r="A8" s="193"/>
      <c r="B8" s="193"/>
      <c r="C8" s="195"/>
      <c r="D8" s="195"/>
    </row>
    <row r="9" spans="1:10" ht="16.8" thickBot="1">
      <c r="D9" s="23" t="s">
        <v>26</v>
      </c>
    </row>
    <row r="10" spans="1:10" ht="25.5" customHeight="1" thickBot="1">
      <c r="A10" s="24" t="s">
        <v>2</v>
      </c>
      <c r="B10" s="197" t="s">
        <v>3</v>
      </c>
      <c r="C10" s="198"/>
      <c r="D10" s="25" t="s">
        <v>28</v>
      </c>
    </row>
    <row r="11" spans="1:10" ht="24.75" customHeight="1" thickBot="1">
      <c r="A11" s="5" t="s">
        <v>6</v>
      </c>
      <c r="B11" s="186" t="s">
        <v>29</v>
      </c>
      <c r="C11" s="187"/>
      <c r="D11" s="26">
        <v>35592689.900410026</v>
      </c>
    </row>
    <row r="12" spans="1:10" ht="39.75" customHeight="1" thickBot="1">
      <c r="A12" s="5" t="s">
        <v>9</v>
      </c>
      <c r="B12" s="186" t="s">
        <v>30</v>
      </c>
      <c r="C12" s="187"/>
      <c r="D12" s="26">
        <f>SUM(D14:D18)</f>
        <v>13955841</v>
      </c>
      <c r="E12" s="27"/>
      <c r="F12" s="27"/>
    </row>
    <row r="13" spans="1:10" ht="17.25" customHeight="1" thickBot="1">
      <c r="A13" s="28"/>
      <c r="B13" s="188" t="s">
        <v>31</v>
      </c>
      <c r="C13" s="189"/>
      <c r="D13" s="29"/>
      <c r="F13" s="27"/>
      <c r="G13" s="30"/>
      <c r="H13" s="30"/>
    </row>
    <row r="14" spans="1:10" ht="37.5" customHeight="1">
      <c r="A14" s="31">
        <v>1</v>
      </c>
      <c r="B14" s="190" t="s">
        <v>32</v>
      </c>
      <c r="C14" s="191"/>
      <c r="D14" s="32"/>
      <c r="G14" s="30"/>
      <c r="H14" s="30"/>
    </row>
    <row r="15" spans="1:10" ht="37.5" customHeight="1">
      <c r="A15" s="31">
        <f>+A14+1</f>
        <v>2</v>
      </c>
      <c r="B15" s="190" t="s">
        <v>33</v>
      </c>
      <c r="C15" s="191"/>
      <c r="D15" s="32"/>
      <c r="G15" s="30"/>
      <c r="H15" s="30"/>
    </row>
    <row r="16" spans="1:10" ht="37.5" customHeight="1">
      <c r="A16" s="31">
        <f t="shared" ref="A16:A18" si="0">+A15+1</f>
        <v>3</v>
      </c>
      <c r="B16" s="190" t="s">
        <v>34</v>
      </c>
      <c r="C16" s="191"/>
      <c r="D16" s="32">
        <v>13955841</v>
      </c>
      <c r="G16" s="30"/>
      <c r="H16" s="30"/>
      <c r="J16" s="33"/>
    </row>
    <row r="17" spans="1:19">
      <c r="A17" s="31">
        <f t="shared" si="0"/>
        <v>4</v>
      </c>
      <c r="B17" s="190" t="s">
        <v>35</v>
      </c>
      <c r="C17" s="191"/>
      <c r="D17" s="32"/>
      <c r="G17" s="30"/>
      <c r="H17" s="30"/>
      <c r="J17" s="34"/>
      <c r="S17" s="34"/>
    </row>
    <row r="18" spans="1:19" ht="37.5" customHeight="1" thickBot="1">
      <c r="A18" s="31">
        <f t="shared" si="0"/>
        <v>5</v>
      </c>
      <c r="B18" s="190" t="s">
        <v>36</v>
      </c>
      <c r="C18" s="191"/>
      <c r="D18" s="32"/>
      <c r="G18" s="30"/>
      <c r="H18" s="30"/>
      <c r="J18" s="34"/>
      <c r="S18" s="34"/>
    </row>
    <row r="19" spans="1:19" ht="34.5" customHeight="1" thickBot="1">
      <c r="A19" s="5" t="s">
        <v>12</v>
      </c>
      <c r="B19" s="186" t="s">
        <v>37</v>
      </c>
      <c r="C19" s="187"/>
      <c r="D19" s="26">
        <f>+'[1]Ҳисобот (2)'!D15</f>
        <v>32953439.031999998</v>
      </c>
      <c r="E19" s="34"/>
      <c r="F19" s="27"/>
      <c r="G19" s="35"/>
      <c r="H19" s="30"/>
    </row>
    <row r="20" spans="1:19" ht="33.75" customHeight="1" thickBot="1">
      <c r="A20" s="5" t="s">
        <v>19</v>
      </c>
      <c r="B20" s="186" t="s">
        <v>38</v>
      </c>
      <c r="C20" s="187"/>
      <c r="D20" s="26">
        <f>+D11+D12-D19</f>
        <v>16595091.868410029</v>
      </c>
      <c r="E20" s="27"/>
      <c r="F20" s="34"/>
      <c r="J20" s="36"/>
    </row>
    <row r="21" spans="1:19" ht="34.5" customHeight="1">
      <c r="J21" s="36"/>
    </row>
    <row r="22" spans="1:19" ht="34.5" customHeight="1">
      <c r="B22" s="37" t="s">
        <v>21</v>
      </c>
      <c r="C22" s="38"/>
      <c r="D22" s="37" t="s">
        <v>70</v>
      </c>
      <c r="J22" s="36"/>
    </row>
    <row r="23" spans="1:19" ht="36.75" customHeight="1">
      <c r="B23" s="37"/>
      <c r="C23" s="38"/>
      <c r="D23" s="20"/>
      <c r="J23" s="27"/>
      <c r="L23" s="27"/>
    </row>
    <row r="24" spans="1:19" ht="32.25" customHeight="1">
      <c r="B24" s="37" t="s">
        <v>72</v>
      </c>
      <c r="C24" s="38"/>
      <c r="D24" s="37" t="s">
        <v>71</v>
      </c>
      <c r="J24" s="27"/>
    </row>
  </sheetData>
  <mergeCells count="21">
    <mergeCell ref="B12:C12"/>
    <mergeCell ref="A1:D1"/>
    <mergeCell ref="A2:D2"/>
    <mergeCell ref="A3:D3"/>
    <mergeCell ref="A5:B5"/>
    <mergeCell ref="C5:D5"/>
    <mergeCell ref="A6:B6"/>
    <mergeCell ref="C6:D6"/>
    <mergeCell ref="A7:B8"/>
    <mergeCell ref="C7:D7"/>
    <mergeCell ref="C8:D8"/>
    <mergeCell ref="B10:C10"/>
    <mergeCell ref="B11:C11"/>
    <mergeCell ref="B19:C19"/>
    <mergeCell ref="B20:C20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6"/>
  <sheetViews>
    <sheetView view="pageBreakPreview" topLeftCell="A3" zoomScale="130" zoomScaleNormal="100" zoomScaleSheetLayoutView="130" workbookViewId="0">
      <selection activeCell="G15" sqref="G14:G15"/>
    </sheetView>
  </sheetViews>
  <sheetFormatPr defaultColWidth="9.109375" defaultRowHeight="15.6"/>
  <cols>
    <col min="1" max="1" width="7.6640625" style="22" customWidth="1"/>
    <col min="2" max="4" width="9.5546875" style="22" customWidth="1"/>
    <col min="5" max="5" width="47.88671875" style="22" customWidth="1"/>
    <col min="6" max="7" width="20.6640625" style="22" customWidth="1"/>
    <col min="8" max="8" width="27.33203125" style="22" customWidth="1"/>
    <col min="9" max="9" width="19.88671875" style="22" bestFit="1" customWidth="1"/>
    <col min="10" max="10" width="36.5546875" style="22" customWidth="1"/>
    <col min="11" max="11" width="23.5546875" style="22" customWidth="1"/>
    <col min="12" max="12" width="19.88671875" style="22" bestFit="1" customWidth="1"/>
    <col min="13" max="13" width="9.109375" style="22"/>
    <col min="14" max="14" width="23.33203125" style="22" bestFit="1" customWidth="1"/>
    <col min="15" max="15" width="9.109375" style="22"/>
    <col min="16" max="16" width="18.6640625" style="22" bestFit="1" customWidth="1"/>
    <col min="17" max="18" width="9.109375" style="22"/>
    <col min="19" max="19" width="24.109375" style="22" customWidth="1"/>
    <col min="20" max="20" width="9.109375" style="22"/>
    <col min="21" max="21" width="14.109375" style="22" bestFit="1" customWidth="1"/>
    <col min="22" max="16384" width="9.109375" style="22"/>
  </cols>
  <sheetData>
    <row r="1" spans="1:19" ht="53.25" customHeight="1">
      <c r="A1" s="192" t="s">
        <v>82</v>
      </c>
      <c r="B1" s="192"/>
      <c r="C1" s="192"/>
      <c r="D1" s="192"/>
      <c r="E1" s="192"/>
      <c r="F1" s="192"/>
      <c r="G1" s="192"/>
    </row>
    <row r="2" spans="1:19" ht="18.75" customHeight="1">
      <c r="A2" s="192" t="s">
        <v>81</v>
      </c>
      <c r="B2" s="192"/>
      <c r="C2" s="192"/>
      <c r="D2" s="192"/>
      <c r="E2" s="192"/>
      <c r="F2" s="192"/>
      <c r="G2" s="192"/>
    </row>
    <row r="3" spans="1:19" ht="16.5" customHeight="1">
      <c r="A3" s="192" t="s">
        <v>0</v>
      </c>
      <c r="B3" s="192"/>
      <c r="C3" s="192"/>
      <c r="D3" s="192"/>
      <c r="E3" s="192"/>
      <c r="F3" s="192"/>
      <c r="G3" s="192"/>
    </row>
    <row r="5" spans="1:19" ht="21" customHeight="1">
      <c r="A5" s="202" t="s">
        <v>39</v>
      </c>
      <c r="B5" s="202"/>
      <c r="C5" s="202"/>
      <c r="D5" s="202"/>
      <c r="E5" s="202"/>
      <c r="F5" s="202"/>
      <c r="G5" s="202"/>
    </row>
    <row r="6" spans="1:19" ht="18.75" customHeight="1" thickBot="1">
      <c r="A6" s="39"/>
      <c r="B6" s="39"/>
      <c r="C6" s="39"/>
      <c r="D6" s="39"/>
      <c r="E6" s="39"/>
      <c r="F6" s="39"/>
      <c r="G6" s="40" t="s">
        <v>26</v>
      </c>
    </row>
    <row r="7" spans="1:19" ht="63" thickBot="1">
      <c r="A7" s="24" t="s">
        <v>2</v>
      </c>
      <c r="B7" s="41" t="s">
        <v>40</v>
      </c>
      <c r="C7" s="41" t="s">
        <v>41</v>
      </c>
      <c r="D7" s="41" t="s">
        <v>42</v>
      </c>
      <c r="E7" s="41" t="s">
        <v>43</v>
      </c>
      <c r="F7" s="41" t="s">
        <v>44</v>
      </c>
      <c r="G7" s="25" t="s">
        <v>45</v>
      </c>
      <c r="L7" s="27"/>
    </row>
    <row r="8" spans="1:19" ht="24" customHeight="1" thickBot="1">
      <c r="A8" s="42">
        <v>1</v>
      </c>
      <c r="B8" s="43">
        <v>0</v>
      </c>
      <c r="C8" s="43">
        <v>0</v>
      </c>
      <c r="D8" s="43">
        <v>0</v>
      </c>
      <c r="E8" s="43" t="s">
        <v>46</v>
      </c>
      <c r="F8" s="44">
        <f>+F9+F15+F18</f>
        <v>32953438.564959999</v>
      </c>
      <c r="G8" s="45">
        <f>+G9+G15+G18</f>
        <v>32953438.564959999</v>
      </c>
      <c r="H8" s="27"/>
      <c r="K8" s="27"/>
      <c r="L8" s="27"/>
    </row>
    <row r="9" spans="1:19" ht="31.5" customHeight="1" thickBot="1">
      <c r="A9" s="203" t="s">
        <v>47</v>
      </c>
      <c r="B9" s="204"/>
      <c r="C9" s="204"/>
      <c r="D9" s="204"/>
      <c r="E9" s="204"/>
      <c r="F9" s="46">
        <f>+F10+F13</f>
        <v>4604247.142</v>
      </c>
      <c r="G9" s="47">
        <f>+G10+G13</f>
        <v>4604247.142</v>
      </c>
      <c r="J9" s="34"/>
      <c r="K9" s="27"/>
      <c r="L9" s="27"/>
    </row>
    <row r="10" spans="1:19" ht="14.25" customHeight="1">
      <c r="A10" s="48">
        <v>1</v>
      </c>
      <c r="B10" s="49">
        <v>41</v>
      </c>
      <c r="C10" s="49">
        <v>10</v>
      </c>
      <c r="D10" s="49" t="s">
        <v>48</v>
      </c>
      <c r="E10" s="50" t="s">
        <v>49</v>
      </c>
      <c r="F10" s="51">
        <f>+F11</f>
        <v>4573795.3499999996</v>
      </c>
      <c r="G10" s="52">
        <f>+G11</f>
        <v>4573795.3499999996</v>
      </c>
      <c r="L10" s="27"/>
    </row>
    <row r="11" spans="1:19" ht="14.25" customHeight="1">
      <c r="A11" s="31">
        <f>+A10+1</f>
        <v>2</v>
      </c>
      <c r="B11" s="53">
        <v>41</v>
      </c>
      <c r="C11" s="53">
        <v>11</v>
      </c>
      <c r="D11" s="53" t="s">
        <v>48</v>
      </c>
      <c r="E11" s="54" t="s">
        <v>50</v>
      </c>
      <c r="F11" s="55">
        <f>+F12</f>
        <v>4573795.3499999996</v>
      </c>
      <c r="G11" s="56">
        <f>+G12</f>
        <v>4573795.3499999996</v>
      </c>
      <c r="J11" s="27"/>
      <c r="N11" s="34"/>
    </row>
    <row r="12" spans="1:19" ht="14.25" customHeight="1">
      <c r="A12" s="31">
        <f>+A11+1</f>
        <v>3</v>
      </c>
      <c r="B12" s="57">
        <v>41</v>
      </c>
      <c r="C12" s="57">
        <v>11</v>
      </c>
      <c r="D12" s="57">
        <v>100</v>
      </c>
      <c r="E12" s="58" t="s">
        <v>51</v>
      </c>
      <c r="F12" s="59">
        <v>4573795.3499999996</v>
      </c>
      <c r="G12" s="60">
        <v>4573795.3499999996</v>
      </c>
      <c r="H12" s="34"/>
      <c r="I12" s="27"/>
      <c r="N12" s="34"/>
    </row>
    <row r="13" spans="1:19" ht="14.25" customHeight="1">
      <c r="A13" s="31">
        <f>+A12+1</f>
        <v>4</v>
      </c>
      <c r="B13" s="53">
        <v>47</v>
      </c>
      <c r="C13" s="53">
        <v>11</v>
      </c>
      <c r="D13" s="53">
        <v>100</v>
      </c>
      <c r="E13" s="61" t="s">
        <v>52</v>
      </c>
      <c r="F13" s="55">
        <f>+F14</f>
        <v>30451.792000000001</v>
      </c>
      <c r="G13" s="56">
        <f>+G14</f>
        <v>30451.792000000001</v>
      </c>
      <c r="H13" s="34"/>
      <c r="J13" s="27"/>
      <c r="N13" s="34"/>
      <c r="P13" s="34"/>
    </row>
    <row r="14" spans="1:19" ht="16.2" thickBot="1">
      <c r="A14" s="31">
        <f>+A13+1</f>
        <v>5</v>
      </c>
      <c r="B14" s="57">
        <v>47</v>
      </c>
      <c r="C14" s="57">
        <v>11</v>
      </c>
      <c r="D14" s="57">
        <v>120</v>
      </c>
      <c r="E14" s="62" t="s">
        <v>53</v>
      </c>
      <c r="F14" s="59">
        <v>30451.792000000001</v>
      </c>
      <c r="G14" s="60">
        <v>30451.792000000001</v>
      </c>
      <c r="H14" s="34"/>
      <c r="I14" s="27"/>
      <c r="N14" s="63"/>
      <c r="P14" s="63"/>
      <c r="S14" s="63"/>
    </row>
    <row r="15" spans="1:19" ht="26.25" customHeight="1" thickBot="1">
      <c r="A15" s="199" t="s">
        <v>54</v>
      </c>
      <c r="B15" s="200"/>
      <c r="C15" s="200"/>
      <c r="D15" s="200"/>
      <c r="E15" s="200"/>
      <c r="F15" s="46">
        <f>+F16</f>
        <v>1108382.5789999999</v>
      </c>
      <c r="G15" s="47">
        <f>+G16</f>
        <v>1108382.5789999999</v>
      </c>
      <c r="H15" s="34"/>
      <c r="J15" s="27"/>
    </row>
    <row r="16" spans="1:19" ht="31.5" customHeight="1">
      <c r="A16" s="48">
        <v>1</v>
      </c>
      <c r="B16" s="49">
        <v>41</v>
      </c>
      <c r="C16" s="49">
        <v>20</v>
      </c>
      <c r="D16" s="49" t="s">
        <v>48</v>
      </c>
      <c r="E16" s="64" t="s">
        <v>55</v>
      </c>
      <c r="F16" s="65">
        <f>+F17</f>
        <v>1108382.5789999999</v>
      </c>
      <c r="G16" s="66">
        <f>+G17</f>
        <v>1108382.5789999999</v>
      </c>
      <c r="H16" s="34"/>
    </row>
    <row r="17" spans="1:21" ht="16.2" thickBot="1">
      <c r="A17" s="67">
        <v>2</v>
      </c>
      <c r="B17" s="68">
        <v>41</v>
      </c>
      <c r="C17" s="68">
        <v>21</v>
      </c>
      <c r="D17" s="68">
        <v>100</v>
      </c>
      <c r="E17" s="69" t="s">
        <v>56</v>
      </c>
      <c r="F17" s="70">
        <v>1108382.5789999999</v>
      </c>
      <c r="G17" s="71">
        <v>1108382.5789999999</v>
      </c>
      <c r="H17" s="34"/>
      <c r="I17" s="27"/>
    </row>
    <row r="18" spans="1:21" ht="27" customHeight="1" thickBot="1">
      <c r="A18" s="199" t="s">
        <v>57</v>
      </c>
      <c r="B18" s="200"/>
      <c r="C18" s="200"/>
      <c r="D18" s="200"/>
      <c r="E18" s="200"/>
      <c r="F18" s="46">
        <f>+F19+F26</f>
        <v>27240808.843959998</v>
      </c>
      <c r="G18" s="46">
        <f>+G19+G26</f>
        <v>27240808.843959998</v>
      </c>
      <c r="H18" s="34"/>
    </row>
    <row r="19" spans="1:21">
      <c r="A19" s="48">
        <v>1</v>
      </c>
      <c r="B19" s="49">
        <v>42</v>
      </c>
      <c r="C19" s="49" t="s">
        <v>58</v>
      </c>
      <c r="D19" s="49" t="s">
        <v>48</v>
      </c>
      <c r="E19" s="72" t="s">
        <v>59</v>
      </c>
      <c r="F19" s="65">
        <f>+F20+F23</f>
        <v>382103.50224000006</v>
      </c>
      <c r="G19" s="65">
        <f>+G20+G23</f>
        <v>382103.50224000006</v>
      </c>
      <c r="H19" s="34"/>
      <c r="U19" s="34"/>
    </row>
    <row r="20" spans="1:21">
      <c r="A20" s="31">
        <f>+A19+1</f>
        <v>2</v>
      </c>
      <c r="B20" s="53">
        <v>42</v>
      </c>
      <c r="C20" s="53">
        <v>10</v>
      </c>
      <c r="D20" s="53" t="s">
        <v>48</v>
      </c>
      <c r="E20" s="54" t="s">
        <v>60</v>
      </c>
      <c r="F20" s="55">
        <f>+F21+F22</f>
        <v>381648.06573000003</v>
      </c>
      <c r="G20" s="56">
        <f>+G21+G22</f>
        <v>381648.06573000003</v>
      </c>
      <c r="H20" s="34"/>
      <c r="U20" s="34"/>
    </row>
    <row r="21" spans="1:21">
      <c r="A21" s="31">
        <f t="shared" ref="A21:A32" si="0">+A20+1</f>
        <v>3</v>
      </c>
      <c r="B21" s="57">
        <v>42</v>
      </c>
      <c r="C21" s="57">
        <v>11</v>
      </c>
      <c r="D21" s="57" t="s">
        <v>48</v>
      </c>
      <c r="E21" s="58" t="s">
        <v>61</v>
      </c>
      <c r="F21" s="59">
        <v>6418.982</v>
      </c>
      <c r="G21" s="60">
        <v>6418.982</v>
      </c>
      <c r="H21" s="34"/>
      <c r="I21" s="27"/>
      <c r="U21" s="63"/>
    </row>
    <row r="22" spans="1:21">
      <c r="A22" s="31">
        <f t="shared" si="0"/>
        <v>4</v>
      </c>
      <c r="B22" s="57">
        <v>42</v>
      </c>
      <c r="C22" s="57">
        <v>12</v>
      </c>
      <c r="D22" s="57" t="s">
        <v>48</v>
      </c>
      <c r="E22" s="58" t="s">
        <v>62</v>
      </c>
      <c r="F22" s="60">
        <f>90011.96473+285217.119</f>
        <v>375229.08373000001</v>
      </c>
      <c r="G22" s="60">
        <f>90011.96473+285217.119</f>
        <v>375229.08373000001</v>
      </c>
      <c r="H22" s="34"/>
      <c r="I22" s="27"/>
      <c r="U22" s="63"/>
    </row>
    <row r="23" spans="1:21">
      <c r="A23" s="31">
        <f t="shared" si="0"/>
        <v>5</v>
      </c>
      <c r="B23" s="53">
        <v>42</v>
      </c>
      <c r="C23" s="53">
        <v>90</v>
      </c>
      <c r="D23" s="53" t="s">
        <v>48</v>
      </c>
      <c r="E23" s="73" t="s">
        <v>63</v>
      </c>
      <c r="F23" s="74">
        <f>F24</f>
        <v>455.43651</v>
      </c>
      <c r="G23" s="75">
        <f>+G24</f>
        <v>455.43651</v>
      </c>
      <c r="H23" s="34"/>
    </row>
    <row r="24" spans="1:21" ht="27.6">
      <c r="A24" s="31">
        <f t="shared" si="0"/>
        <v>6</v>
      </c>
      <c r="B24" s="53">
        <v>42</v>
      </c>
      <c r="C24" s="53">
        <v>92</v>
      </c>
      <c r="D24" s="53" t="s">
        <v>48</v>
      </c>
      <c r="E24" s="76" t="s">
        <v>64</v>
      </c>
      <c r="F24" s="74">
        <f>+F25</f>
        <v>455.43651</v>
      </c>
      <c r="G24" s="75">
        <f>+G25</f>
        <v>455.43651</v>
      </c>
      <c r="H24" s="34"/>
    </row>
    <row r="25" spans="1:21">
      <c r="A25" s="31">
        <f t="shared" si="0"/>
        <v>7</v>
      </c>
      <c r="B25" s="57">
        <v>42</v>
      </c>
      <c r="C25" s="57">
        <v>92</v>
      </c>
      <c r="D25" s="57">
        <v>100</v>
      </c>
      <c r="E25" s="77" t="s">
        <v>65</v>
      </c>
      <c r="F25" s="78">
        <v>455.43651</v>
      </c>
      <c r="G25" s="79">
        <v>455.43651</v>
      </c>
      <c r="H25" s="34"/>
      <c r="I25" s="27"/>
    </row>
    <row r="26" spans="1:21">
      <c r="A26" s="31">
        <f t="shared" si="0"/>
        <v>8</v>
      </c>
      <c r="B26" s="53">
        <v>48</v>
      </c>
      <c r="C26" s="53" t="s">
        <v>58</v>
      </c>
      <c r="D26" s="53" t="s">
        <v>48</v>
      </c>
      <c r="E26" s="80" t="s">
        <v>18</v>
      </c>
      <c r="F26" s="81">
        <f t="shared" ref="F26:G28" si="1">+F27</f>
        <v>26858705.34172</v>
      </c>
      <c r="G26" s="82">
        <f t="shared" si="1"/>
        <v>26858705.34172</v>
      </c>
      <c r="H26" s="34"/>
    </row>
    <row r="27" spans="1:21">
      <c r="A27" s="31">
        <f t="shared" si="0"/>
        <v>9</v>
      </c>
      <c r="B27" s="53">
        <v>48</v>
      </c>
      <c r="C27" s="53">
        <v>20</v>
      </c>
      <c r="D27" s="53" t="s">
        <v>48</v>
      </c>
      <c r="E27" s="80" t="s">
        <v>66</v>
      </c>
      <c r="F27" s="74">
        <f t="shared" si="1"/>
        <v>26858705.34172</v>
      </c>
      <c r="G27" s="75">
        <f t="shared" si="1"/>
        <v>26858705.34172</v>
      </c>
      <c r="H27" s="34"/>
    </row>
    <row r="28" spans="1:21">
      <c r="A28" s="31">
        <f t="shared" si="0"/>
        <v>10</v>
      </c>
      <c r="B28" s="53">
        <v>48</v>
      </c>
      <c r="C28" s="53">
        <v>21</v>
      </c>
      <c r="D28" s="53" t="s">
        <v>48</v>
      </c>
      <c r="E28" s="80" t="s">
        <v>67</v>
      </c>
      <c r="F28" s="74">
        <f t="shared" si="1"/>
        <v>26858705.34172</v>
      </c>
      <c r="G28" s="75">
        <f t="shared" si="1"/>
        <v>26858705.34172</v>
      </c>
      <c r="H28" s="34"/>
    </row>
    <row r="29" spans="1:21">
      <c r="A29" s="31">
        <f t="shared" si="0"/>
        <v>11</v>
      </c>
      <c r="B29" s="53">
        <v>48</v>
      </c>
      <c r="C29" s="53">
        <v>21</v>
      </c>
      <c r="D29" s="53">
        <v>100</v>
      </c>
      <c r="E29" s="80" t="s">
        <v>66</v>
      </c>
      <c r="F29" s="74">
        <f>+F30+F31+F32</f>
        <v>26858705.34172</v>
      </c>
      <c r="G29" s="74">
        <f>+G30+G31+G32</f>
        <v>26858705.34172</v>
      </c>
      <c r="H29" s="34"/>
    </row>
    <row r="30" spans="1:21">
      <c r="A30" s="31">
        <f t="shared" si="0"/>
        <v>12</v>
      </c>
      <c r="B30" s="57">
        <v>48</v>
      </c>
      <c r="C30" s="57">
        <v>21</v>
      </c>
      <c r="D30" s="57">
        <v>190</v>
      </c>
      <c r="E30" s="77" t="s">
        <v>18</v>
      </c>
      <c r="F30" s="79">
        <f>+G30</f>
        <v>26416692.21672</v>
      </c>
      <c r="G30" s="79">
        <f>26580303.56172-147430.345-16181</f>
        <v>26416692.21672</v>
      </c>
      <c r="H30" s="34"/>
      <c r="I30" s="27"/>
      <c r="J30" s="27"/>
      <c r="K30" s="27"/>
    </row>
    <row r="31" spans="1:21">
      <c r="A31" s="31">
        <f t="shared" si="0"/>
        <v>13</v>
      </c>
      <c r="B31" s="57">
        <v>48</v>
      </c>
      <c r="C31" s="57">
        <v>21</v>
      </c>
      <c r="D31" s="57">
        <v>200</v>
      </c>
      <c r="E31" s="77" t="s">
        <v>68</v>
      </c>
      <c r="F31" s="83">
        <v>405708.125</v>
      </c>
      <c r="G31" s="84">
        <v>405708.125</v>
      </c>
      <c r="H31" s="34"/>
    </row>
    <row r="32" spans="1:21" ht="27.6">
      <c r="A32" s="31">
        <f t="shared" si="0"/>
        <v>14</v>
      </c>
      <c r="B32" s="57">
        <v>48</v>
      </c>
      <c r="C32" s="57">
        <v>21</v>
      </c>
      <c r="D32" s="57">
        <v>500</v>
      </c>
      <c r="E32" s="77" t="s">
        <v>69</v>
      </c>
      <c r="F32" s="83">
        <v>36305</v>
      </c>
      <c r="G32" s="84">
        <v>36305</v>
      </c>
      <c r="H32" s="34"/>
    </row>
    <row r="34" spans="2:6" ht="48" customHeight="1">
      <c r="B34" s="201" t="s">
        <v>21</v>
      </c>
      <c r="C34" s="201"/>
      <c r="D34" s="201"/>
      <c r="E34" s="38"/>
      <c r="F34" s="37" t="s">
        <v>70</v>
      </c>
    </row>
    <row r="35" spans="2:6" ht="39.75" customHeight="1">
      <c r="C35" s="37"/>
      <c r="D35" s="38"/>
      <c r="E35" s="38"/>
      <c r="F35" s="20"/>
    </row>
    <row r="36" spans="2:6" s="86" customFormat="1" ht="45.75" customHeight="1">
      <c r="B36" s="201" t="s">
        <v>72</v>
      </c>
      <c r="C36" s="201"/>
      <c r="D36" s="201"/>
      <c r="E36" s="85"/>
      <c r="F36" s="37" t="s">
        <v>71</v>
      </c>
    </row>
  </sheetData>
  <mergeCells count="9">
    <mergeCell ref="A18:E18"/>
    <mergeCell ref="B34:D34"/>
    <mergeCell ref="B36:D36"/>
    <mergeCell ref="A1:G1"/>
    <mergeCell ref="A2:G2"/>
    <mergeCell ref="A3:G3"/>
    <mergeCell ref="A5:G5"/>
    <mergeCell ref="A9:E9"/>
    <mergeCell ref="A15:E1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4"/>
  <sheetViews>
    <sheetView tabSelected="1" view="pageBreakPreview" topLeftCell="A20" zoomScale="70" zoomScaleNormal="70" zoomScaleSheetLayoutView="70" workbookViewId="0">
      <selection activeCell="B28" sqref="B28"/>
    </sheetView>
  </sheetViews>
  <sheetFormatPr defaultColWidth="9.109375" defaultRowHeight="15.6"/>
  <cols>
    <col min="1" max="1" width="8.88671875" style="1" customWidth="1"/>
    <col min="2" max="2" width="79.6640625" style="87" customWidth="1"/>
    <col min="3" max="4" width="25.6640625" style="3" customWidth="1"/>
    <col min="5" max="6" width="20.6640625" style="3" customWidth="1"/>
    <col min="7" max="16384" width="9.109375" style="1"/>
  </cols>
  <sheetData>
    <row r="1" spans="1:6" ht="35.1" customHeight="1">
      <c r="A1" s="179" t="s">
        <v>190</v>
      </c>
      <c r="B1" s="179"/>
      <c r="C1" s="179"/>
      <c r="D1" s="179"/>
      <c r="E1" s="179"/>
      <c r="F1" s="179"/>
    </row>
    <row r="2" spans="1:6" ht="35.1" customHeight="1">
      <c r="A2" s="179" t="s">
        <v>83</v>
      </c>
      <c r="B2" s="179"/>
      <c r="C2" s="179"/>
      <c r="D2" s="179"/>
      <c r="E2" s="179"/>
      <c r="F2" s="179"/>
    </row>
    <row r="3" spans="1:6" ht="21" customHeight="1" thickBot="1">
      <c r="D3" s="4"/>
      <c r="F3" s="4" t="s">
        <v>108</v>
      </c>
    </row>
    <row r="4" spans="1:6" ht="31.5" customHeight="1">
      <c r="A4" s="180" t="s">
        <v>84</v>
      </c>
      <c r="B4" s="182" t="s">
        <v>85</v>
      </c>
      <c r="C4" s="184" t="s">
        <v>86</v>
      </c>
      <c r="D4" s="184"/>
      <c r="E4" s="184" t="s">
        <v>87</v>
      </c>
      <c r="F4" s="185"/>
    </row>
    <row r="5" spans="1:6" ht="31.5" customHeight="1">
      <c r="A5" s="207"/>
      <c r="B5" s="208"/>
      <c r="C5" s="128" t="s">
        <v>88</v>
      </c>
      <c r="D5" s="128" t="s">
        <v>89</v>
      </c>
      <c r="E5" s="128" t="s">
        <v>88</v>
      </c>
      <c r="F5" s="130" t="s">
        <v>89</v>
      </c>
    </row>
    <row r="6" spans="1:6" ht="11.25" customHeight="1">
      <c r="A6" s="205"/>
      <c r="B6" s="206"/>
      <c r="C6" s="206"/>
      <c r="D6" s="206"/>
      <c r="E6" s="129"/>
      <c r="F6" s="131"/>
    </row>
    <row r="7" spans="1:6" ht="35.1" customHeight="1">
      <c r="A7" s="94" t="s">
        <v>6</v>
      </c>
      <c r="B7" s="93" t="s">
        <v>90</v>
      </c>
      <c r="C7" s="104">
        <f>SUM(C9:C10)</f>
        <v>12342700</v>
      </c>
      <c r="D7" s="104">
        <f t="shared" ref="D7:F7" si="0">SUM(D9:D10)</f>
        <v>15712042.68196</v>
      </c>
      <c r="E7" s="104">
        <f>SUM(E9:E10)</f>
        <v>0</v>
      </c>
      <c r="F7" s="105">
        <f t="shared" si="0"/>
        <v>0</v>
      </c>
    </row>
    <row r="8" spans="1:6" ht="20.100000000000001" customHeight="1">
      <c r="A8" s="95"/>
      <c r="B8" s="88" t="s">
        <v>91</v>
      </c>
      <c r="C8" s="106"/>
      <c r="D8" s="106"/>
      <c r="E8" s="106"/>
      <c r="F8" s="107"/>
    </row>
    <row r="9" spans="1:6" ht="30" customHeight="1">
      <c r="A9" s="96">
        <v>1</v>
      </c>
      <c r="B9" s="90" t="s">
        <v>92</v>
      </c>
      <c r="C9" s="108">
        <v>12342700</v>
      </c>
      <c r="D9" s="143">
        <v>15712042.68196</v>
      </c>
      <c r="E9" s="108"/>
      <c r="F9" s="109"/>
    </row>
    <row r="10" spans="1:6" ht="30" customHeight="1">
      <c r="A10" s="96">
        <v>2</v>
      </c>
      <c r="B10" s="90" t="s">
        <v>107</v>
      </c>
      <c r="C10" s="108"/>
      <c r="D10" s="108"/>
      <c r="E10" s="108"/>
      <c r="F10" s="109"/>
    </row>
    <row r="11" spans="1:6" ht="35.1" customHeight="1">
      <c r="A11" s="94" t="s">
        <v>9</v>
      </c>
      <c r="B11" s="93" t="s">
        <v>93</v>
      </c>
      <c r="C11" s="104">
        <f>+C13+C20+C21</f>
        <v>285389100</v>
      </c>
      <c r="D11" s="104">
        <f t="shared" ref="D11:E11" si="1">+D13+D20+D21</f>
        <v>277339524.82378995</v>
      </c>
      <c r="E11" s="104">
        <f t="shared" si="1"/>
        <v>29647275</v>
      </c>
      <c r="F11" s="105">
        <f>+F13+F20+F21</f>
        <v>144955700.03365999</v>
      </c>
    </row>
    <row r="12" spans="1:6" ht="20.100000000000001" customHeight="1">
      <c r="A12" s="97"/>
      <c r="B12" s="88" t="s">
        <v>91</v>
      </c>
      <c r="C12" s="108"/>
      <c r="D12" s="108"/>
      <c r="E12" s="108"/>
      <c r="F12" s="109"/>
    </row>
    <row r="13" spans="1:6" ht="30" customHeight="1">
      <c r="A13" s="96">
        <v>1</v>
      </c>
      <c r="B13" s="148" t="s">
        <v>94</v>
      </c>
      <c r="C13" s="108">
        <f>SUM(C15:C19)</f>
        <v>187000000</v>
      </c>
      <c r="D13" s="143">
        <f>SUM(D15:D19)</f>
        <v>30000000</v>
      </c>
      <c r="E13" s="143">
        <f t="shared" ref="E13:F13" si="2">SUM(E15:E19)</f>
        <v>5000000</v>
      </c>
      <c r="F13" s="145">
        <f t="shared" si="2"/>
        <v>5000000</v>
      </c>
    </row>
    <row r="14" spans="1:6" ht="24.9" hidden="1" customHeight="1">
      <c r="A14" s="96"/>
      <c r="B14" s="132" t="s">
        <v>97</v>
      </c>
      <c r="C14" s="126"/>
      <c r="D14" s="144"/>
      <c r="E14" s="143"/>
      <c r="F14" s="145"/>
    </row>
    <row r="15" spans="1:6" hidden="1">
      <c r="A15" s="96"/>
      <c r="B15" s="132" t="s">
        <v>101</v>
      </c>
      <c r="C15" s="126">
        <v>20000000</v>
      </c>
      <c r="D15" s="172">
        <v>20000000</v>
      </c>
      <c r="E15" s="126">
        <v>5000000</v>
      </c>
      <c r="F15" s="173">
        <v>5000000</v>
      </c>
    </row>
    <row r="16" spans="1:6" ht="27.6" hidden="1">
      <c r="A16" s="96"/>
      <c r="B16" s="132" t="s">
        <v>102</v>
      </c>
      <c r="C16" s="126">
        <v>150000000</v>
      </c>
      <c r="D16" s="172">
        <v>0</v>
      </c>
      <c r="E16" s="126">
        <v>0</v>
      </c>
      <c r="F16" s="173">
        <v>0</v>
      </c>
    </row>
    <row r="17" spans="1:6" ht="30" hidden="1" customHeight="1">
      <c r="A17" s="96"/>
      <c r="B17" s="132" t="s">
        <v>103</v>
      </c>
      <c r="C17" s="126">
        <v>3000000</v>
      </c>
      <c r="D17" s="172">
        <v>0</v>
      </c>
      <c r="E17" s="126">
        <v>0</v>
      </c>
      <c r="F17" s="173">
        <v>0</v>
      </c>
    </row>
    <row r="18" spans="1:6" ht="50.4" hidden="1" customHeight="1">
      <c r="A18" s="96"/>
      <c r="B18" s="132" t="s">
        <v>104</v>
      </c>
      <c r="C18" s="126">
        <v>4000000</v>
      </c>
      <c r="D18" s="172">
        <v>0</v>
      </c>
      <c r="E18" s="126">
        <v>0</v>
      </c>
      <c r="F18" s="173">
        <v>0</v>
      </c>
    </row>
    <row r="19" spans="1:6" ht="30" hidden="1" customHeight="1">
      <c r="A19" s="96"/>
      <c r="B19" s="132" t="s">
        <v>98</v>
      </c>
      <c r="C19" s="126">
        <v>10000000</v>
      </c>
      <c r="D19" s="172">
        <v>10000000</v>
      </c>
      <c r="E19" s="126">
        <v>0</v>
      </c>
      <c r="F19" s="173">
        <v>0</v>
      </c>
    </row>
    <row r="20" spans="1:6" ht="38.25" customHeight="1">
      <c r="A20" s="96">
        <v>2</v>
      </c>
      <c r="B20" s="148" t="s">
        <v>95</v>
      </c>
      <c r="C20" s="108">
        <v>85324300</v>
      </c>
      <c r="D20" s="143">
        <v>158368702.9770655</v>
      </c>
      <c r="E20" s="143">
        <v>21331075</v>
      </c>
      <c r="F20" s="145">
        <v>63066508.009999998</v>
      </c>
    </row>
    <row r="21" spans="1:6" ht="30" customHeight="1">
      <c r="A21" s="96">
        <v>3</v>
      </c>
      <c r="B21" s="90" t="s">
        <v>96</v>
      </c>
      <c r="C21" s="143">
        <v>13064800</v>
      </c>
      <c r="D21" s="143">
        <v>88970821.84672448</v>
      </c>
      <c r="E21" s="143">
        <v>3316200</v>
      </c>
      <c r="F21" s="145">
        <v>76889192.023659989</v>
      </c>
    </row>
    <row r="22" spans="1:6" ht="35.1" customHeight="1">
      <c r="A22" s="94" t="s">
        <v>12</v>
      </c>
      <c r="B22" s="93" t="s">
        <v>99</v>
      </c>
      <c r="C22" s="110">
        <f>SUM(C24:C30)</f>
        <v>281600000</v>
      </c>
      <c r="D22" s="110">
        <f t="shared" ref="D22:E22" si="3">SUM(D24:D30)</f>
        <v>258768990.60672998</v>
      </c>
      <c r="E22" s="110">
        <f t="shared" si="3"/>
        <v>18000000</v>
      </c>
      <c r="F22" s="105">
        <f>SUM(F24:F30)</f>
        <v>136654307.21179</v>
      </c>
    </row>
    <row r="23" spans="1:6" ht="20.100000000000001" customHeight="1">
      <c r="A23" s="97"/>
      <c r="B23" s="88" t="s">
        <v>91</v>
      </c>
      <c r="C23" s="108"/>
      <c r="D23" s="108"/>
      <c r="E23" s="108"/>
      <c r="F23" s="109"/>
    </row>
    <row r="24" spans="1:6" ht="30" customHeight="1">
      <c r="A24" s="96">
        <v>1</v>
      </c>
      <c r="B24" s="90" t="s">
        <v>100</v>
      </c>
      <c r="C24" s="108">
        <v>49500000</v>
      </c>
      <c r="D24" s="143">
        <v>67086181.779350005</v>
      </c>
      <c r="E24" s="143">
        <v>7000000</v>
      </c>
      <c r="F24" s="145">
        <v>34647178.96800001</v>
      </c>
    </row>
    <row r="25" spans="1:6" ht="35.1" customHeight="1">
      <c r="A25" s="96">
        <f>+A24+1</f>
        <v>2</v>
      </c>
      <c r="B25" s="148" t="s">
        <v>101</v>
      </c>
      <c r="C25" s="108">
        <v>20000000</v>
      </c>
      <c r="D25" s="147">
        <v>50372873.556559995</v>
      </c>
      <c r="E25" s="143">
        <v>3000000</v>
      </c>
      <c r="F25" s="146">
        <v>19266624.058369994</v>
      </c>
    </row>
    <row r="26" spans="1:6" ht="35.1" customHeight="1">
      <c r="A26" s="96">
        <f>+A25+1</f>
        <v>3</v>
      </c>
      <c r="B26" s="148" t="s">
        <v>102</v>
      </c>
      <c r="C26" s="108">
        <v>150000000</v>
      </c>
      <c r="D26" s="147">
        <v>0</v>
      </c>
      <c r="E26" s="143">
        <v>0</v>
      </c>
      <c r="F26" s="146">
        <v>0</v>
      </c>
    </row>
    <row r="27" spans="1:6" ht="48" customHeight="1">
      <c r="A27" s="96">
        <f t="shared" ref="A27:A29" si="4">+A26+1</f>
        <v>4</v>
      </c>
      <c r="B27" s="148" t="s">
        <v>103</v>
      </c>
      <c r="C27" s="108">
        <v>6000000</v>
      </c>
      <c r="D27" s="147">
        <v>0</v>
      </c>
      <c r="E27" s="143">
        <v>0</v>
      </c>
      <c r="F27" s="146">
        <v>0</v>
      </c>
    </row>
    <row r="28" spans="1:6" ht="48" customHeight="1">
      <c r="A28" s="96">
        <f t="shared" si="4"/>
        <v>5</v>
      </c>
      <c r="B28" s="148" t="s">
        <v>104</v>
      </c>
      <c r="C28" s="108">
        <v>8000000</v>
      </c>
      <c r="D28" s="147">
        <v>0</v>
      </c>
      <c r="E28" s="143">
        <v>0</v>
      </c>
      <c r="F28" s="146">
        <v>0</v>
      </c>
    </row>
    <row r="29" spans="1:6" ht="53.25" customHeight="1">
      <c r="A29" s="96">
        <f t="shared" si="4"/>
        <v>6</v>
      </c>
      <c r="B29" s="148" t="s">
        <v>105</v>
      </c>
      <c r="C29" s="108">
        <v>48100000</v>
      </c>
      <c r="D29" s="143">
        <v>75457426.290619999</v>
      </c>
      <c r="E29" s="143">
        <v>8000000</v>
      </c>
      <c r="F29" s="145">
        <v>29504975.802289993</v>
      </c>
    </row>
    <row r="30" spans="1:6" ht="53.25" customHeight="1">
      <c r="A30" s="96">
        <v>7</v>
      </c>
      <c r="B30" s="148" t="s">
        <v>106</v>
      </c>
      <c r="C30" s="108">
        <v>0</v>
      </c>
      <c r="D30" s="108">
        <v>65852508.980200008</v>
      </c>
      <c r="E30" s="108">
        <v>0</v>
      </c>
      <c r="F30" s="145">
        <v>53235528.383130006</v>
      </c>
    </row>
    <row r="31" spans="1:6" ht="34.5" customHeight="1">
      <c r="A31" s="94" t="s">
        <v>19</v>
      </c>
      <c r="B31" s="93" t="s">
        <v>191</v>
      </c>
      <c r="C31" s="104">
        <f>+C7+C11-C22</f>
        <v>16131800</v>
      </c>
      <c r="D31" s="104">
        <f>+D7+D11-D22</f>
        <v>34282576.899019957</v>
      </c>
      <c r="E31" s="114" t="s">
        <v>8</v>
      </c>
      <c r="F31" s="125" t="s">
        <v>8</v>
      </c>
    </row>
    <row r="32" spans="1:6" ht="24.9" customHeight="1">
      <c r="A32" s="95"/>
      <c r="B32" s="127" t="s">
        <v>91</v>
      </c>
      <c r="C32" s="106"/>
      <c r="D32" s="106"/>
      <c r="E32" s="106"/>
      <c r="F32" s="107"/>
    </row>
    <row r="33" spans="1:6" ht="24.9" customHeight="1">
      <c r="A33" s="96"/>
      <c r="B33" s="127" t="s">
        <v>92</v>
      </c>
      <c r="C33" s="108">
        <f>+C31</f>
        <v>16131800</v>
      </c>
      <c r="D33" s="108">
        <f>+D31</f>
        <v>34282576.899019957</v>
      </c>
      <c r="E33" s="108"/>
      <c r="F33" s="109"/>
    </row>
    <row r="34" spans="1:6" ht="24.9" customHeight="1" thickBot="1">
      <c r="A34" s="98"/>
      <c r="B34" s="142" t="s">
        <v>107</v>
      </c>
      <c r="C34" s="115">
        <v>0</v>
      </c>
      <c r="D34" s="115">
        <v>20000000</v>
      </c>
      <c r="E34" s="115"/>
      <c r="F34" s="116"/>
    </row>
  </sheetData>
  <mergeCells count="7">
    <mergeCell ref="A1:F1"/>
    <mergeCell ref="A2:F2"/>
    <mergeCell ref="A6:D6"/>
    <mergeCell ref="A4:A5"/>
    <mergeCell ref="B4:B5"/>
    <mergeCell ref="C4:D4"/>
    <mergeCell ref="E4:F4"/>
  </mergeCells>
  <printOptions horizont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ignoredErrors>
    <ignoredError sqref="C13 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view="pageBreakPreview" topLeftCell="A7" zoomScale="85" zoomScaleNormal="70" zoomScaleSheetLayoutView="85" workbookViewId="0">
      <selection activeCell="D14" sqref="D14:D17"/>
    </sheetView>
  </sheetViews>
  <sheetFormatPr defaultColWidth="9.109375" defaultRowHeight="15.6"/>
  <cols>
    <col min="1" max="1" width="7.6640625" style="22" customWidth="1"/>
    <col min="2" max="2" width="55" style="22" customWidth="1"/>
    <col min="3" max="4" width="22.6640625" style="22" customWidth="1"/>
    <col min="5" max="5" width="23.44140625" style="22" customWidth="1"/>
    <col min="6" max="6" width="27.44140625" style="22" customWidth="1"/>
    <col min="7" max="7" width="15.44140625" style="22" bestFit="1" customWidth="1"/>
    <col min="8" max="9" width="9.109375" style="22"/>
    <col min="10" max="10" width="25.44140625" style="22" customWidth="1"/>
    <col min="11" max="11" width="9.109375" style="22"/>
    <col min="12" max="12" width="14.109375" style="22" bestFit="1" customWidth="1"/>
    <col min="13" max="18" width="9.109375" style="22"/>
    <col min="19" max="19" width="17.5546875" style="22" bestFit="1" customWidth="1"/>
    <col min="20" max="16384" width="9.109375" style="22"/>
  </cols>
  <sheetData>
    <row r="1" spans="1:8" ht="24.9" customHeight="1">
      <c r="A1" s="211" t="s">
        <v>109</v>
      </c>
      <c r="B1" s="211"/>
      <c r="C1" s="211"/>
      <c r="D1" s="211"/>
    </row>
    <row r="2" spans="1:8" ht="24.9" customHeight="1">
      <c r="A2" s="211" t="s">
        <v>192</v>
      </c>
      <c r="B2" s="211"/>
      <c r="C2" s="211"/>
      <c r="D2" s="211"/>
    </row>
    <row r="3" spans="1:8" ht="24.9" customHeight="1">
      <c r="A3" s="211" t="s">
        <v>83</v>
      </c>
      <c r="B3" s="211"/>
      <c r="C3" s="211"/>
      <c r="D3" s="211"/>
    </row>
    <row r="4" spans="1:8">
      <c r="A4" s="149"/>
      <c r="B4" s="149"/>
      <c r="C4" s="149"/>
      <c r="D4" s="149"/>
    </row>
    <row r="5" spans="1:8" ht="31.5" customHeight="1">
      <c r="A5" s="212" t="s">
        <v>110</v>
      </c>
      <c r="B5" s="212"/>
      <c r="C5" s="213" t="s">
        <v>111</v>
      </c>
      <c r="D5" s="213"/>
    </row>
    <row r="6" spans="1:8" ht="20.100000000000001" customHeight="1">
      <c r="A6" s="212" t="s">
        <v>112</v>
      </c>
      <c r="B6" s="212"/>
      <c r="C6" s="213" t="s">
        <v>113</v>
      </c>
      <c r="D6" s="213"/>
    </row>
    <row r="7" spans="1:8" ht="15.75" customHeight="1">
      <c r="A7" s="212" t="s">
        <v>126</v>
      </c>
      <c r="B7" s="212"/>
      <c r="C7" s="214"/>
      <c r="D7" s="214"/>
    </row>
    <row r="8" spans="1:8">
      <c r="A8" s="212"/>
      <c r="B8" s="212"/>
      <c r="C8" s="214"/>
      <c r="D8" s="214"/>
    </row>
    <row r="9" spans="1:8" ht="16.8" thickBot="1">
      <c r="D9" s="23" t="s">
        <v>113</v>
      </c>
    </row>
    <row r="10" spans="1:8" ht="25.5" customHeight="1">
      <c r="A10" s="133" t="s">
        <v>84</v>
      </c>
      <c r="B10" s="215" t="s">
        <v>85</v>
      </c>
      <c r="C10" s="215"/>
      <c r="D10" s="134" t="s">
        <v>114</v>
      </c>
    </row>
    <row r="11" spans="1:8" ht="24.75" customHeight="1">
      <c r="A11" s="95" t="s">
        <v>6</v>
      </c>
      <c r="B11" s="210" t="s">
        <v>115</v>
      </c>
      <c r="C11" s="210"/>
      <c r="D11" s="135">
        <f>+'Ҳисобот (4)'!D7</f>
        <v>15712042.68196</v>
      </c>
    </row>
    <row r="12" spans="1:8" ht="39.75" customHeight="1">
      <c r="A12" s="95" t="s">
        <v>9</v>
      </c>
      <c r="B12" s="210" t="s">
        <v>116</v>
      </c>
      <c r="C12" s="210"/>
      <c r="D12" s="135">
        <f>SUM(D14:D19)</f>
        <v>277339524.82378995</v>
      </c>
      <c r="E12" s="27"/>
      <c r="F12" s="27"/>
    </row>
    <row r="13" spans="1:8" ht="17.25" customHeight="1">
      <c r="A13" s="136"/>
      <c r="B13" s="209" t="s">
        <v>117</v>
      </c>
      <c r="C13" s="209"/>
      <c r="D13" s="137"/>
      <c r="F13" s="27"/>
      <c r="G13" s="30"/>
      <c r="H13" s="30"/>
    </row>
    <row r="14" spans="1:8" ht="35.1" customHeight="1">
      <c r="A14" s="138">
        <v>1</v>
      </c>
      <c r="B14" s="217" t="s">
        <v>118</v>
      </c>
      <c r="C14" s="217"/>
      <c r="D14" s="139">
        <v>30000000</v>
      </c>
      <c r="G14" s="30"/>
      <c r="H14" s="30"/>
    </row>
    <row r="15" spans="1:8" ht="35.1" customHeight="1">
      <c r="A15" s="138">
        <f>+A14+1</f>
        <v>2</v>
      </c>
      <c r="B15" s="217" t="s">
        <v>119</v>
      </c>
      <c r="C15" s="217"/>
      <c r="D15" s="139">
        <v>24870363</v>
      </c>
      <c r="G15" s="30"/>
      <c r="H15" s="30"/>
    </row>
    <row r="16" spans="1:8" ht="35.1" customHeight="1">
      <c r="A16" s="138">
        <f t="shared" ref="A16:A19" si="0">+A15+1</f>
        <v>3</v>
      </c>
      <c r="B16" s="218" t="s">
        <v>120</v>
      </c>
      <c r="C16" s="218"/>
      <c r="D16" s="139">
        <v>0</v>
      </c>
      <c r="G16" s="30"/>
      <c r="H16" s="30"/>
    </row>
    <row r="17" spans="1:19" ht="53.25" customHeight="1">
      <c r="A17" s="138">
        <f t="shared" si="0"/>
        <v>4</v>
      </c>
      <c r="B17" s="218" t="s">
        <v>121</v>
      </c>
      <c r="C17" s="218"/>
      <c r="D17" s="139">
        <v>222469161.82378998</v>
      </c>
      <c r="G17" s="30"/>
      <c r="H17" s="30"/>
      <c r="J17" s="33"/>
    </row>
    <row r="18" spans="1:19" ht="35.1" customHeight="1">
      <c r="A18" s="138">
        <v>5</v>
      </c>
      <c r="B18" s="218" t="s">
        <v>122</v>
      </c>
      <c r="C18" s="218"/>
      <c r="D18" s="139">
        <v>0</v>
      </c>
      <c r="G18" s="30"/>
      <c r="H18" s="30"/>
      <c r="J18" s="34"/>
      <c r="S18" s="34"/>
    </row>
    <row r="19" spans="1:19" ht="35.1" customHeight="1">
      <c r="A19" s="138">
        <f t="shared" si="0"/>
        <v>6</v>
      </c>
      <c r="B19" s="218" t="s">
        <v>123</v>
      </c>
      <c r="C19" s="218"/>
      <c r="D19" s="139">
        <v>0</v>
      </c>
      <c r="G19" s="30"/>
      <c r="H19" s="30"/>
      <c r="J19" s="34"/>
      <c r="S19" s="34"/>
    </row>
    <row r="20" spans="1:19" ht="34.5" customHeight="1">
      <c r="A20" s="95" t="s">
        <v>12</v>
      </c>
      <c r="B20" s="210" t="s">
        <v>124</v>
      </c>
      <c r="C20" s="210"/>
      <c r="D20" s="135">
        <f>+'Ҳисобот (4)'!D22</f>
        <v>258768990.60672998</v>
      </c>
      <c r="E20" s="34"/>
      <c r="F20" s="27"/>
      <c r="G20" s="35"/>
      <c r="H20" s="30"/>
    </row>
    <row r="21" spans="1:19" ht="33.75" customHeight="1" thickBot="1">
      <c r="A21" s="140" t="s">
        <v>19</v>
      </c>
      <c r="B21" s="216" t="s">
        <v>125</v>
      </c>
      <c r="C21" s="216"/>
      <c r="D21" s="141">
        <f>+D11+D12-D20</f>
        <v>34282576.899019957</v>
      </c>
      <c r="E21" s="63"/>
      <c r="F21" s="34"/>
      <c r="J21" s="36"/>
    </row>
  </sheetData>
  <mergeCells count="22">
    <mergeCell ref="B20:C20"/>
    <mergeCell ref="B21:C21"/>
    <mergeCell ref="B14:C14"/>
    <mergeCell ref="B16:C16"/>
    <mergeCell ref="B17:C17"/>
    <mergeCell ref="B18:C18"/>
    <mergeCell ref="B19:C19"/>
    <mergeCell ref="B15:C15"/>
    <mergeCell ref="B13:C13"/>
    <mergeCell ref="B12:C12"/>
    <mergeCell ref="A1:D1"/>
    <mergeCell ref="A2:D2"/>
    <mergeCell ref="A3:D3"/>
    <mergeCell ref="A5:B5"/>
    <mergeCell ref="C5:D5"/>
    <mergeCell ref="A6:B6"/>
    <mergeCell ref="C6:D6"/>
    <mergeCell ref="A7:B8"/>
    <mergeCell ref="C7:D7"/>
    <mergeCell ref="C8:D8"/>
    <mergeCell ref="B10:C10"/>
    <mergeCell ref="B11:C11"/>
  </mergeCells>
  <pageMargins left="0.70866141732283472" right="0.39370078740157483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"/>
  <sheetViews>
    <sheetView view="pageBreakPreview" zoomScale="85" zoomScaleNormal="85" zoomScaleSheetLayoutView="85" workbookViewId="0">
      <pane xSplit="7" ySplit="8" topLeftCell="H42" activePane="bottomRight" state="frozen"/>
      <selection pane="topRight" activeCell="H1" sqref="H1"/>
      <selection pane="bottomLeft" activeCell="A10" sqref="A10"/>
      <selection pane="bottomRight" activeCell="A2" sqref="A2:G2"/>
    </sheetView>
  </sheetViews>
  <sheetFormatPr defaultColWidth="9.109375" defaultRowHeight="15.6"/>
  <cols>
    <col min="1" max="4" width="11.6640625" style="22" customWidth="1"/>
    <col min="5" max="5" width="53.33203125" style="22" customWidth="1"/>
    <col min="6" max="6" width="17.109375" style="22" customWidth="1"/>
    <col min="7" max="7" width="18" style="22" customWidth="1"/>
    <col min="8" max="16384" width="9.109375" style="22"/>
  </cols>
  <sheetData>
    <row r="1" spans="1:7" ht="39.9" customHeight="1">
      <c r="A1" s="221" t="s">
        <v>155</v>
      </c>
      <c r="B1" s="221"/>
      <c r="C1" s="221"/>
      <c r="D1" s="221"/>
      <c r="E1" s="221"/>
      <c r="F1" s="221"/>
      <c r="G1" s="221"/>
    </row>
    <row r="2" spans="1:7" ht="24.9" customHeight="1">
      <c r="A2" s="221" t="s">
        <v>192</v>
      </c>
      <c r="B2" s="221"/>
      <c r="C2" s="221"/>
      <c r="D2" s="221"/>
      <c r="E2" s="221"/>
      <c r="F2" s="221"/>
      <c r="G2" s="221"/>
    </row>
    <row r="3" spans="1:7" ht="24.9" customHeight="1">
      <c r="A3" s="221" t="s">
        <v>83</v>
      </c>
      <c r="B3" s="221"/>
      <c r="C3" s="221"/>
      <c r="D3" s="221"/>
      <c r="E3" s="221"/>
      <c r="F3" s="221"/>
      <c r="G3" s="221"/>
    </row>
    <row r="4" spans="1:7" ht="24.9" customHeight="1">
      <c r="A4" s="202" t="s">
        <v>127</v>
      </c>
      <c r="B4" s="202"/>
      <c r="C4" s="202"/>
      <c r="D4" s="202"/>
      <c r="E4" s="202"/>
      <c r="F4" s="202"/>
      <c r="G4" s="202"/>
    </row>
    <row r="5" spans="1:7" ht="18.75" customHeight="1" thickBot="1">
      <c r="A5" s="39"/>
      <c r="B5" s="39"/>
      <c r="C5" s="39"/>
      <c r="D5" s="39"/>
      <c r="E5" s="39"/>
      <c r="F5" s="39"/>
      <c r="G5" s="40" t="s">
        <v>189</v>
      </c>
    </row>
    <row r="6" spans="1:7" ht="46.8">
      <c r="A6" s="133" t="s">
        <v>84</v>
      </c>
      <c r="B6" s="169" t="s">
        <v>128</v>
      </c>
      <c r="C6" s="169" t="s">
        <v>129</v>
      </c>
      <c r="D6" s="169" t="s">
        <v>130</v>
      </c>
      <c r="E6" s="169" t="s">
        <v>131</v>
      </c>
      <c r="F6" s="169" t="s">
        <v>132</v>
      </c>
      <c r="G6" s="134" t="s">
        <v>133</v>
      </c>
    </row>
    <row r="7" spans="1:7" ht="24" customHeight="1">
      <c r="A7" s="170">
        <v>1</v>
      </c>
      <c r="B7" s="171">
        <v>0</v>
      </c>
      <c r="C7" s="171">
        <v>0</v>
      </c>
      <c r="D7" s="171">
        <v>0</v>
      </c>
      <c r="E7" s="171" t="s">
        <v>134</v>
      </c>
      <c r="F7" s="150">
        <f>+F8+F14+F17</f>
        <v>258769</v>
      </c>
      <c r="G7" s="150">
        <f>+G8+G14+G17</f>
        <v>258769</v>
      </c>
    </row>
    <row r="8" spans="1:7" ht="31.5" customHeight="1">
      <c r="A8" s="219" t="s">
        <v>135</v>
      </c>
      <c r="B8" s="220"/>
      <c r="C8" s="220"/>
      <c r="D8" s="220"/>
      <c r="E8" s="220"/>
      <c r="F8" s="151">
        <f>+F9+F12</f>
        <v>25764</v>
      </c>
      <c r="G8" s="151">
        <f>+G9+G12</f>
        <v>25764</v>
      </c>
    </row>
    <row r="9" spans="1:7">
      <c r="A9" s="138">
        <v>1</v>
      </c>
      <c r="B9" s="171">
        <v>41</v>
      </c>
      <c r="C9" s="171">
        <v>10</v>
      </c>
      <c r="D9" s="171" t="s">
        <v>48</v>
      </c>
      <c r="E9" s="153" t="s">
        <v>136</v>
      </c>
      <c r="F9" s="154">
        <f t="shared" ref="F9:G10" si="0">+F10</f>
        <v>25540</v>
      </c>
      <c r="G9" s="154">
        <f t="shared" si="0"/>
        <v>25540</v>
      </c>
    </row>
    <row r="10" spans="1:7">
      <c r="A10" s="138">
        <f>+A9+1</f>
        <v>2</v>
      </c>
      <c r="B10" s="171">
        <v>41</v>
      </c>
      <c r="C10" s="171">
        <v>11</v>
      </c>
      <c r="D10" s="171" t="s">
        <v>48</v>
      </c>
      <c r="E10" s="153" t="s">
        <v>137</v>
      </c>
      <c r="F10" s="154">
        <f t="shared" si="0"/>
        <v>25540</v>
      </c>
      <c r="G10" s="154">
        <f t="shared" si="0"/>
        <v>25540</v>
      </c>
    </row>
    <row r="11" spans="1:7">
      <c r="A11" s="138">
        <f>+A10+1</f>
        <v>3</v>
      </c>
      <c r="B11" s="152">
        <v>41</v>
      </c>
      <c r="C11" s="152">
        <v>11</v>
      </c>
      <c r="D11" s="152">
        <v>100</v>
      </c>
      <c r="E11" s="155" t="s">
        <v>138</v>
      </c>
      <c r="F11" s="156">
        <v>25540</v>
      </c>
      <c r="G11" s="156">
        <v>25540</v>
      </c>
    </row>
    <row r="12" spans="1:7">
      <c r="A12" s="138">
        <f>+A11+1</f>
        <v>4</v>
      </c>
      <c r="B12" s="171">
        <v>47</v>
      </c>
      <c r="C12" s="171">
        <v>11</v>
      </c>
      <c r="D12" s="171">
        <v>100</v>
      </c>
      <c r="E12" s="157" t="s">
        <v>139</v>
      </c>
      <c r="F12" s="151">
        <f>+F13</f>
        <v>224</v>
      </c>
      <c r="G12" s="151">
        <f>+G13</f>
        <v>224</v>
      </c>
    </row>
    <row r="13" spans="1:7">
      <c r="A13" s="138">
        <f>+A12+1</f>
        <v>5</v>
      </c>
      <c r="B13" s="152">
        <v>47</v>
      </c>
      <c r="C13" s="152">
        <v>11</v>
      </c>
      <c r="D13" s="152">
        <v>120</v>
      </c>
      <c r="E13" s="158" t="s">
        <v>140</v>
      </c>
      <c r="F13" s="156">
        <v>224</v>
      </c>
      <c r="G13" s="156">
        <v>224</v>
      </c>
    </row>
    <row r="14" spans="1:7" ht="26.25" customHeight="1">
      <c r="A14" s="219" t="s">
        <v>141</v>
      </c>
      <c r="B14" s="220"/>
      <c r="C14" s="220"/>
      <c r="D14" s="220"/>
      <c r="E14" s="220"/>
      <c r="F14" s="151">
        <f>+F15</f>
        <v>6366</v>
      </c>
      <c r="G14" s="151">
        <f>+G15</f>
        <v>6366</v>
      </c>
    </row>
    <row r="15" spans="1:7">
      <c r="A15" s="138">
        <v>1</v>
      </c>
      <c r="B15" s="171">
        <v>41</v>
      </c>
      <c r="C15" s="171">
        <v>20</v>
      </c>
      <c r="D15" s="171" t="s">
        <v>48</v>
      </c>
      <c r="E15" s="159" t="s">
        <v>142</v>
      </c>
      <c r="F15" s="151">
        <f>+F16</f>
        <v>6366</v>
      </c>
      <c r="G15" s="151">
        <f>+G16</f>
        <v>6366</v>
      </c>
    </row>
    <row r="16" spans="1:7">
      <c r="A16" s="138">
        <v>2</v>
      </c>
      <c r="B16" s="152">
        <v>41</v>
      </c>
      <c r="C16" s="152">
        <v>21</v>
      </c>
      <c r="D16" s="152">
        <v>100</v>
      </c>
      <c r="E16" s="155" t="s">
        <v>157</v>
      </c>
      <c r="F16" s="156">
        <v>6366</v>
      </c>
      <c r="G16" s="156">
        <v>6366</v>
      </c>
    </row>
    <row r="17" spans="1:7" ht="27" customHeight="1">
      <c r="A17" s="219" t="s">
        <v>143</v>
      </c>
      <c r="B17" s="220"/>
      <c r="C17" s="220"/>
      <c r="D17" s="220"/>
      <c r="E17" s="220"/>
      <c r="F17" s="151">
        <f>+F18+F51+F55+F48+F63</f>
        <v>226639</v>
      </c>
      <c r="G17" s="151">
        <f>+G18+G51+G55+G48+G63</f>
        <v>226639</v>
      </c>
    </row>
    <row r="18" spans="1:7">
      <c r="A18" s="138">
        <v>1</v>
      </c>
      <c r="B18" s="171">
        <v>42</v>
      </c>
      <c r="C18" s="171" t="s">
        <v>58</v>
      </c>
      <c r="D18" s="171" t="s">
        <v>48</v>
      </c>
      <c r="E18" s="160" t="s">
        <v>144</v>
      </c>
      <c r="F18" s="151">
        <f>+F19+F26+F35+F41+F22+F29+F33</f>
        <v>13035</v>
      </c>
      <c r="G18" s="151">
        <f>+G19+G26+G35+G41+G22+G29+G33</f>
        <v>13035</v>
      </c>
    </row>
    <row r="19" spans="1:7">
      <c r="A19" s="138">
        <f>+A18+1</f>
        <v>2</v>
      </c>
      <c r="B19" s="171">
        <v>42</v>
      </c>
      <c r="C19" s="171">
        <v>10</v>
      </c>
      <c r="D19" s="171" t="s">
        <v>48</v>
      </c>
      <c r="E19" s="153" t="s">
        <v>145</v>
      </c>
      <c r="F19" s="154">
        <f>+F20+F21</f>
        <v>3106</v>
      </c>
      <c r="G19" s="154">
        <f>+G20+G21</f>
        <v>3106</v>
      </c>
    </row>
    <row r="20" spans="1:7">
      <c r="A20" s="138">
        <f t="shared" ref="A20:A63" si="1">+A19+1</f>
        <v>3</v>
      </c>
      <c r="B20" s="152">
        <v>42</v>
      </c>
      <c r="C20" s="152">
        <v>11</v>
      </c>
      <c r="D20" s="152" t="s">
        <v>48</v>
      </c>
      <c r="E20" s="155" t="s">
        <v>146</v>
      </c>
      <c r="F20" s="156">
        <v>787</v>
      </c>
      <c r="G20" s="156">
        <v>787</v>
      </c>
    </row>
    <row r="21" spans="1:7">
      <c r="A21" s="138">
        <f t="shared" si="1"/>
        <v>4</v>
      </c>
      <c r="B21" s="152">
        <v>42</v>
      </c>
      <c r="C21" s="152">
        <v>12</v>
      </c>
      <c r="D21" s="152" t="s">
        <v>48</v>
      </c>
      <c r="E21" s="155" t="s">
        <v>147</v>
      </c>
      <c r="F21" s="156">
        <v>2319</v>
      </c>
      <c r="G21" s="156">
        <v>2319</v>
      </c>
    </row>
    <row r="22" spans="1:7">
      <c r="A22" s="138">
        <f t="shared" si="1"/>
        <v>5</v>
      </c>
      <c r="B22" s="171">
        <v>42</v>
      </c>
      <c r="C22" s="171">
        <v>20</v>
      </c>
      <c r="D22" s="171" t="s">
        <v>48</v>
      </c>
      <c r="E22" s="153" t="s">
        <v>158</v>
      </c>
      <c r="F22" s="154">
        <f>+F23+F24+F25</f>
        <v>0</v>
      </c>
      <c r="G22" s="154">
        <f>+G23+G24+G25</f>
        <v>0</v>
      </c>
    </row>
    <row r="23" spans="1:7">
      <c r="A23" s="138">
        <f t="shared" si="1"/>
        <v>6</v>
      </c>
      <c r="B23" s="152">
        <v>42</v>
      </c>
      <c r="C23" s="152">
        <v>21</v>
      </c>
      <c r="D23" s="152" t="s">
        <v>48</v>
      </c>
      <c r="E23" s="155" t="s">
        <v>159</v>
      </c>
      <c r="F23" s="156">
        <v>0</v>
      </c>
      <c r="G23" s="156">
        <v>0</v>
      </c>
    </row>
    <row r="24" spans="1:7">
      <c r="A24" s="138">
        <f t="shared" si="1"/>
        <v>7</v>
      </c>
      <c r="B24" s="152">
        <v>42</v>
      </c>
      <c r="C24" s="152">
        <v>22</v>
      </c>
      <c r="D24" s="152" t="s">
        <v>48</v>
      </c>
      <c r="E24" s="155" t="s">
        <v>148</v>
      </c>
      <c r="F24" s="156">
        <v>0</v>
      </c>
      <c r="G24" s="156">
        <v>0</v>
      </c>
    </row>
    <row r="25" spans="1:7">
      <c r="A25" s="138">
        <f t="shared" si="1"/>
        <v>8</v>
      </c>
      <c r="B25" s="152">
        <v>42</v>
      </c>
      <c r="C25" s="152">
        <v>24</v>
      </c>
      <c r="D25" s="152" t="s">
        <v>48</v>
      </c>
      <c r="E25" s="155" t="s">
        <v>149</v>
      </c>
      <c r="F25" s="156">
        <v>0</v>
      </c>
      <c r="G25" s="156">
        <v>0</v>
      </c>
    </row>
    <row r="26" spans="1:7">
      <c r="A26" s="138">
        <f t="shared" si="1"/>
        <v>9</v>
      </c>
      <c r="B26" s="171">
        <v>42</v>
      </c>
      <c r="C26" s="171">
        <v>30</v>
      </c>
      <c r="D26" s="171" t="s">
        <v>48</v>
      </c>
      <c r="E26" s="160" t="s">
        <v>156</v>
      </c>
      <c r="F26" s="161">
        <f>+F27</f>
        <v>60</v>
      </c>
      <c r="G26" s="161">
        <f>+G27</f>
        <v>60</v>
      </c>
    </row>
    <row r="27" spans="1:7">
      <c r="A27" s="138">
        <f t="shared" si="1"/>
        <v>10</v>
      </c>
      <c r="B27" s="171">
        <v>42</v>
      </c>
      <c r="C27" s="171">
        <v>34</v>
      </c>
      <c r="D27" s="171" t="s">
        <v>48</v>
      </c>
      <c r="E27" s="160" t="s">
        <v>160</v>
      </c>
      <c r="F27" s="161">
        <f>+F28</f>
        <v>60</v>
      </c>
      <c r="G27" s="161">
        <f>+G28</f>
        <v>60</v>
      </c>
    </row>
    <row r="28" spans="1:7">
      <c r="A28" s="138">
        <f t="shared" si="1"/>
        <v>11</v>
      </c>
      <c r="B28" s="152">
        <v>42</v>
      </c>
      <c r="C28" s="152">
        <v>34</v>
      </c>
      <c r="D28" s="152">
        <v>100</v>
      </c>
      <c r="E28" s="155" t="s">
        <v>161</v>
      </c>
      <c r="F28" s="156">
        <v>60</v>
      </c>
      <c r="G28" s="156">
        <v>60</v>
      </c>
    </row>
    <row r="29" spans="1:7" s="38" customFormat="1" ht="27.6">
      <c r="A29" s="138">
        <f t="shared" si="1"/>
        <v>12</v>
      </c>
      <c r="B29" s="171">
        <v>42</v>
      </c>
      <c r="C29" s="171">
        <v>34</v>
      </c>
      <c r="D29" s="171">
        <v>900</v>
      </c>
      <c r="E29" s="153" t="s">
        <v>162</v>
      </c>
      <c r="F29" s="154">
        <f>+F30+F31+F32</f>
        <v>32</v>
      </c>
      <c r="G29" s="154">
        <f>+G30+G31+G32</f>
        <v>32</v>
      </c>
    </row>
    <row r="30" spans="1:7">
      <c r="A30" s="138">
        <f t="shared" si="1"/>
        <v>13</v>
      </c>
      <c r="B30" s="152">
        <v>42</v>
      </c>
      <c r="C30" s="152">
        <v>34</v>
      </c>
      <c r="D30" s="152">
        <v>920</v>
      </c>
      <c r="E30" s="155" t="s">
        <v>163</v>
      </c>
      <c r="F30" s="156">
        <v>26</v>
      </c>
      <c r="G30" s="156">
        <v>26</v>
      </c>
    </row>
    <row r="31" spans="1:7" ht="27.6">
      <c r="A31" s="138">
        <f t="shared" si="1"/>
        <v>14</v>
      </c>
      <c r="B31" s="152">
        <v>42</v>
      </c>
      <c r="C31" s="152">
        <v>34</v>
      </c>
      <c r="D31" s="152">
        <v>930</v>
      </c>
      <c r="E31" s="155" t="s">
        <v>164</v>
      </c>
      <c r="F31" s="156">
        <v>0</v>
      </c>
      <c r="G31" s="156">
        <v>0</v>
      </c>
    </row>
    <row r="32" spans="1:7">
      <c r="A32" s="138">
        <f t="shared" si="1"/>
        <v>15</v>
      </c>
      <c r="B32" s="152">
        <v>42</v>
      </c>
      <c r="C32" s="152">
        <v>34</v>
      </c>
      <c r="D32" s="152">
        <v>990</v>
      </c>
      <c r="E32" s="155" t="s">
        <v>165</v>
      </c>
      <c r="F32" s="156">
        <v>6</v>
      </c>
      <c r="G32" s="156">
        <v>6</v>
      </c>
    </row>
    <row r="33" spans="1:7" s="38" customFormat="1">
      <c r="A33" s="138">
        <f t="shared" si="1"/>
        <v>16</v>
      </c>
      <c r="B33" s="171">
        <v>42</v>
      </c>
      <c r="C33" s="171">
        <v>40</v>
      </c>
      <c r="D33" s="171" t="s">
        <v>48</v>
      </c>
      <c r="E33" s="153" t="s">
        <v>166</v>
      </c>
      <c r="F33" s="154">
        <f>+F34</f>
        <v>537</v>
      </c>
      <c r="G33" s="154">
        <f>+G34</f>
        <v>537</v>
      </c>
    </row>
    <row r="34" spans="1:7">
      <c r="A34" s="138">
        <f t="shared" si="1"/>
        <v>17</v>
      </c>
      <c r="B34" s="152">
        <v>42</v>
      </c>
      <c r="C34" s="152">
        <v>42</v>
      </c>
      <c r="D34" s="152">
        <v>200</v>
      </c>
      <c r="E34" s="155" t="s">
        <v>167</v>
      </c>
      <c r="F34" s="156">
        <v>537</v>
      </c>
      <c r="G34" s="156">
        <v>537</v>
      </c>
    </row>
    <row r="35" spans="1:7">
      <c r="A35" s="138">
        <f t="shared" si="1"/>
        <v>18</v>
      </c>
      <c r="B35" s="171">
        <v>42</v>
      </c>
      <c r="C35" s="171">
        <v>50</v>
      </c>
      <c r="D35" s="171" t="s">
        <v>48</v>
      </c>
      <c r="E35" s="160" t="s">
        <v>168</v>
      </c>
      <c r="F35" s="161">
        <f t="shared" ref="F35:G36" si="2">+F36</f>
        <v>172</v>
      </c>
      <c r="G35" s="161">
        <f t="shared" si="2"/>
        <v>172</v>
      </c>
    </row>
    <row r="36" spans="1:7">
      <c r="A36" s="138">
        <f t="shared" si="1"/>
        <v>19</v>
      </c>
      <c r="B36" s="171">
        <v>42</v>
      </c>
      <c r="C36" s="171">
        <v>52</v>
      </c>
      <c r="D36" s="171" t="s">
        <v>48</v>
      </c>
      <c r="E36" s="160" t="s">
        <v>169</v>
      </c>
      <c r="F36" s="161">
        <f t="shared" si="2"/>
        <v>172</v>
      </c>
      <c r="G36" s="161">
        <f t="shared" si="2"/>
        <v>172</v>
      </c>
    </row>
    <row r="37" spans="1:7">
      <c r="A37" s="138">
        <f t="shared" si="1"/>
        <v>20</v>
      </c>
      <c r="B37" s="171">
        <v>42</v>
      </c>
      <c r="C37" s="171">
        <v>52</v>
      </c>
      <c r="D37" s="171">
        <v>100</v>
      </c>
      <c r="E37" s="160" t="s">
        <v>170</v>
      </c>
      <c r="F37" s="161">
        <f>+F38+F40+F39</f>
        <v>172</v>
      </c>
      <c r="G37" s="161">
        <f>+G38+G40+G39</f>
        <v>172</v>
      </c>
    </row>
    <row r="38" spans="1:7" ht="27.6">
      <c r="A38" s="138">
        <f t="shared" si="1"/>
        <v>21</v>
      </c>
      <c r="B38" s="152">
        <v>42</v>
      </c>
      <c r="C38" s="152">
        <v>52</v>
      </c>
      <c r="D38" s="152">
        <v>110</v>
      </c>
      <c r="E38" s="155" t="s">
        <v>171</v>
      </c>
      <c r="F38" s="156">
        <v>87</v>
      </c>
      <c r="G38" s="156">
        <v>87</v>
      </c>
    </row>
    <row r="39" spans="1:7">
      <c r="A39" s="138">
        <f t="shared" si="1"/>
        <v>22</v>
      </c>
      <c r="B39" s="152">
        <v>42</v>
      </c>
      <c r="C39" s="152">
        <v>52</v>
      </c>
      <c r="D39" s="152">
        <v>120</v>
      </c>
      <c r="E39" s="155" t="s">
        <v>172</v>
      </c>
      <c r="F39" s="156">
        <v>15</v>
      </c>
      <c r="G39" s="156">
        <v>15</v>
      </c>
    </row>
    <row r="40" spans="1:7">
      <c r="A40" s="138">
        <f t="shared" si="1"/>
        <v>23</v>
      </c>
      <c r="B40" s="152">
        <v>42</v>
      </c>
      <c r="C40" s="152">
        <v>52</v>
      </c>
      <c r="D40" s="152">
        <v>500</v>
      </c>
      <c r="E40" s="155" t="s">
        <v>173</v>
      </c>
      <c r="F40" s="156">
        <v>70</v>
      </c>
      <c r="G40" s="156">
        <v>70</v>
      </c>
    </row>
    <row r="41" spans="1:7" ht="28.2">
      <c r="A41" s="138">
        <f t="shared" si="1"/>
        <v>24</v>
      </c>
      <c r="B41" s="171">
        <v>42</v>
      </c>
      <c r="C41" s="171">
        <v>90</v>
      </c>
      <c r="D41" s="171" t="s">
        <v>48</v>
      </c>
      <c r="E41" s="162" t="s">
        <v>174</v>
      </c>
      <c r="F41" s="161">
        <f>+F42+F43+F46</f>
        <v>9128</v>
      </c>
      <c r="G41" s="161">
        <f>+G42+G43+G46</f>
        <v>9128</v>
      </c>
    </row>
    <row r="42" spans="1:7">
      <c r="A42" s="138">
        <f t="shared" si="1"/>
        <v>25</v>
      </c>
      <c r="B42" s="152">
        <v>42</v>
      </c>
      <c r="C42" s="152">
        <v>91</v>
      </c>
      <c r="D42" s="152" t="s">
        <v>48</v>
      </c>
      <c r="E42" s="163" t="s">
        <v>175</v>
      </c>
      <c r="F42" s="156">
        <v>11</v>
      </c>
      <c r="G42" s="156">
        <v>11</v>
      </c>
    </row>
    <row r="43" spans="1:7">
      <c r="A43" s="138">
        <f t="shared" si="1"/>
        <v>26</v>
      </c>
      <c r="B43" s="171">
        <v>42</v>
      </c>
      <c r="C43" s="171">
        <v>92</v>
      </c>
      <c r="D43" s="171" t="s">
        <v>48</v>
      </c>
      <c r="E43" s="159" t="s">
        <v>150</v>
      </c>
      <c r="F43" s="161">
        <f>+F44+F45</f>
        <v>110</v>
      </c>
      <c r="G43" s="161">
        <f>+G44+G45</f>
        <v>110</v>
      </c>
    </row>
    <row r="44" spans="1:7">
      <c r="A44" s="138">
        <f>+A42+1</f>
        <v>26</v>
      </c>
      <c r="B44" s="152">
        <v>42</v>
      </c>
      <c r="C44" s="152">
        <v>92</v>
      </c>
      <c r="D44" s="152">
        <v>100</v>
      </c>
      <c r="E44" s="163" t="s">
        <v>151</v>
      </c>
      <c r="F44" s="156">
        <v>49</v>
      </c>
      <c r="G44" s="156">
        <v>49</v>
      </c>
    </row>
    <row r="45" spans="1:7">
      <c r="A45" s="138">
        <f>+A43+1</f>
        <v>27</v>
      </c>
      <c r="B45" s="152">
        <v>42</v>
      </c>
      <c r="C45" s="152">
        <v>92</v>
      </c>
      <c r="D45" s="152">
        <v>200</v>
      </c>
      <c r="E45" s="163" t="s">
        <v>176</v>
      </c>
      <c r="F45" s="156">
        <v>61</v>
      </c>
      <c r="G45" s="156">
        <v>61</v>
      </c>
    </row>
    <row r="46" spans="1:7">
      <c r="A46" s="138">
        <f t="shared" si="1"/>
        <v>28</v>
      </c>
      <c r="B46" s="171">
        <v>42</v>
      </c>
      <c r="C46" s="171">
        <v>99</v>
      </c>
      <c r="D46" s="171" t="s">
        <v>48</v>
      </c>
      <c r="E46" s="159" t="s">
        <v>177</v>
      </c>
      <c r="F46" s="161">
        <f>+F47</f>
        <v>9007</v>
      </c>
      <c r="G46" s="161">
        <f>+G47</f>
        <v>9007</v>
      </c>
    </row>
    <row r="47" spans="1:7">
      <c r="A47" s="138">
        <f t="shared" si="1"/>
        <v>29</v>
      </c>
      <c r="B47" s="152">
        <v>42</v>
      </c>
      <c r="C47" s="152">
        <v>99</v>
      </c>
      <c r="D47" s="152">
        <v>990</v>
      </c>
      <c r="E47" s="163" t="s">
        <v>178</v>
      </c>
      <c r="F47" s="156">
        <f>108+8899</f>
        <v>9007</v>
      </c>
      <c r="G47" s="156">
        <f>108+8899</f>
        <v>9007</v>
      </c>
    </row>
    <row r="48" spans="1:7" s="38" customFormat="1">
      <c r="A48" s="138">
        <f t="shared" si="1"/>
        <v>30</v>
      </c>
      <c r="B48" s="171">
        <v>43</v>
      </c>
      <c r="C48" s="171">
        <v>30</v>
      </c>
      <c r="D48" s="171" t="s">
        <v>48</v>
      </c>
      <c r="E48" s="164" t="s">
        <v>179</v>
      </c>
      <c r="F48" s="154">
        <f>+F49+F50</f>
        <v>107</v>
      </c>
      <c r="G48" s="154">
        <f>+G49+G50</f>
        <v>107</v>
      </c>
    </row>
    <row r="49" spans="1:7" ht="27.6">
      <c r="A49" s="138">
        <f t="shared" si="1"/>
        <v>31</v>
      </c>
      <c r="B49" s="152">
        <v>43</v>
      </c>
      <c r="C49" s="152">
        <v>54</v>
      </c>
      <c r="D49" s="152">
        <v>920</v>
      </c>
      <c r="E49" s="163" t="s">
        <v>180</v>
      </c>
      <c r="F49" s="156">
        <v>47</v>
      </c>
      <c r="G49" s="156">
        <v>47</v>
      </c>
    </row>
    <row r="50" spans="1:7">
      <c r="A50" s="138">
        <f t="shared" si="1"/>
        <v>32</v>
      </c>
      <c r="B50" s="152">
        <v>43</v>
      </c>
      <c r="C50" s="152">
        <v>54</v>
      </c>
      <c r="D50" s="152">
        <v>990</v>
      </c>
      <c r="E50" s="163" t="s">
        <v>181</v>
      </c>
      <c r="F50" s="156">
        <v>60</v>
      </c>
      <c r="G50" s="156">
        <v>60</v>
      </c>
    </row>
    <row r="51" spans="1:7">
      <c r="A51" s="138">
        <f t="shared" si="1"/>
        <v>33</v>
      </c>
      <c r="B51" s="171">
        <v>47</v>
      </c>
      <c r="C51" s="171" t="s">
        <v>58</v>
      </c>
      <c r="D51" s="171" t="s">
        <v>48</v>
      </c>
      <c r="E51" s="164" t="s">
        <v>182</v>
      </c>
      <c r="F51" s="161">
        <f t="shared" ref="F51:G53" si="3">+F52</f>
        <v>17</v>
      </c>
      <c r="G51" s="161">
        <f t="shared" si="3"/>
        <v>17</v>
      </c>
    </row>
    <row r="52" spans="1:7">
      <c r="A52" s="138">
        <f t="shared" si="1"/>
        <v>34</v>
      </c>
      <c r="B52" s="171">
        <v>47</v>
      </c>
      <c r="C52" s="171">
        <v>20</v>
      </c>
      <c r="D52" s="171" t="s">
        <v>48</v>
      </c>
      <c r="E52" s="164" t="s">
        <v>183</v>
      </c>
      <c r="F52" s="161">
        <f t="shared" si="3"/>
        <v>17</v>
      </c>
      <c r="G52" s="161">
        <f t="shared" si="3"/>
        <v>17</v>
      </c>
    </row>
    <row r="53" spans="1:7">
      <c r="A53" s="138">
        <f t="shared" si="1"/>
        <v>35</v>
      </c>
      <c r="B53" s="171">
        <v>47</v>
      </c>
      <c r="C53" s="171">
        <v>21</v>
      </c>
      <c r="D53" s="171" t="s">
        <v>48</v>
      </c>
      <c r="E53" s="164" t="s">
        <v>184</v>
      </c>
      <c r="F53" s="161">
        <f t="shared" si="3"/>
        <v>17</v>
      </c>
      <c r="G53" s="161">
        <f t="shared" si="3"/>
        <v>17</v>
      </c>
    </row>
    <row r="54" spans="1:7" ht="27.6">
      <c r="A54" s="138">
        <f t="shared" si="1"/>
        <v>36</v>
      </c>
      <c r="B54" s="152">
        <v>47</v>
      </c>
      <c r="C54" s="152">
        <v>21</v>
      </c>
      <c r="D54" s="152">
        <v>500</v>
      </c>
      <c r="E54" s="163" t="s">
        <v>185</v>
      </c>
      <c r="F54" s="156">
        <v>17</v>
      </c>
      <c r="G54" s="156">
        <v>17</v>
      </c>
    </row>
    <row r="55" spans="1:7">
      <c r="A55" s="138">
        <f t="shared" si="1"/>
        <v>37</v>
      </c>
      <c r="B55" s="171">
        <v>48</v>
      </c>
      <c r="C55" s="171" t="s">
        <v>58</v>
      </c>
      <c r="D55" s="171" t="s">
        <v>48</v>
      </c>
      <c r="E55" s="164" t="s">
        <v>186</v>
      </c>
      <c r="F55" s="165">
        <f t="shared" ref="F55:G57" si="4">+F56</f>
        <v>192780</v>
      </c>
      <c r="G55" s="165">
        <f t="shared" si="4"/>
        <v>192780</v>
      </c>
    </row>
    <row r="56" spans="1:7">
      <c r="A56" s="138">
        <f t="shared" si="1"/>
        <v>38</v>
      </c>
      <c r="B56" s="171">
        <v>48</v>
      </c>
      <c r="C56" s="171">
        <v>20</v>
      </c>
      <c r="D56" s="171" t="s">
        <v>48</v>
      </c>
      <c r="E56" s="164" t="s">
        <v>152</v>
      </c>
      <c r="F56" s="161">
        <f t="shared" si="4"/>
        <v>192780</v>
      </c>
      <c r="G56" s="161">
        <f t="shared" si="4"/>
        <v>192780</v>
      </c>
    </row>
    <row r="57" spans="1:7">
      <c r="A57" s="138">
        <f t="shared" si="1"/>
        <v>39</v>
      </c>
      <c r="B57" s="171">
        <v>48</v>
      </c>
      <c r="C57" s="171">
        <v>21</v>
      </c>
      <c r="D57" s="171" t="s">
        <v>48</v>
      </c>
      <c r="E57" s="164" t="s">
        <v>153</v>
      </c>
      <c r="F57" s="161">
        <f t="shared" si="4"/>
        <v>192780</v>
      </c>
      <c r="G57" s="161">
        <f t="shared" si="4"/>
        <v>192780</v>
      </c>
    </row>
    <row r="58" spans="1:7">
      <c r="A58" s="138">
        <f t="shared" si="1"/>
        <v>40</v>
      </c>
      <c r="B58" s="171">
        <v>48</v>
      </c>
      <c r="C58" s="171">
        <v>21</v>
      </c>
      <c r="D58" s="171">
        <v>100</v>
      </c>
      <c r="E58" s="164" t="s">
        <v>152</v>
      </c>
      <c r="F58" s="161">
        <f>+F60+F61+F62+F59</f>
        <v>192780</v>
      </c>
      <c r="G58" s="161">
        <f>+G60+G61+G62+G59</f>
        <v>192780</v>
      </c>
    </row>
    <row r="59" spans="1:7" ht="27.6">
      <c r="A59" s="138">
        <f t="shared" si="1"/>
        <v>41</v>
      </c>
      <c r="B59" s="152">
        <v>48</v>
      </c>
      <c r="C59" s="152">
        <v>21</v>
      </c>
      <c r="D59" s="152">
        <v>140</v>
      </c>
      <c r="E59" s="163" t="s">
        <v>187</v>
      </c>
      <c r="F59" s="156">
        <v>0</v>
      </c>
      <c r="G59" s="156">
        <v>0</v>
      </c>
    </row>
    <row r="60" spans="1:7">
      <c r="A60" s="138">
        <f t="shared" si="1"/>
        <v>42</v>
      </c>
      <c r="B60" s="152">
        <v>48</v>
      </c>
      <c r="C60" s="152">
        <v>21</v>
      </c>
      <c r="D60" s="152">
        <v>190</v>
      </c>
      <c r="E60" s="163" t="s">
        <v>106</v>
      </c>
      <c r="F60" s="156">
        <f>35870+63501+47980+6821+38120</f>
        <v>192292</v>
      </c>
      <c r="G60" s="156">
        <f>35870+63501+47980+6821+38120</f>
        <v>192292</v>
      </c>
    </row>
    <row r="61" spans="1:7">
      <c r="A61" s="138">
        <f t="shared" si="1"/>
        <v>43</v>
      </c>
      <c r="B61" s="152">
        <v>48</v>
      </c>
      <c r="C61" s="152">
        <v>21</v>
      </c>
      <c r="D61" s="152">
        <v>200</v>
      </c>
      <c r="E61" s="163" t="s">
        <v>154</v>
      </c>
      <c r="F61" s="156">
        <v>488</v>
      </c>
      <c r="G61" s="156">
        <v>488</v>
      </c>
    </row>
    <row r="62" spans="1:7">
      <c r="A62" s="138">
        <f t="shared" si="1"/>
        <v>44</v>
      </c>
      <c r="B62" s="152">
        <v>48</v>
      </c>
      <c r="C62" s="152">
        <v>21</v>
      </c>
      <c r="D62" s="152">
        <v>500</v>
      </c>
      <c r="E62" s="163" t="s">
        <v>188</v>
      </c>
      <c r="F62" s="156">
        <v>0</v>
      </c>
      <c r="G62" s="156">
        <v>0</v>
      </c>
    </row>
    <row r="63" spans="1:7">
      <c r="A63" s="138">
        <f t="shared" si="1"/>
        <v>45</v>
      </c>
      <c r="B63" s="171">
        <v>49</v>
      </c>
      <c r="C63" s="171" t="s">
        <v>58</v>
      </c>
      <c r="D63" s="171" t="s">
        <v>48</v>
      </c>
      <c r="E63" s="164" t="s">
        <v>194</v>
      </c>
      <c r="F63" s="165">
        <f>+F65+F64</f>
        <v>20700</v>
      </c>
      <c r="G63" s="165">
        <f>+G65+G64</f>
        <v>20700</v>
      </c>
    </row>
    <row r="64" spans="1:7">
      <c r="A64" s="138">
        <v>46</v>
      </c>
      <c r="B64" s="152">
        <v>49</v>
      </c>
      <c r="C64" s="152">
        <v>11</v>
      </c>
      <c r="D64" s="152">
        <v>400</v>
      </c>
      <c r="E64" s="163" t="s">
        <v>193</v>
      </c>
      <c r="F64" s="175">
        <v>700</v>
      </c>
      <c r="G64" s="175">
        <v>700</v>
      </c>
    </row>
    <row r="65" spans="1:7" ht="16.2" thickBot="1">
      <c r="A65" s="166">
        <v>47</v>
      </c>
      <c r="B65" s="167">
        <v>49</v>
      </c>
      <c r="C65" s="167">
        <v>11</v>
      </c>
      <c r="D65" s="167">
        <v>100</v>
      </c>
      <c r="E65" s="168" t="s">
        <v>195</v>
      </c>
      <c r="F65" s="174">
        <v>20000</v>
      </c>
      <c r="G65" s="174">
        <v>20000</v>
      </c>
    </row>
  </sheetData>
  <mergeCells count="7">
    <mergeCell ref="A14:E14"/>
    <mergeCell ref="A17:E17"/>
    <mergeCell ref="A1:G1"/>
    <mergeCell ref="A2:G2"/>
    <mergeCell ref="A3:G3"/>
    <mergeCell ref="A4:G4"/>
    <mergeCell ref="A8:E8"/>
  </mergeCells>
  <printOptions horizontalCentered="1"/>
  <pageMargins left="0.23622047244094491" right="0.23622047244094491" top="0.15748031496062992" bottom="0.19685039370078741" header="0.31496062992125984" footer="0.1574803149606299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Ҳисобот (3)</vt:lpstr>
      <vt:lpstr>3 илова</vt:lpstr>
      <vt:lpstr>3.1 илова</vt:lpstr>
      <vt:lpstr>Ҳисобот (4)</vt:lpstr>
      <vt:lpstr>3 илова (2)</vt:lpstr>
      <vt:lpstr>3.1 илова (3)</vt:lpstr>
      <vt:lpstr>'3.1 илова'!Заголовки_для_печати</vt:lpstr>
      <vt:lpstr>'3.1 илова (3)'!Заголовки_для_печати</vt:lpstr>
      <vt:lpstr>'3 илова'!Область_печати</vt:lpstr>
      <vt:lpstr>'3 илова (2)'!Область_печати</vt:lpstr>
      <vt:lpstr>'3.1 илова'!Область_печати</vt:lpstr>
      <vt:lpstr>'3.1 илова (3)'!Область_печати</vt:lpstr>
      <vt:lpstr>'Ҳисобот (3)'!Область_печати</vt:lpstr>
      <vt:lpstr>'Ҳисобот (4)'!Область_печати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Стажёр</dc:creator>
  <cp:lastModifiedBy>Notebook</cp:lastModifiedBy>
  <cp:lastPrinted>2024-07-22T12:37:35Z</cp:lastPrinted>
  <dcterms:created xsi:type="dcterms:W3CDTF">2023-04-27T13:51:36Z</dcterms:created>
  <dcterms:modified xsi:type="dcterms:W3CDTF">2024-10-16T14:52:44Z</dcterms:modified>
</cp:coreProperties>
</file>