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367EA7D-EB1D-47A9-9F2A-54E0703F6CC6}" xr6:coauthVersionLast="47" xr6:coauthVersionMax="47" xr10:uidLastSave="{00000000-0000-0000-0000-000000000000}"/>
  <bookViews>
    <workbookView xWindow="-120" yWindow="-120" windowWidth="20730" windowHeight="11160" xr2:uid="{1A31B887-7353-438D-8151-8AEB9AB330F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1" l="1"/>
  <c r="P46" i="1"/>
  <c r="O46" i="1"/>
  <c r="J46" i="1"/>
  <c r="I46" i="1"/>
  <c r="H46" i="1"/>
  <c r="G46" i="1"/>
  <c r="G45" i="1"/>
  <c r="I45" i="1"/>
  <c r="H45" i="1"/>
  <c r="I44" i="1"/>
  <c r="H44" i="1"/>
  <c r="G44" i="1" s="1"/>
  <c r="H43" i="1"/>
  <c r="I43" i="1" s="1"/>
  <c r="I42" i="1"/>
  <c r="H42" i="1"/>
  <c r="G42" i="1" s="1"/>
  <c r="G43" i="1" l="1"/>
  <c r="O26" i="1"/>
  <c r="G41" i="1"/>
  <c r="G40" i="1"/>
  <c r="G39" i="1"/>
  <c r="G38" i="1"/>
  <c r="G37" i="1"/>
  <c r="G36" i="1"/>
  <c r="G35" i="1"/>
  <c r="G34" i="1"/>
  <c r="G33" i="1"/>
  <c r="G32" i="1"/>
  <c r="G31" i="1"/>
  <c r="I30" i="1"/>
  <c r="G30" i="1" s="1"/>
  <c r="I29" i="1"/>
  <c r="G29" i="1" s="1"/>
  <c r="I28" i="1"/>
  <c r="G28" i="1" s="1"/>
  <c r="G27" i="1"/>
  <c r="I26" i="1"/>
  <c r="H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I7" i="1"/>
  <c r="G7" i="1" s="1"/>
  <c r="I6" i="1"/>
  <c r="G5" i="1"/>
  <c r="J4" i="1"/>
  <c r="G4" i="1"/>
  <c r="G3" i="1"/>
  <c r="G6" i="1" l="1"/>
  <c r="G26" i="1"/>
</calcChain>
</file>

<file path=xl/sharedStrings.xml><?xml version="1.0" encoding="utf-8"?>
<sst xmlns="http://schemas.openxmlformats.org/spreadsheetml/2006/main" count="437" uniqueCount="294">
  <si>
    <t>№</t>
  </si>
  <si>
    <t>Инициатор проекта</t>
  </si>
  <si>
    <t>Регион</t>
  </si>
  <si>
    <t>Район</t>
  </si>
  <si>
    <t>Коммерческий банк</t>
  </si>
  <si>
    <t>Дата одобрения заявки</t>
  </si>
  <si>
    <t>Общая сумма проекта 
(тыс. Евро)</t>
  </si>
  <si>
    <t>Сумма кредита 
(тыс. Евро)</t>
  </si>
  <si>
    <t>Вклад бенефициара
(тыс. Евро)</t>
  </si>
  <si>
    <t>Сумма кредита 
(млн.сум)</t>
  </si>
  <si>
    <t>Направление проекта (цель проекта)</t>
  </si>
  <si>
    <t>Направление проекта</t>
  </si>
  <si>
    <t>Страна из которой был приобретен товар</t>
  </si>
  <si>
    <t>Информация о поставщике (название)</t>
  </si>
  <si>
    <t>Новые рабочие места
(по заявке УФО)</t>
  </si>
  <si>
    <t>Мужчин (по заявке УФО)</t>
  </si>
  <si>
    <t>Женщин (по заявке УФО)</t>
  </si>
  <si>
    <t>ИНН</t>
  </si>
  <si>
    <t>Ф.И.О. и 
телефон инициатора проекта</t>
  </si>
  <si>
    <t>OOO "JIZZAX IMPEKS PARRANDA"</t>
  </si>
  <si>
    <t>Джиззакская область</t>
  </si>
  <si>
    <t>Ш.Рашидовский район</t>
  </si>
  <si>
    <t>АК "Халкбанк" (МФО 01125)</t>
  </si>
  <si>
    <t>птицеводство</t>
  </si>
  <si>
    <t>Приобретение  птицефабрика</t>
  </si>
  <si>
    <t>ФХ "ISTIQLOL VODIY TONG"</t>
  </si>
  <si>
    <t>Ферганская область</t>
  </si>
  <si>
    <t>Ферганская район</t>
  </si>
  <si>
    <t>животноводство</t>
  </si>
  <si>
    <t>Приобретение с.х.техники: трактор марки "LOVOL 1104" - 11 ед.</t>
  </si>
  <si>
    <t>ФХ “TO’MARIS NUR CHORVA”</t>
  </si>
  <si>
    <t>Хорезмская область</t>
  </si>
  <si>
    <t>Уртачирчикский район</t>
  </si>
  <si>
    <t>Приобретение Измельчитель упаковщик влажноrо зерна
иув3_20м, Рукав полимерный мя зерна О 1,5м, L=60cм, Трактор Беларус-1221,2, Погрузчик КУН (TURS).1 500_0Д-1 221 h=4,04m й 1500 к (без рабочих органов, джойстик), 3ахват универсальный КУН (TURS)-2000-18д, Вилы без прижима КУН (TURS)-2000-12-01, Приспособление для погрузки рулонов кун (TURS)-2000-11, Ковш 0,6 мЗ челюстной (L=2M) КУН (TURS)-2000-14, Пастеризатор молока стационарный ПС-300, Культиватор для междурядной обработки почвы КРН-4,2А (6-рядн) с подкормочным приспособлением для внесения сыпучих минеральных удобрений, Д245-06 Двигатель МТЗ-1005, МТ3-1025 105 л,с., с жидкостно-масляным теплообменником, ММЗ, H90V1OC-01 Грабли колесно-пальцевые рицепныс с центральным колесом 1ед, RB l 2/2000 NW Пресс-подборщик 2ед, TRB2OL Полборщик-транспортировщик улонов 2ед. H9OV10С-01  Грабли колесно-польцевые прицепные с центрольным колесом 1ед. RB12/2000 NW Пресс-подборщик 2 ед, TRB2OL Подборшик_x0002_транспортировщик рулонов 2 ед, Трактор Кировец К-525 1 ед.</t>
  </si>
  <si>
    <t>ФХ "RISOLAT CHORVASI"</t>
  </si>
  <si>
    <t>Самаркандская область</t>
  </si>
  <si>
    <t>Каттакурганский район</t>
  </si>
  <si>
    <t>рыбоводства</t>
  </si>
  <si>
    <t>Приобретение  мать-рыба (сазан) 12 500 кг</t>
  </si>
  <si>
    <t>ФХ " Azizbek Reyimboyev"</t>
  </si>
  <si>
    <t>Шовотский район</t>
  </si>
  <si>
    <t>Приобретение  птицефабрика с 28000 голов курыми</t>
  </si>
  <si>
    <t xml:space="preserve">OOO "AMINA-ABDULBOSIT BARAKA" </t>
  </si>
  <si>
    <t>Кашкадарьинская область</t>
  </si>
  <si>
    <t>Яаккабогский район</t>
  </si>
  <si>
    <t>молоководство</t>
  </si>
  <si>
    <t>приобретение Унверсал пастеризатор ПУ-1000, пастеризатор трубка ПТ-1500, линия по производству сыра ПС-300, автоматизированный универсальный котел КУА-50.</t>
  </si>
  <si>
    <t>OOO "PARRAVSHAN TRANS"</t>
  </si>
  <si>
    <t>Бухарская область</t>
  </si>
  <si>
    <t>Когонский район</t>
  </si>
  <si>
    <t>Приобретение 1 комплекта оборудования для выращивания кур-несушек</t>
  </si>
  <si>
    <t>OOO "YANGI ASR"</t>
  </si>
  <si>
    <t>Навоийская область</t>
  </si>
  <si>
    <t>Кизилтепинский район</t>
  </si>
  <si>
    <t xml:space="preserve">Приобретение автоматический упаковичная термоформовочная машина qt 1000 1ед,автоматический упаковичная термоформовочная машина qt 1005 1ед, Линия для призводства сыра моцарелла 1ед, обородивение для розлива и фасовки Кефира и Катқка  1ед. </t>
  </si>
  <si>
    <t>OOO" ESHMUMIN OTA BARAKA"</t>
  </si>
  <si>
    <t>Норободский район</t>
  </si>
  <si>
    <t>сельхозтехника</t>
  </si>
  <si>
    <t>Приобретение Беларус 1025.2 1Ед.</t>
  </si>
  <si>
    <t>OOO "Ziyokor Oq Oltin"</t>
  </si>
  <si>
    <t>Чубодонский район</t>
  </si>
  <si>
    <t>Приобретение механичиский сеялка SAPHIR 9/300 (ZIRKON 8/300) 1 ед.</t>
  </si>
  <si>
    <t>OOO "SAPARBAY MAXMUD"</t>
  </si>
  <si>
    <t>Шаватский район</t>
  </si>
  <si>
    <t>Приобретение 1 грузового автомобиля с кузовом фургон" ISUZU nqr90l(COMFORT)"</t>
  </si>
  <si>
    <t>OOO "SHO'RKO'L CHORVA"</t>
  </si>
  <si>
    <t>Навбахорский район</t>
  </si>
  <si>
    <t>Приобретение плавучего шарового аэратора, строительно-подрядные работы по созданию искусственного озера.</t>
  </si>
  <si>
    <t>ООО "ЗАРИФОТА"</t>
  </si>
  <si>
    <t>Бухарский район</t>
  </si>
  <si>
    <t>Приобретение 1 комбайна кукурузы и 1 механической сеялки САПХИР 9300 K-G-6</t>
  </si>
  <si>
    <t>Узбекистан</t>
  </si>
  <si>
    <t>OOO "Turon Sifat Parranda"</t>
  </si>
  <si>
    <t>304824173</t>
  </si>
  <si>
    <t>Исраилов Бахром Неъматович</t>
  </si>
  <si>
    <t>OOO "SN INVEST"</t>
  </si>
  <si>
    <t>303457805</t>
  </si>
  <si>
    <t>Йўлдашева Гулбахор Мавланжонова</t>
  </si>
  <si>
    <t>Беларусия   Россия Узбекистан</t>
  </si>
  <si>
    <t xml:space="preserve">ООО "Верагода"                                 ООО “Навигатор-Новое машиностроение”                                 ООО “Алпикус”                                         ООО “Bek Cluster Agroservis”                                                       </t>
  </si>
  <si>
    <t>304728252</t>
  </si>
  <si>
    <t>Абдулаева Максуда Султоновна</t>
  </si>
  <si>
    <t>"NODIR OLTIN BALIQLARI" FX</t>
  </si>
  <si>
    <t>303920561</t>
  </si>
  <si>
    <t>Тошев Санжарбек Умпзокович</t>
  </si>
  <si>
    <t>303410420</t>
  </si>
  <si>
    <t>Олломов Реймбой Шарибович</t>
  </si>
  <si>
    <t>"MILITANT" OOO</t>
  </si>
  <si>
    <t>308135316</t>
  </si>
  <si>
    <t>Жураев Илхом Негматович</t>
  </si>
  <si>
    <t>Германия</t>
  </si>
  <si>
    <t xml:space="preserve">Hellmann Poultrey GmbH &amp; Co. KG </t>
  </si>
  <si>
    <t>Равшанов Абдулазиз Хамитович</t>
  </si>
  <si>
    <t>Туркия</t>
  </si>
  <si>
    <t>OPAK MAKINE KALIP AMBALAJ OTOMASYON”                          “FETTAH EROGLU-EROGLU MAKINA”</t>
  </si>
  <si>
    <t>-</t>
  </si>
  <si>
    <t>МЧЖ "Agro servis plyus group"</t>
  </si>
  <si>
    <t>Йўлдашов Бердиёр Ешмўминович</t>
  </si>
  <si>
    <t xml:space="preserve"> ИП ООО "LEMKEN CHIRCHIQ"</t>
  </si>
  <si>
    <t>Атажанов Жамол Муратович</t>
  </si>
  <si>
    <t>OOO "Samarqand Avtomobil Zavodi"</t>
  </si>
  <si>
    <t>Махмудов Азамат Болтобоевич</t>
  </si>
  <si>
    <t>OOO "Турон Шуркул"           
OOO "Кармана Акуа Булдинг"</t>
  </si>
  <si>
    <t xml:space="preserve">Атобекова Лола Газизовна </t>
  </si>
  <si>
    <t>ООО "SN INVEST" 
СП ООО "LEMKEN CHIRCHIQ"</t>
  </si>
  <si>
    <t>Зарипов Фахриддин Джумаевич</t>
  </si>
  <si>
    <t>"Toto Brend Chickins" ОК</t>
  </si>
  <si>
    <t>г.Джизак</t>
  </si>
  <si>
    <t>АКБ "Микрокредитбанк"Джиззакский областной филиал (МФО 00433)</t>
  </si>
  <si>
    <t>приобретение оборудование - 11 видов.</t>
  </si>
  <si>
    <t>ФХ "Камол Кучкаров Файзи"</t>
  </si>
  <si>
    <t>Фуркатский район</t>
  </si>
  <si>
    <t>АКБ "Микрокредитбанк" Ферганская областной филиал (МФО 00433)</t>
  </si>
  <si>
    <t>приобретение оборудование и  ломан браун цыплята 25000.</t>
  </si>
  <si>
    <t>ФХ "Kuvasoy Ruzibuvo yangi bogi"</t>
  </si>
  <si>
    <t>Кувасойский район</t>
  </si>
  <si>
    <t>Приобретение с.х.техники марки "Беларус 82.1" - 1 ед, Минитрактор Lovol 504 1ед, Култиватор Фреза 1ед, Погрузчик Lovol 504 1ед.</t>
  </si>
  <si>
    <t>ООО "Oftobim Nurim"</t>
  </si>
  <si>
    <t>Окдаринский район</t>
  </si>
  <si>
    <t>АКБ "Микрокредитбанк" Самаркандский областной филиал (МФО 00135)</t>
  </si>
  <si>
    <t xml:space="preserve"> приобретение 7 142,86 кг живая рыба целью развития рыбного хозяйства</t>
  </si>
  <si>
    <t>OOO "Seeven Planeet"</t>
  </si>
  <si>
    <t>Сурхандарьинская область</t>
  </si>
  <si>
    <t>Олтинсойский район</t>
  </si>
  <si>
    <t>АКБ "Микрокредитбанк" Головной офис
(МФО 00433)</t>
  </si>
  <si>
    <t>Приобретение 25 000 шт 120 девная куры</t>
  </si>
  <si>
    <t>OOO "Bandixon Broyler 2022"</t>
  </si>
  <si>
    <t>Бандихонский район</t>
  </si>
  <si>
    <t>Приобретение цыплят породы "Росс-308" 31521 ед.</t>
  </si>
  <si>
    <t>OOO "XURSHID TANTANASI"</t>
  </si>
  <si>
    <t>Андижанская область</t>
  </si>
  <si>
    <t>Пахтаободский район</t>
  </si>
  <si>
    <t>Приобретение цыплят породы "Росс-308" 1.000.000 ед.</t>
  </si>
  <si>
    <t>OOO "Zoxid Agro"</t>
  </si>
  <si>
    <t>Ташкентская область</t>
  </si>
  <si>
    <t>Юкоричирчикский район</t>
  </si>
  <si>
    <t>Приобретение оборудования, цыпленка, лекарства для птицы и витаминные продукты из птицы</t>
  </si>
  <si>
    <t xml:space="preserve">OOO "BOTIROVA AZIZA ASL CHORVASI" </t>
  </si>
  <si>
    <t>Косонский район</t>
  </si>
  <si>
    <t>АКБ "Микрокредитбанк"
Бешкентский филиал (МФО 00173)</t>
  </si>
  <si>
    <t>Приобретени 11 видов птицеводческого оборудования и расходных материалов.</t>
  </si>
  <si>
    <t>OOO "STATUS SOFT"</t>
  </si>
  <si>
    <t>Приобретение специального 6 шт оборудования для выращивания фарельской рыбы, холодильного оборудования для охлаждения, замораживания и хранения рыбы</t>
  </si>
  <si>
    <t>ООО"Dilroz ShD"</t>
  </si>
  <si>
    <t>Куватов Иззатжон Собир ўғли</t>
  </si>
  <si>
    <t>Германия Узбекистан</t>
  </si>
  <si>
    <t xml:space="preserve">Hellmann Poultrey GmbH &amp; Co. KG   OOO"Zarafshon-Lohmann-Parranda" </t>
  </si>
  <si>
    <t>304294099</t>
  </si>
  <si>
    <t>ООО “Taromush Baliqlari”</t>
  </si>
  <si>
    <t>307892792</t>
  </si>
  <si>
    <t>OOO "Qo'shko'prik Parranda"</t>
  </si>
  <si>
    <t>Аллаёров Апварбек Усмапович</t>
  </si>
  <si>
    <t xml:space="preserve">ООО "NURIDDIN BOYMATOV 2022" </t>
  </si>
  <si>
    <t>Маматмуродов Шерзод Холмуминович</t>
  </si>
  <si>
    <t xml:space="preserve"> OOO"Inter Agro" </t>
  </si>
  <si>
    <t>303477733</t>
  </si>
  <si>
    <t>Ахмедов Жавлонбек Мамаражанович</t>
  </si>
  <si>
    <t>OOO "Mirzaobod Broyler",                OOO "Parranda Jihoz",                             OOO "Parranda Jihoz Plast"                  OOO "Agro Premix"                                 OOO "Aziuz Group"</t>
  </si>
  <si>
    <t>305693757</t>
  </si>
  <si>
    <t>Зохидов Фарход Ровшан угли</t>
  </si>
  <si>
    <t xml:space="preserve"> OOO "MASH'AL HAMKOR GRAND SERVIS"</t>
  </si>
  <si>
    <t>310225949</t>
  </si>
  <si>
    <t>Истамов Муслимбеки Мирзо угли</t>
  </si>
  <si>
    <t>CП OOO "Rah Abrisham Trade"        OOO "Fer Star Time"</t>
  </si>
  <si>
    <t>310894497</t>
  </si>
  <si>
    <t>Сиддикова Феруза Изатиллаевна</t>
  </si>
  <si>
    <t xml:space="preserve">"SOBIROV BOXODIRJON MAXAMADJONOVICH"ДХ </t>
  </si>
  <si>
    <t>Қўштепа район</t>
  </si>
  <si>
    <t>АКБ "Хамкорбанк" Ферганский филиал (МФО 11441)</t>
  </si>
  <si>
    <t>Приобретение КРС (породы Голштин-нетель) - 40 гол.</t>
  </si>
  <si>
    <t>ФХ "BOYXONBOY-OTA"</t>
  </si>
  <si>
    <t>Наманганская область</t>
  </si>
  <si>
    <t>Намаганский район</t>
  </si>
  <si>
    <t>АКБ "Хамкорбанк" Наманганский филиал (МФО 11427)</t>
  </si>
  <si>
    <t xml:space="preserve">Приобретение мука и отруби для КРС </t>
  </si>
  <si>
    <t>OOO "MUHABBAT SARVAR FAYZ"</t>
  </si>
  <si>
    <t>Оқдаринский район</t>
  </si>
  <si>
    <t>АКБ "Хамкорбанк" Самаркандский региональный филиал (МФО 11449)</t>
  </si>
  <si>
    <t>Приобретение 250 тн корм для птиц</t>
  </si>
  <si>
    <t>"TAYLOQ FAYZ PARRANDA"</t>
  </si>
  <si>
    <t>Тайлокский район</t>
  </si>
  <si>
    <t xml:space="preserve">Приобретение соевый шрот, подсолнечный шрот, хлопоковый шрот, мука, отруби и комбикорм   </t>
  </si>
  <si>
    <t>ФХ "CHORVADOR OMAD ZAMINI"</t>
  </si>
  <si>
    <t>Пастдаргомский район</t>
  </si>
  <si>
    <t>АКБ "Хамкорбанк" Самаркандский региональный филиал (МФО 11432)</t>
  </si>
  <si>
    <t>Приобретение КРС (породы Голштин-Симентал. Швец) - 32 гол.</t>
  </si>
  <si>
    <t>ФХ "BAXT IMKON RIVOJ CHORVASI"</t>
  </si>
  <si>
    <t>Отинкулский район</t>
  </si>
  <si>
    <t>АКБ "Хамкорбанк" Андижанский региональный филиал (МФО 11424)</t>
  </si>
  <si>
    <t>Приобретение КРС (породы Голштин) - 370 гол.</t>
  </si>
  <si>
    <t>ООО "CMT-SPEKTR-YOIM"</t>
  </si>
  <si>
    <t>Самаркандский район</t>
  </si>
  <si>
    <t>Строительство пруды для разведения рыбыого.</t>
  </si>
  <si>
    <t xml:space="preserve">ФХ “CHINOZ AKBAR FAYZ” </t>
  </si>
  <si>
    <t>Чиназский район</t>
  </si>
  <si>
    <t>АКБ "Хамкорбанк" Чинозский филиал (МФО 11443)</t>
  </si>
  <si>
    <t>Купить мальков и кормов для рыбы</t>
  </si>
  <si>
    <t>ФХ "Qashqa suv bulog'I"</t>
  </si>
  <si>
    <t>Сырдарьинская область</t>
  </si>
  <si>
    <t>Гулистанский район</t>
  </si>
  <si>
    <t>АКБ "Хамкорбанк" Сырдарьинская филиал (МФО 11430)</t>
  </si>
  <si>
    <t>Приобретение МРС 500 гол.</t>
  </si>
  <si>
    <t>ФХ "SAN'AT CHICKEN GOLD"</t>
  </si>
  <si>
    <t>Иштихонский район</t>
  </si>
  <si>
    <t>Приобретение цыплят 5.000 ед.</t>
  </si>
  <si>
    <t>OOO "G'OZYEV NO'MONJON"</t>
  </si>
  <si>
    <t>Қўрғонтепенский район</t>
  </si>
  <si>
    <t>АКБ "Хамкорбанк" Андижанский филиал (МФО 11416)</t>
  </si>
  <si>
    <t>Приобретение трактор Беларус 82.1 кондиционер 1ед, 4-рядная пневматическая техника посева 1ед, Культиватор КОН-2,8 А 1ед,  600 IT-оборудование, распыляющее жидкие лекарства в поле 1ед</t>
  </si>
  <si>
    <t>ФХ "Baxt Imkon Rivoj Chorvasi"</t>
  </si>
  <si>
    <t>Приобритение семян кукурузы 35.55 тонн</t>
  </si>
  <si>
    <t>OOO "GULZORDA BARAKALI BALIQ"</t>
  </si>
  <si>
    <t>Сардобинский район</t>
  </si>
  <si>
    <t>Приобретение комбикорма</t>
  </si>
  <si>
    <t>OOO "CHASHMASI SAFED PARRANDA"</t>
  </si>
  <si>
    <t>Приобретение кормавой дрожа 43.5 тонн , Монокалсий фосфат 6.0 тонн, Шрот рапсовий 15.0 тонн, Кормовой добавка 1.5 тонн, Масло подсолнечное 20.0 тонн, Шрот подсолнечний 108.0 тонн, Пшенитса 81.0 тонн, Шрот сойевий 9.4 тонн</t>
  </si>
  <si>
    <t>СП АО "O’RTACHIRCHIQ-PARRANDA"</t>
  </si>
  <si>
    <t>Покупка 6 868 кг комбикорма с полным пайком и 75 000 7-дневных цыплят</t>
  </si>
  <si>
    <t xml:space="preserve">OOO “QARAQALPAQ BETON BUYIMLARI” </t>
  </si>
  <si>
    <t>Республика Каракалпакстан</t>
  </si>
  <si>
    <t>Город Нукус</t>
  </si>
  <si>
    <t>АКБ "Хамкорбанк"  филиал (МФО 11438)</t>
  </si>
  <si>
    <t xml:space="preserve">оборудование для производства кормов для рыбы Экструдер и Драбилка, 13117 кг сырья для кормовых гранул (Соевый шрот), 5028 кг сырья (Горох), 1000 кг сырья (Рыбная мука) и 500 кг сырья (Мясокостная мука), 500 кг сырья </t>
  </si>
  <si>
    <t>"SHUKRDAVLAT" ФХ</t>
  </si>
  <si>
    <t>479590615</t>
  </si>
  <si>
    <t>Собиров Боходиржон Махамаджановичя 957771555</t>
  </si>
  <si>
    <t>OOO"Turon company"              OOO"GOLD FLOUR YUSUF"</t>
  </si>
  <si>
    <t>204821584</t>
  </si>
  <si>
    <t>Бойхонов Баходир Носирович</t>
  </si>
  <si>
    <t>"Afrosiob Parrand" OOO</t>
  </si>
  <si>
    <t>302599029</t>
  </si>
  <si>
    <t>Саматов Азизжон Гафарович</t>
  </si>
  <si>
    <t>Узбекистан                  Россия</t>
  </si>
  <si>
    <t xml:space="preserve">"FEED EXPERT" МЧЖ                       "Soytex" МЧЖ                                           "Агроподукт"                  </t>
  </si>
  <si>
    <t>Адилов Икром Илхомович</t>
  </si>
  <si>
    <t>FX "BUYUK IPAK YO'LI"</t>
  </si>
  <si>
    <t>302982218</t>
  </si>
  <si>
    <t>Муратов Музаффар Сайфиддинович</t>
  </si>
  <si>
    <t>“PUREMILKY PRODUCTS” ФХ</t>
  </si>
  <si>
    <t>301872806</t>
  </si>
  <si>
    <t>Исмоилов Фахриддин Турсунович</t>
  </si>
  <si>
    <t>"Alijon Qurilish Montaj" OOO</t>
  </si>
  <si>
    <t>201831692</t>
  </si>
  <si>
    <t>Мамиров Уктам Халикулович</t>
  </si>
  <si>
    <t>“Gipper Gold fish” ФХ</t>
  </si>
  <si>
    <t>Кыргызия</t>
  </si>
  <si>
    <t>"Агро Логистик Групп" LLC</t>
  </si>
  <si>
    <t>305850996</t>
  </si>
  <si>
    <t>Пардабаев Темурбек Мавлолн угли</t>
  </si>
  <si>
    <t>"Abdullayev Muso Parrandalari" ФХ</t>
  </si>
  <si>
    <t>305217524</t>
  </si>
  <si>
    <t>Уралов Хуршид Йўлдашивич</t>
  </si>
  <si>
    <t>"SN INVEST" ООО</t>
  </si>
  <si>
    <t>206439510</t>
  </si>
  <si>
    <t>Усаров Равшанбек Нумонжон уғли</t>
  </si>
  <si>
    <t xml:space="preserve"> OOO "AGRO BUSINESS"</t>
  </si>
  <si>
    <t>OOO "Biznes Development konsalting"</t>
  </si>
  <si>
    <t>306927534</t>
  </si>
  <si>
    <t>Мухаммадиев Орипходжа Мамараимович</t>
  </si>
  <si>
    <t>OOO "Arslon Continent Plus"
OOO "Mega Premix"
OOO "New Nova Vit"
OOO "Grain Oil Flour"</t>
  </si>
  <si>
    <t>304984403</t>
  </si>
  <si>
    <t>Муйдинхожаев Шухратали Хумитхонович</t>
  </si>
  <si>
    <t>ООО “EXPORT GOLD AGRO” 
ООО “SAKSONOTA PARRANDA”</t>
  </si>
  <si>
    <t>200582086</t>
  </si>
  <si>
    <t>Хошимов Равшан Муродович</t>
  </si>
  <si>
    <t>ООО “Union Team”
ООО “Uni Line Trade”
ООО “Krupasnab”
ООО “Agro Feed Invest”
ООО “Vet Farms Servis Madinabonu”</t>
  </si>
  <si>
    <t>306830269</t>
  </si>
  <si>
    <t>Жарекейов Роман Узакбергенович</t>
  </si>
  <si>
    <t>Одобренные суб-проекты со стороны ГРП "Финансирование устойчивого развития сферы животноводства в Республике Узбекистан" в рамках кредитных линий ФАР по состоянию на 02.10.2024</t>
  </si>
  <si>
    <t>Акабиров Ихтиёр Тойирович</t>
  </si>
  <si>
    <t>Кучкоров Умаржон Камолович</t>
  </si>
  <si>
    <t xml:space="preserve">Улугбеков Назирали Рузибуваевич              </t>
  </si>
  <si>
    <t xml:space="preserve">Худўёров Алишер Каплонович </t>
  </si>
  <si>
    <t>OOO "GOLDEN Food"</t>
  </si>
  <si>
    <t xml:space="preserve">развитие закупки и производства солнечный панельейй </t>
  </si>
  <si>
    <t>OOO "Abdumalik-Rushana-Ferangiz"
ФХ "SIYOB-SHAVKAT-ORZU"
OOO "AAA GRAIN OIL"</t>
  </si>
  <si>
    <t>Жалолов Бобир Баходирович</t>
  </si>
  <si>
    <t xml:space="preserve">Бухарская область </t>
  </si>
  <si>
    <t xml:space="preserve"> Когон район</t>
  </si>
  <si>
    <t>OOO "Inter agro"</t>
  </si>
  <si>
    <t>В целях расширения птицеводства, разведения цыплят-бройлеров, оказания услуг по убою, хранению, заморозке и производству мяса из их мяса.</t>
  </si>
  <si>
    <r>
      <t>O</t>
    </r>
    <r>
      <rPr>
        <sz val="12"/>
        <color theme="1"/>
        <rFont val="Times New Roman"/>
        <family val="1"/>
        <charset val="204"/>
      </rPr>
      <t xml:space="preserve">OO </t>
    </r>
    <r>
      <rPr>
        <sz val="12"/>
        <color rgb="FF000000"/>
        <rFont val="Times New Roman"/>
        <family val="1"/>
        <charset val="204"/>
      </rPr>
      <t>"Pardayev polutry"</t>
    </r>
    <r>
      <rPr>
        <sz val="11"/>
        <color theme="1"/>
        <rFont val="Century Gothic"/>
        <family val="2"/>
        <charset val="204"/>
      </rPr>
      <t xml:space="preserve">
“Мoon-tech Co. LTD”
“АМ2С» (SAS AM2C)” </t>
    </r>
  </si>
  <si>
    <t>Узбекистан
Китай
Франция</t>
  </si>
  <si>
    <t>Р.Эшчанов</t>
  </si>
  <si>
    <t>ООО "Adxam Saloxiddin"</t>
  </si>
  <si>
    <t>Приобретение МРС</t>
  </si>
  <si>
    <t>OOO "CONFIDENCE TRADE QUALITY"</t>
  </si>
  <si>
    <t>Имомов Салохиддин Музаффаривочи</t>
  </si>
  <si>
    <t>OOO "Inno Lab"</t>
  </si>
  <si>
    <t>Бустанликский район</t>
  </si>
  <si>
    <t>Приобретение с.х.техники</t>
  </si>
  <si>
    <t>305526471</t>
  </si>
  <si>
    <t>Джаббаров Комил Санакулович</t>
  </si>
  <si>
    <t>OOO "METO"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</si>
</sst>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sz val="11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entury Gothic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right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right" vertical="center"/>
    </xf>
    <xf numFmtId="165" fontId="5" fillId="0" borderId="3" xfId="1" applyNumberFormat="1" applyFont="1" applyFill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49" fontId="5" fillId="0" borderId="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EC2A-FB0E-4C50-9CA0-2E158BC49F8A}">
  <dimension ref="A1:S46"/>
  <sheetViews>
    <sheetView tabSelected="1" topLeftCell="J36" zoomScale="70" zoomScaleNormal="70" workbookViewId="0">
      <selection activeCell="M45" sqref="M45"/>
    </sheetView>
  </sheetViews>
  <sheetFormatPr defaultRowHeight="15" x14ac:dyDescent="0.25"/>
  <cols>
    <col min="1" max="1" width="4.5703125" style="29" customWidth="1"/>
    <col min="2" max="2" width="42" customWidth="1"/>
    <col min="3" max="3" width="26.85546875" customWidth="1"/>
    <col min="4" max="4" width="20.7109375" customWidth="1"/>
    <col min="5" max="5" width="39.5703125" customWidth="1"/>
    <col min="6" max="6" width="15" customWidth="1"/>
    <col min="7" max="7" width="16.140625" customWidth="1"/>
    <col min="8" max="8" width="15.42578125" customWidth="1"/>
    <col min="9" max="9" width="15" customWidth="1"/>
    <col min="10" max="10" width="17.42578125" bestFit="1" customWidth="1"/>
    <col min="11" max="11" width="21.140625" bestFit="1" customWidth="1"/>
    <col min="12" max="12" width="87.140625" customWidth="1"/>
    <col min="13" max="13" width="15.7109375" customWidth="1"/>
    <col min="14" max="14" width="43.7109375" customWidth="1"/>
    <col min="15" max="15" width="14.42578125" customWidth="1"/>
    <col min="16" max="16" width="10.42578125" customWidth="1"/>
    <col min="17" max="18" width="10.7109375" customWidth="1"/>
    <col min="19" max="19" width="34.7109375" customWidth="1"/>
  </cols>
  <sheetData>
    <row r="1" spans="1:19" ht="30.75" customHeight="1" thickBot="1" x14ac:dyDescent="0.3">
      <c r="A1" s="31" t="s">
        <v>268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72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3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4" t="s">
        <v>17</v>
      </c>
      <c r="S2" s="1" t="s">
        <v>18</v>
      </c>
    </row>
    <row r="3" spans="1:19" ht="30" x14ac:dyDescent="0.25">
      <c r="A3" s="28">
        <v>1</v>
      </c>
      <c r="B3" s="5" t="s">
        <v>19</v>
      </c>
      <c r="C3" s="6" t="s">
        <v>20</v>
      </c>
      <c r="D3" s="6" t="s">
        <v>21</v>
      </c>
      <c r="E3" s="7" t="s">
        <v>22</v>
      </c>
      <c r="F3" s="8">
        <v>45377</v>
      </c>
      <c r="G3" s="9">
        <f t="shared" ref="G3:G25" si="0">H3+I3</f>
        <v>282.54031500000002</v>
      </c>
      <c r="H3" s="9">
        <v>91.207589999999996</v>
      </c>
      <c r="I3" s="9">
        <v>191.33272500000001</v>
      </c>
      <c r="J3" s="9">
        <v>1000</v>
      </c>
      <c r="K3" s="6" t="s">
        <v>23</v>
      </c>
      <c r="L3" s="6" t="s">
        <v>24</v>
      </c>
      <c r="M3" s="6" t="s">
        <v>71</v>
      </c>
      <c r="N3" s="6" t="s">
        <v>72</v>
      </c>
      <c r="O3" s="12">
        <v>10</v>
      </c>
      <c r="P3" s="12">
        <v>5</v>
      </c>
      <c r="Q3" s="12">
        <v>5</v>
      </c>
      <c r="R3" s="13" t="s">
        <v>73</v>
      </c>
      <c r="S3" s="6" t="s">
        <v>74</v>
      </c>
    </row>
    <row r="4" spans="1:19" ht="30" x14ac:dyDescent="0.25">
      <c r="A4" s="28">
        <v>2</v>
      </c>
      <c r="B4" s="5" t="s">
        <v>25</v>
      </c>
      <c r="C4" s="6" t="s">
        <v>26</v>
      </c>
      <c r="D4" s="6" t="s">
        <v>27</v>
      </c>
      <c r="E4" s="7" t="s">
        <v>22</v>
      </c>
      <c r="F4" s="8">
        <v>45391</v>
      </c>
      <c r="G4" s="9">
        <f t="shared" si="0"/>
        <v>938.20685744983598</v>
      </c>
      <c r="H4" s="9">
        <v>332.58846999999997</v>
      </c>
      <c r="I4" s="9">
        <v>605.61838744983595</v>
      </c>
      <c r="J4" s="9">
        <f>H4*10.964</f>
        <v>3646.49998508</v>
      </c>
      <c r="K4" s="6" t="s">
        <v>28</v>
      </c>
      <c r="L4" s="6" t="s">
        <v>29</v>
      </c>
      <c r="M4" s="6" t="s">
        <v>71</v>
      </c>
      <c r="N4" s="6" t="s">
        <v>75</v>
      </c>
      <c r="O4" s="12">
        <v>15</v>
      </c>
      <c r="P4" s="12">
        <v>14</v>
      </c>
      <c r="Q4" s="12">
        <v>1</v>
      </c>
      <c r="R4" s="13" t="s">
        <v>76</v>
      </c>
      <c r="S4" s="6" t="s">
        <v>77</v>
      </c>
    </row>
    <row r="5" spans="1:19" ht="195" x14ac:dyDescent="0.25">
      <c r="A5" s="28">
        <v>3</v>
      </c>
      <c r="B5" s="5" t="s">
        <v>30</v>
      </c>
      <c r="C5" s="6" t="s">
        <v>31</v>
      </c>
      <c r="D5" s="6" t="s">
        <v>32</v>
      </c>
      <c r="E5" s="7" t="s">
        <v>22</v>
      </c>
      <c r="F5" s="8">
        <v>45391</v>
      </c>
      <c r="G5" s="9">
        <f t="shared" si="0"/>
        <v>659.41032599000005</v>
      </c>
      <c r="H5" s="9">
        <v>456.03793999999999</v>
      </c>
      <c r="I5" s="9">
        <v>203.37238599</v>
      </c>
      <c r="J5" s="9">
        <v>5000</v>
      </c>
      <c r="K5" s="6" t="s">
        <v>28</v>
      </c>
      <c r="L5" s="6" t="s">
        <v>33</v>
      </c>
      <c r="M5" s="6" t="s">
        <v>78</v>
      </c>
      <c r="N5" s="6" t="s">
        <v>79</v>
      </c>
      <c r="O5" s="12">
        <v>22</v>
      </c>
      <c r="P5" s="12">
        <v>7</v>
      </c>
      <c r="Q5" s="12">
        <v>15</v>
      </c>
      <c r="R5" s="13" t="s">
        <v>80</v>
      </c>
      <c r="S5" s="6" t="s">
        <v>81</v>
      </c>
    </row>
    <row r="6" spans="1:19" ht="30" x14ac:dyDescent="0.25">
      <c r="A6" s="28">
        <v>4</v>
      </c>
      <c r="B6" s="5" t="s">
        <v>34</v>
      </c>
      <c r="C6" s="6" t="s">
        <v>35</v>
      </c>
      <c r="D6" s="6" t="s">
        <v>36</v>
      </c>
      <c r="E6" s="7" t="s">
        <v>22</v>
      </c>
      <c r="F6" s="8">
        <v>45406</v>
      </c>
      <c r="G6" s="9">
        <f t="shared" si="0"/>
        <v>42.137908270704123</v>
      </c>
      <c r="H6" s="9">
        <v>28.456769999999999</v>
      </c>
      <c r="I6" s="9">
        <f>150000/10964</f>
        <v>13.681138270704123</v>
      </c>
      <c r="J6" s="9">
        <v>312</v>
      </c>
      <c r="K6" s="10" t="s">
        <v>37</v>
      </c>
      <c r="L6" s="6" t="s">
        <v>38</v>
      </c>
      <c r="M6" s="6" t="s">
        <v>71</v>
      </c>
      <c r="N6" s="6" t="s">
        <v>82</v>
      </c>
      <c r="O6" s="12">
        <v>6</v>
      </c>
      <c r="P6" s="12">
        <v>6</v>
      </c>
      <c r="Q6" s="12">
        <v>0</v>
      </c>
      <c r="R6" s="13" t="s">
        <v>83</v>
      </c>
      <c r="S6" s="6" t="s">
        <v>84</v>
      </c>
    </row>
    <row r="7" spans="1:19" x14ac:dyDescent="0.25">
      <c r="A7" s="28">
        <v>5</v>
      </c>
      <c r="B7" s="5" t="s">
        <v>39</v>
      </c>
      <c r="C7" s="6" t="s">
        <v>31</v>
      </c>
      <c r="D7" s="6" t="s">
        <v>40</v>
      </c>
      <c r="E7" s="7" t="s">
        <v>22</v>
      </c>
      <c r="F7" s="8">
        <v>45406</v>
      </c>
      <c r="G7" s="9">
        <f t="shared" si="0"/>
        <v>3525.1732947719811</v>
      </c>
      <c r="H7" s="9">
        <v>999.63517000000002</v>
      </c>
      <c r="I7" s="9">
        <f>27690000/10964</f>
        <v>2525.5381247719811</v>
      </c>
      <c r="J7" s="9">
        <v>10960</v>
      </c>
      <c r="K7" s="6" t="s">
        <v>23</v>
      </c>
      <c r="L7" s="6" t="s">
        <v>41</v>
      </c>
      <c r="M7" s="6" t="s">
        <v>71</v>
      </c>
      <c r="N7" s="6"/>
      <c r="O7" s="12">
        <v>44</v>
      </c>
      <c r="P7" s="12">
        <v>37</v>
      </c>
      <c r="Q7" s="12">
        <v>7</v>
      </c>
      <c r="R7" s="13" t="s">
        <v>85</v>
      </c>
      <c r="S7" s="6" t="s">
        <v>86</v>
      </c>
    </row>
    <row r="8" spans="1:19" ht="30" x14ac:dyDescent="0.25">
      <c r="A8" s="28">
        <v>6</v>
      </c>
      <c r="B8" s="5" t="s">
        <v>42</v>
      </c>
      <c r="C8" s="6" t="s">
        <v>43</v>
      </c>
      <c r="D8" s="6" t="s">
        <v>44</v>
      </c>
      <c r="E8" s="7" t="s">
        <v>22</v>
      </c>
      <c r="F8" s="8">
        <v>45433</v>
      </c>
      <c r="G8" s="9">
        <f t="shared" si="0"/>
        <v>345.15741813206802</v>
      </c>
      <c r="H8" s="9">
        <v>109.4491</v>
      </c>
      <c r="I8" s="9">
        <v>235.708318132068</v>
      </c>
      <c r="J8" s="9">
        <v>1200</v>
      </c>
      <c r="K8" s="6" t="s">
        <v>45</v>
      </c>
      <c r="L8" s="6" t="s">
        <v>46</v>
      </c>
      <c r="M8" s="6" t="s">
        <v>71</v>
      </c>
      <c r="N8" s="6" t="s">
        <v>87</v>
      </c>
      <c r="O8" s="12">
        <v>8</v>
      </c>
      <c r="P8" s="12">
        <v>8</v>
      </c>
      <c r="Q8" s="12">
        <v>0</v>
      </c>
      <c r="R8" s="13" t="s">
        <v>88</v>
      </c>
      <c r="S8" s="6" t="s">
        <v>89</v>
      </c>
    </row>
    <row r="9" spans="1:19" x14ac:dyDescent="0.25">
      <c r="A9" s="28">
        <v>7</v>
      </c>
      <c r="B9" s="5" t="s">
        <v>47</v>
      </c>
      <c r="C9" s="6" t="s">
        <v>48</v>
      </c>
      <c r="D9" s="6" t="s">
        <v>49</v>
      </c>
      <c r="E9" s="7" t="s">
        <v>22</v>
      </c>
      <c r="F9" s="8">
        <v>45435</v>
      </c>
      <c r="G9" s="9">
        <f t="shared" si="0"/>
        <v>1311.6202958701201</v>
      </c>
      <c r="H9" s="9">
        <v>862.82378000000006</v>
      </c>
      <c r="I9" s="9">
        <v>448.79651587012</v>
      </c>
      <c r="J9" s="9">
        <v>9460</v>
      </c>
      <c r="K9" s="6" t="s">
        <v>23</v>
      </c>
      <c r="L9" s="6" t="s">
        <v>50</v>
      </c>
      <c r="M9" s="6" t="s">
        <v>90</v>
      </c>
      <c r="N9" s="6" t="s">
        <v>91</v>
      </c>
      <c r="O9" s="12">
        <v>25</v>
      </c>
      <c r="P9" s="12">
        <v>15</v>
      </c>
      <c r="Q9" s="12">
        <v>10</v>
      </c>
      <c r="R9" s="12">
        <v>300039947</v>
      </c>
      <c r="S9" s="6" t="s">
        <v>92</v>
      </c>
    </row>
    <row r="10" spans="1:19" ht="60" x14ac:dyDescent="0.25">
      <c r="A10" s="28">
        <v>8</v>
      </c>
      <c r="B10" s="5" t="s">
        <v>51</v>
      </c>
      <c r="C10" s="6" t="s">
        <v>52</v>
      </c>
      <c r="D10" s="6" t="s">
        <v>53</v>
      </c>
      <c r="E10" s="7" t="s">
        <v>22</v>
      </c>
      <c r="F10" s="8">
        <v>45440</v>
      </c>
      <c r="G10" s="9">
        <f t="shared" si="0"/>
        <v>1579.5758811784021</v>
      </c>
      <c r="H10" s="9">
        <v>684.05691000000002</v>
      </c>
      <c r="I10" s="9">
        <v>895.51897117840201</v>
      </c>
      <c r="J10" s="9">
        <v>7500</v>
      </c>
      <c r="K10" s="6" t="s">
        <v>45</v>
      </c>
      <c r="L10" s="6" t="s">
        <v>54</v>
      </c>
      <c r="M10" s="6" t="s">
        <v>93</v>
      </c>
      <c r="N10" s="6" t="s">
        <v>94</v>
      </c>
      <c r="O10" s="12">
        <v>195</v>
      </c>
      <c r="P10" s="12">
        <v>195</v>
      </c>
      <c r="Q10" s="12" t="s">
        <v>95</v>
      </c>
      <c r="R10" s="12">
        <v>203378732</v>
      </c>
      <c r="S10" s="6"/>
    </row>
    <row r="11" spans="1:19" x14ac:dyDescent="0.25">
      <c r="A11" s="28">
        <v>9</v>
      </c>
      <c r="B11" s="5" t="s">
        <v>55</v>
      </c>
      <c r="C11" s="6" t="s">
        <v>35</v>
      </c>
      <c r="D11" s="6" t="s">
        <v>56</v>
      </c>
      <c r="E11" s="7" t="s">
        <v>22</v>
      </c>
      <c r="F11" s="8">
        <v>45443</v>
      </c>
      <c r="G11" s="9">
        <f t="shared" si="0"/>
        <v>36.483030616563198</v>
      </c>
      <c r="H11" s="9">
        <v>25.538119999999999</v>
      </c>
      <c r="I11" s="9">
        <v>10.944910616563201</v>
      </c>
      <c r="J11" s="9">
        <v>280</v>
      </c>
      <c r="K11" s="6" t="s">
        <v>57</v>
      </c>
      <c r="L11" s="6" t="s">
        <v>58</v>
      </c>
      <c r="M11" s="6" t="s">
        <v>71</v>
      </c>
      <c r="N11" s="6" t="s">
        <v>96</v>
      </c>
      <c r="O11" s="12">
        <v>1</v>
      </c>
      <c r="P11" s="12">
        <v>1</v>
      </c>
      <c r="Q11" s="12" t="s">
        <v>95</v>
      </c>
      <c r="R11" s="12">
        <v>307827887</v>
      </c>
      <c r="S11" s="6" t="s">
        <v>97</v>
      </c>
    </row>
    <row r="12" spans="1:19" x14ac:dyDescent="0.25">
      <c r="A12" s="28">
        <v>10</v>
      </c>
      <c r="B12" s="5" t="s">
        <v>59</v>
      </c>
      <c r="C12" s="6" t="s">
        <v>31</v>
      </c>
      <c r="D12" s="6" t="s">
        <v>60</v>
      </c>
      <c r="E12" s="7" t="s">
        <v>22</v>
      </c>
      <c r="F12" s="8">
        <v>45450</v>
      </c>
      <c r="G12" s="9">
        <f t="shared" si="0"/>
        <v>69.281497110543498</v>
      </c>
      <c r="H12" s="9">
        <v>40.587380000000003</v>
      </c>
      <c r="I12" s="9">
        <v>28.694117110543498</v>
      </c>
      <c r="J12" s="9">
        <v>445</v>
      </c>
      <c r="K12" s="6" t="s">
        <v>57</v>
      </c>
      <c r="L12" s="6" t="s">
        <v>61</v>
      </c>
      <c r="M12" s="6" t="s">
        <v>71</v>
      </c>
      <c r="N12" s="6" t="s">
        <v>98</v>
      </c>
      <c r="O12" s="12">
        <v>1</v>
      </c>
      <c r="P12" s="12">
        <v>1</v>
      </c>
      <c r="Q12" s="12" t="s">
        <v>95</v>
      </c>
      <c r="R12" s="12">
        <v>303257817</v>
      </c>
      <c r="S12" s="6" t="s">
        <v>99</v>
      </c>
    </row>
    <row r="13" spans="1:19" x14ac:dyDescent="0.25">
      <c r="A13" s="28">
        <v>11</v>
      </c>
      <c r="B13" s="5" t="s">
        <v>62</v>
      </c>
      <c r="C13" s="6" t="s">
        <v>31</v>
      </c>
      <c r="D13" s="6" t="s">
        <v>63</v>
      </c>
      <c r="E13" s="7" t="s">
        <v>22</v>
      </c>
      <c r="F13" s="8">
        <v>45477</v>
      </c>
      <c r="G13" s="9">
        <f t="shared" si="0"/>
        <v>54.2685145421379</v>
      </c>
      <c r="H13" s="9">
        <v>37.987960000000001</v>
      </c>
      <c r="I13" s="9">
        <v>16.280554542137899</v>
      </c>
      <c r="J13" s="9">
        <v>461.5</v>
      </c>
      <c r="K13" s="6" t="s">
        <v>28</v>
      </c>
      <c r="L13" s="6" t="s">
        <v>64</v>
      </c>
      <c r="M13" s="6" t="s">
        <v>71</v>
      </c>
      <c r="N13" s="6" t="s">
        <v>100</v>
      </c>
      <c r="O13" s="12">
        <v>5</v>
      </c>
      <c r="P13" s="12">
        <v>4</v>
      </c>
      <c r="Q13" s="12">
        <v>1</v>
      </c>
      <c r="R13" s="12">
        <v>205103297</v>
      </c>
      <c r="S13" s="6" t="s">
        <v>101</v>
      </c>
    </row>
    <row r="14" spans="1:19" ht="30" x14ac:dyDescent="0.25">
      <c r="A14" s="28">
        <v>12</v>
      </c>
      <c r="B14" s="5" t="s">
        <v>65</v>
      </c>
      <c r="C14" s="6" t="s">
        <v>52</v>
      </c>
      <c r="D14" s="6" t="s">
        <v>66</v>
      </c>
      <c r="E14" s="7" t="s">
        <v>22</v>
      </c>
      <c r="F14" s="8">
        <v>45503</v>
      </c>
      <c r="G14" s="9">
        <f t="shared" si="0"/>
        <v>446.10013482670502</v>
      </c>
      <c r="H14" s="9">
        <v>164.17366000000001</v>
      </c>
      <c r="I14" s="9">
        <v>281.92647482670498</v>
      </c>
      <c r="J14" s="9">
        <v>1800</v>
      </c>
      <c r="K14" s="11" t="s">
        <v>37</v>
      </c>
      <c r="L14" s="6" t="s">
        <v>67</v>
      </c>
      <c r="M14" s="6" t="s">
        <v>71</v>
      </c>
      <c r="N14" s="6" t="s">
        <v>102</v>
      </c>
      <c r="O14" s="12">
        <v>10</v>
      </c>
      <c r="P14" s="12">
        <v>6</v>
      </c>
      <c r="Q14" s="12">
        <v>4</v>
      </c>
      <c r="R14" s="12">
        <v>309407901</v>
      </c>
      <c r="S14" s="6" t="s">
        <v>103</v>
      </c>
    </row>
    <row r="15" spans="1:19" ht="37.5" x14ac:dyDescent="0.3">
      <c r="A15" s="28">
        <v>13</v>
      </c>
      <c r="B15" s="5" t="s">
        <v>68</v>
      </c>
      <c r="C15" s="6" t="s">
        <v>48</v>
      </c>
      <c r="D15" s="6" t="s">
        <v>69</v>
      </c>
      <c r="E15" s="7" t="s">
        <v>22</v>
      </c>
      <c r="F15" s="8">
        <v>45534</v>
      </c>
      <c r="G15" s="9">
        <f t="shared" si="0"/>
        <v>191.14338163808821</v>
      </c>
      <c r="H15" s="9">
        <v>130.60927000000001</v>
      </c>
      <c r="I15" s="9">
        <v>60.534111638088199</v>
      </c>
      <c r="J15" s="9">
        <v>1432</v>
      </c>
      <c r="K15" s="6" t="s">
        <v>28</v>
      </c>
      <c r="L15" s="6" t="s">
        <v>70</v>
      </c>
      <c r="M15" s="6" t="s">
        <v>71</v>
      </c>
      <c r="N15" s="14" t="s">
        <v>104</v>
      </c>
      <c r="O15" s="12">
        <v>6</v>
      </c>
      <c r="P15" s="12">
        <v>4</v>
      </c>
      <c r="Q15" s="12">
        <v>2</v>
      </c>
      <c r="R15" s="12">
        <v>202715993</v>
      </c>
      <c r="S15" s="6" t="s">
        <v>105</v>
      </c>
    </row>
    <row r="16" spans="1:19" ht="30" x14ac:dyDescent="0.25">
      <c r="A16" s="28">
        <v>14</v>
      </c>
      <c r="B16" s="15" t="s">
        <v>106</v>
      </c>
      <c r="C16" s="6" t="s">
        <v>20</v>
      </c>
      <c r="D16" s="11" t="s">
        <v>107</v>
      </c>
      <c r="E16" s="6" t="s">
        <v>108</v>
      </c>
      <c r="F16" s="16">
        <v>45342</v>
      </c>
      <c r="G16" s="17">
        <f t="shared" si="0"/>
        <v>53.266690799999999</v>
      </c>
      <c r="H16" s="17">
        <v>33.6556</v>
      </c>
      <c r="I16" s="17">
        <v>19.611090799999999</v>
      </c>
      <c r="J16" s="17">
        <v>369</v>
      </c>
      <c r="K16" s="11" t="s">
        <v>23</v>
      </c>
      <c r="L16" s="11" t="s">
        <v>109</v>
      </c>
      <c r="M16" s="11" t="s">
        <v>71</v>
      </c>
      <c r="N16" s="11" t="s">
        <v>143</v>
      </c>
      <c r="O16" s="21">
        <v>8</v>
      </c>
      <c r="P16" s="21">
        <v>6</v>
      </c>
      <c r="Q16" s="21">
        <v>2</v>
      </c>
      <c r="R16" s="21">
        <v>304294099</v>
      </c>
      <c r="S16" s="11" t="s">
        <v>144</v>
      </c>
    </row>
    <row r="17" spans="1:19" ht="30" x14ac:dyDescent="0.25">
      <c r="A17" s="28">
        <v>15</v>
      </c>
      <c r="B17" s="5" t="s">
        <v>110</v>
      </c>
      <c r="C17" s="7" t="s">
        <v>26</v>
      </c>
      <c r="D17" s="7" t="s">
        <v>111</v>
      </c>
      <c r="E17" s="7" t="s">
        <v>112</v>
      </c>
      <c r="F17" s="18">
        <v>45377</v>
      </c>
      <c r="G17" s="19">
        <f t="shared" si="0"/>
        <v>538.68031351696402</v>
      </c>
      <c r="H17" s="19">
        <v>364.83035000000001</v>
      </c>
      <c r="I17" s="19">
        <v>173.84996351696401</v>
      </c>
      <c r="J17" s="19">
        <v>4000</v>
      </c>
      <c r="K17" s="7" t="s">
        <v>23</v>
      </c>
      <c r="L17" s="7" t="s">
        <v>113</v>
      </c>
      <c r="M17" s="7" t="s">
        <v>145</v>
      </c>
      <c r="N17" s="7" t="s">
        <v>146</v>
      </c>
      <c r="O17" s="22">
        <v>8</v>
      </c>
      <c r="P17" s="22">
        <v>6</v>
      </c>
      <c r="Q17" s="22">
        <v>2</v>
      </c>
      <c r="R17" s="23" t="s">
        <v>147</v>
      </c>
      <c r="S17" s="24" t="s">
        <v>270</v>
      </c>
    </row>
    <row r="18" spans="1:19" ht="30" x14ac:dyDescent="0.25">
      <c r="A18" s="28">
        <v>16</v>
      </c>
      <c r="B18" s="20" t="s">
        <v>114</v>
      </c>
      <c r="C18" s="6" t="s">
        <v>26</v>
      </c>
      <c r="D18" s="6" t="s">
        <v>115</v>
      </c>
      <c r="E18" s="6" t="s">
        <v>112</v>
      </c>
      <c r="F18" s="8">
        <v>45377</v>
      </c>
      <c r="G18" s="9">
        <f t="shared" si="0"/>
        <v>157.42429346588798</v>
      </c>
      <c r="H18" s="9">
        <v>45.603789999999996</v>
      </c>
      <c r="I18" s="9">
        <v>111.820503465888</v>
      </c>
      <c r="J18" s="9">
        <v>500</v>
      </c>
      <c r="K18" s="6" t="s">
        <v>28</v>
      </c>
      <c r="L18" s="7" t="s">
        <v>116</v>
      </c>
      <c r="M18" s="11" t="s">
        <v>71</v>
      </c>
      <c r="N18" s="6" t="s">
        <v>75</v>
      </c>
      <c r="O18" s="12">
        <v>13</v>
      </c>
      <c r="P18" s="12">
        <v>9</v>
      </c>
      <c r="Q18" s="12">
        <v>4</v>
      </c>
      <c r="R18" s="12">
        <v>206221292</v>
      </c>
      <c r="S18" s="6" t="s">
        <v>271</v>
      </c>
    </row>
    <row r="19" spans="1:19" ht="30" x14ac:dyDescent="0.25">
      <c r="A19" s="28">
        <v>17</v>
      </c>
      <c r="B19" s="20" t="s">
        <v>117</v>
      </c>
      <c r="C19" s="6" t="s">
        <v>35</v>
      </c>
      <c r="D19" s="6" t="s">
        <v>118</v>
      </c>
      <c r="E19" s="6" t="s">
        <v>119</v>
      </c>
      <c r="F19" s="8">
        <v>45377</v>
      </c>
      <c r="G19" s="9">
        <f t="shared" si="0"/>
        <v>105.1805902480846</v>
      </c>
      <c r="H19" s="9">
        <v>72.966070000000002</v>
      </c>
      <c r="I19" s="9">
        <v>32.214520248084597</v>
      </c>
      <c r="J19" s="9">
        <v>800</v>
      </c>
      <c r="K19" s="6" t="s">
        <v>37</v>
      </c>
      <c r="L19" s="6" t="s">
        <v>120</v>
      </c>
      <c r="M19" s="6" t="s">
        <v>71</v>
      </c>
      <c r="N19" s="6" t="s">
        <v>148</v>
      </c>
      <c r="O19" s="12">
        <v>8</v>
      </c>
      <c r="P19" s="12">
        <v>6</v>
      </c>
      <c r="Q19" s="12">
        <v>2</v>
      </c>
      <c r="R19" s="13" t="s">
        <v>149</v>
      </c>
      <c r="S19" s="6" t="s">
        <v>272</v>
      </c>
    </row>
    <row r="20" spans="1:19" ht="30" x14ac:dyDescent="0.25">
      <c r="A20" s="28">
        <v>18</v>
      </c>
      <c r="B20" s="20" t="s">
        <v>121</v>
      </c>
      <c r="C20" s="6" t="s">
        <v>122</v>
      </c>
      <c r="D20" s="6" t="s">
        <v>123</v>
      </c>
      <c r="E20" s="6" t="s">
        <v>124</v>
      </c>
      <c r="F20" s="8">
        <v>45377</v>
      </c>
      <c r="G20" s="9">
        <f t="shared" si="0"/>
        <v>909.33965164538404</v>
      </c>
      <c r="H20" s="9">
        <v>273.62276000000003</v>
      </c>
      <c r="I20" s="9">
        <v>635.71689164538395</v>
      </c>
      <c r="J20" s="9">
        <v>3000</v>
      </c>
      <c r="K20" s="6" t="s">
        <v>23</v>
      </c>
      <c r="L20" s="6" t="s">
        <v>125</v>
      </c>
      <c r="M20" s="6" t="s">
        <v>71</v>
      </c>
      <c r="N20" s="6" t="s">
        <v>150</v>
      </c>
      <c r="O20" s="12">
        <v>13</v>
      </c>
      <c r="P20" s="12">
        <v>9</v>
      </c>
      <c r="Q20" s="12">
        <v>4</v>
      </c>
      <c r="R20" s="12">
        <v>309452444</v>
      </c>
      <c r="S20" s="12" t="s">
        <v>151</v>
      </c>
    </row>
    <row r="21" spans="1:19" ht="30" x14ac:dyDescent="0.25">
      <c r="A21" s="28">
        <v>19</v>
      </c>
      <c r="B21" s="20" t="s">
        <v>126</v>
      </c>
      <c r="C21" s="6" t="s">
        <v>122</v>
      </c>
      <c r="D21" s="6" t="s">
        <v>127</v>
      </c>
      <c r="E21" s="6" t="s">
        <v>124</v>
      </c>
      <c r="F21" s="8">
        <v>45377</v>
      </c>
      <c r="G21" s="9">
        <f t="shared" si="0"/>
        <v>67.916815676760294</v>
      </c>
      <c r="H21" s="9">
        <v>23.71397</v>
      </c>
      <c r="I21" s="9">
        <v>44.202845676760298</v>
      </c>
      <c r="J21" s="9">
        <v>260</v>
      </c>
      <c r="K21" s="6" t="s">
        <v>23</v>
      </c>
      <c r="L21" s="6" t="s">
        <v>128</v>
      </c>
      <c r="M21" s="6" t="s">
        <v>71</v>
      </c>
      <c r="N21" s="6" t="s">
        <v>152</v>
      </c>
      <c r="O21" s="12">
        <v>6</v>
      </c>
      <c r="P21" s="12">
        <v>4</v>
      </c>
      <c r="Q21" s="12">
        <v>2</v>
      </c>
      <c r="R21" s="12">
        <v>309588417</v>
      </c>
      <c r="S21" s="6" t="s">
        <v>153</v>
      </c>
    </row>
    <row r="22" spans="1:19" ht="30" x14ac:dyDescent="0.25">
      <c r="A22" s="28">
        <v>20</v>
      </c>
      <c r="B22" s="20" t="s">
        <v>129</v>
      </c>
      <c r="C22" s="6" t="s">
        <v>130</v>
      </c>
      <c r="D22" s="6" t="s">
        <v>131</v>
      </c>
      <c r="E22" s="6" t="s">
        <v>124</v>
      </c>
      <c r="F22" s="8">
        <v>45413</v>
      </c>
      <c r="G22" s="9">
        <f t="shared" si="0"/>
        <v>1607.077708865374</v>
      </c>
      <c r="H22" s="9">
        <v>456.03794235680402</v>
      </c>
      <c r="I22" s="9">
        <v>1151.03976650857</v>
      </c>
      <c r="J22" s="9">
        <v>5000</v>
      </c>
      <c r="K22" s="6" t="s">
        <v>23</v>
      </c>
      <c r="L22" s="6" t="s">
        <v>132</v>
      </c>
      <c r="M22" s="6" t="s">
        <v>71</v>
      </c>
      <c r="N22" s="6" t="s">
        <v>154</v>
      </c>
      <c r="O22" s="12">
        <v>45</v>
      </c>
      <c r="P22" s="12">
        <v>36</v>
      </c>
      <c r="Q22" s="12">
        <v>9</v>
      </c>
      <c r="R22" s="13" t="s">
        <v>155</v>
      </c>
      <c r="S22" s="6" t="s">
        <v>156</v>
      </c>
    </row>
    <row r="23" spans="1:19" ht="75" x14ac:dyDescent="0.25">
      <c r="A23" s="28">
        <v>21</v>
      </c>
      <c r="B23" s="20" t="s">
        <v>133</v>
      </c>
      <c r="C23" s="6" t="s">
        <v>134</v>
      </c>
      <c r="D23" s="6" t="s">
        <v>135</v>
      </c>
      <c r="E23" s="6" t="s">
        <v>124</v>
      </c>
      <c r="F23" s="8">
        <v>45413</v>
      </c>
      <c r="G23" s="9">
        <f t="shared" si="0"/>
        <v>586.66471278365498</v>
      </c>
      <c r="H23" s="9">
        <v>410.43414000000001</v>
      </c>
      <c r="I23" s="9">
        <v>176.23057278365499</v>
      </c>
      <c r="J23" s="9">
        <v>4500</v>
      </c>
      <c r="K23" s="6" t="s">
        <v>23</v>
      </c>
      <c r="L23" s="6" t="s">
        <v>136</v>
      </c>
      <c r="M23" s="6" t="s">
        <v>71</v>
      </c>
      <c r="N23" s="6" t="s">
        <v>157</v>
      </c>
      <c r="O23" s="12">
        <v>10</v>
      </c>
      <c r="P23" s="12">
        <v>7</v>
      </c>
      <c r="Q23" s="12">
        <v>3</v>
      </c>
      <c r="R23" s="13" t="s">
        <v>158</v>
      </c>
      <c r="S23" s="6" t="s">
        <v>159</v>
      </c>
    </row>
    <row r="24" spans="1:19" ht="30" x14ac:dyDescent="0.25">
      <c r="A24" s="28">
        <v>22</v>
      </c>
      <c r="B24" s="20" t="s">
        <v>137</v>
      </c>
      <c r="C24" s="6" t="s">
        <v>43</v>
      </c>
      <c r="D24" s="6" t="s">
        <v>138</v>
      </c>
      <c r="E24" s="11" t="s">
        <v>139</v>
      </c>
      <c r="F24" s="8">
        <v>45427</v>
      </c>
      <c r="G24" s="9">
        <f t="shared" si="0"/>
        <v>59.836551189346906</v>
      </c>
      <c r="H24" s="9">
        <v>41.043410000000002</v>
      </c>
      <c r="I24" s="9">
        <v>18.793141189346901</v>
      </c>
      <c r="J24" s="9">
        <v>450</v>
      </c>
      <c r="K24" s="6" t="s">
        <v>23</v>
      </c>
      <c r="L24" s="6" t="s">
        <v>140</v>
      </c>
      <c r="M24" s="6" t="s">
        <v>71</v>
      </c>
      <c r="N24" s="6" t="s">
        <v>160</v>
      </c>
      <c r="O24" s="12">
        <v>9</v>
      </c>
      <c r="P24" s="12">
        <v>6</v>
      </c>
      <c r="Q24" s="12">
        <v>3</v>
      </c>
      <c r="R24" s="13" t="s">
        <v>161</v>
      </c>
      <c r="S24" s="6" t="s">
        <v>162</v>
      </c>
    </row>
    <row r="25" spans="1:19" ht="30" x14ac:dyDescent="0.25">
      <c r="A25" s="28">
        <v>23</v>
      </c>
      <c r="B25" s="20" t="s">
        <v>141</v>
      </c>
      <c r="C25" s="6" t="s">
        <v>26</v>
      </c>
      <c r="D25" s="6" t="s">
        <v>27</v>
      </c>
      <c r="E25" s="11" t="s">
        <v>139</v>
      </c>
      <c r="F25" s="8">
        <v>45530</v>
      </c>
      <c r="G25" s="9">
        <f t="shared" si="0"/>
        <v>138.75955276906231</v>
      </c>
      <c r="H25" s="9">
        <v>84.519540000000006</v>
      </c>
      <c r="I25" s="9">
        <v>54.240012769062297</v>
      </c>
      <c r="J25" s="9">
        <v>1050</v>
      </c>
      <c r="K25" s="6" t="s">
        <v>37</v>
      </c>
      <c r="L25" s="6" t="s">
        <v>142</v>
      </c>
      <c r="M25" s="6" t="s">
        <v>71</v>
      </c>
      <c r="N25" s="6" t="s">
        <v>163</v>
      </c>
      <c r="O25" s="12">
        <v>5</v>
      </c>
      <c r="P25" s="12">
        <v>4</v>
      </c>
      <c r="Q25" s="12">
        <v>1</v>
      </c>
      <c r="R25" s="13" t="s">
        <v>164</v>
      </c>
      <c r="S25" s="6" t="s">
        <v>165</v>
      </c>
    </row>
    <row r="26" spans="1:19" ht="30" x14ac:dyDescent="0.25">
      <c r="A26" s="28">
        <v>24</v>
      </c>
      <c r="B26" s="15" t="s">
        <v>166</v>
      </c>
      <c r="C26" s="11" t="s">
        <v>26</v>
      </c>
      <c r="D26" s="11" t="s">
        <v>167</v>
      </c>
      <c r="E26" s="11" t="s">
        <v>168</v>
      </c>
      <c r="F26" s="16">
        <v>45317</v>
      </c>
      <c r="G26" s="17">
        <f t="shared" ref="G26:G45" si="1">+H26+I26</f>
        <v>361.81138270704122</v>
      </c>
      <c r="H26" s="17">
        <f>+J26/10.964</f>
        <v>109.44910616563298</v>
      </c>
      <c r="I26" s="17">
        <f>2766900/10964</f>
        <v>252.36227654140825</v>
      </c>
      <c r="J26" s="17">
        <v>1200</v>
      </c>
      <c r="K26" s="10" t="s">
        <v>28</v>
      </c>
      <c r="L26" s="11" t="s">
        <v>169</v>
      </c>
      <c r="M26" s="11" t="s">
        <v>71</v>
      </c>
      <c r="N26" s="11" t="s">
        <v>223</v>
      </c>
      <c r="O26" s="21">
        <f>P26+Q26</f>
        <v>2</v>
      </c>
      <c r="P26" s="21">
        <v>1</v>
      </c>
      <c r="Q26" s="21">
        <v>1</v>
      </c>
      <c r="R26" s="27" t="s">
        <v>224</v>
      </c>
      <c r="S26" s="11" t="s">
        <v>225</v>
      </c>
    </row>
    <row r="27" spans="1:19" ht="30" x14ac:dyDescent="0.25">
      <c r="A27" s="28">
        <v>25</v>
      </c>
      <c r="B27" s="15" t="s">
        <v>170</v>
      </c>
      <c r="C27" s="11" t="s">
        <v>171</v>
      </c>
      <c r="D27" s="11" t="s">
        <v>172</v>
      </c>
      <c r="E27" s="11" t="s">
        <v>173</v>
      </c>
      <c r="F27" s="16">
        <v>45338</v>
      </c>
      <c r="G27" s="17">
        <f t="shared" si="1"/>
        <v>114.92155723823419</v>
      </c>
      <c r="H27" s="17">
        <v>45.603789999999996</v>
      </c>
      <c r="I27" s="17">
        <v>69.317767238234197</v>
      </c>
      <c r="J27" s="25">
        <v>500</v>
      </c>
      <c r="K27" s="10" t="s">
        <v>28</v>
      </c>
      <c r="L27" s="11" t="s">
        <v>174</v>
      </c>
      <c r="M27" s="11" t="s">
        <v>71</v>
      </c>
      <c r="N27" s="11" t="s">
        <v>226</v>
      </c>
      <c r="O27" s="21">
        <v>2</v>
      </c>
      <c r="P27" s="21">
        <v>2</v>
      </c>
      <c r="Q27" s="21"/>
      <c r="R27" s="27" t="s">
        <v>227</v>
      </c>
      <c r="S27" s="11" t="s">
        <v>228</v>
      </c>
    </row>
    <row r="28" spans="1:19" ht="30" x14ac:dyDescent="0.25">
      <c r="A28" s="28">
        <v>26</v>
      </c>
      <c r="B28" s="15" t="s">
        <v>175</v>
      </c>
      <c r="C28" s="11" t="s">
        <v>35</v>
      </c>
      <c r="D28" s="11" t="s">
        <v>176</v>
      </c>
      <c r="E28" s="11" t="s">
        <v>177</v>
      </c>
      <c r="F28" s="16">
        <v>45338</v>
      </c>
      <c r="G28" s="17">
        <f t="shared" si="1"/>
        <v>537.04113620576436</v>
      </c>
      <c r="H28" s="17">
        <v>91.207589999999996</v>
      </c>
      <c r="I28" s="17">
        <f>(4888119000.6/10964)/1000</f>
        <v>445.83354620576432</v>
      </c>
      <c r="J28" s="26">
        <v>1000</v>
      </c>
      <c r="K28" s="11" t="s">
        <v>23</v>
      </c>
      <c r="L28" s="11" t="s">
        <v>178</v>
      </c>
      <c r="M28" s="11" t="s">
        <v>71</v>
      </c>
      <c r="N28" s="11" t="s">
        <v>229</v>
      </c>
      <c r="O28" s="21">
        <v>2</v>
      </c>
      <c r="P28" s="21">
        <v>2</v>
      </c>
      <c r="Q28" s="21"/>
      <c r="R28" s="27" t="s">
        <v>230</v>
      </c>
      <c r="S28" s="11" t="s">
        <v>231</v>
      </c>
    </row>
    <row r="29" spans="1:19" ht="45" x14ac:dyDescent="0.25">
      <c r="A29" s="28">
        <v>27</v>
      </c>
      <c r="B29" s="15" t="s">
        <v>179</v>
      </c>
      <c r="C29" s="11" t="s">
        <v>35</v>
      </c>
      <c r="D29" s="11" t="s">
        <v>180</v>
      </c>
      <c r="E29" s="11" t="s">
        <v>177</v>
      </c>
      <c r="F29" s="16">
        <v>45351</v>
      </c>
      <c r="G29" s="17">
        <f t="shared" si="1"/>
        <v>447.96549834731849</v>
      </c>
      <c r="H29" s="17">
        <v>182.41516999999999</v>
      </c>
      <c r="I29" s="17">
        <f>(2911493800/10964)/1000</f>
        <v>265.5503283473185</v>
      </c>
      <c r="J29" s="26">
        <v>2000</v>
      </c>
      <c r="K29" s="11" t="s">
        <v>23</v>
      </c>
      <c r="L29" s="11" t="s">
        <v>181</v>
      </c>
      <c r="M29" s="11" t="s">
        <v>232</v>
      </c>
      <c r="N29" s="11" t="s">
        <v>233</v>
      </c>
      <c r="O29" s="21">
        <v>2</v>
      </c>
      <c r="P29" s="21">
        <v>2</v>
      </c>
      <c r="Q29" s="21"/>
      <c r="R29" s="27" t="s">
        <v>230</v>
      </c>
      <c r="S29" s="11" t="s">
        <v>234</v>
      </c>
    </row>
    <row r="30" spans="1:19" ht="30" x14ac:dyDescent="0.25">
      <c r="A30" s="28">
        <v>28</v>
      </c>
      <c r="B30" s="15" t="s">
        <v>182</v>
      </c>
      <c r="C30" s="11" t="s">
        <v>35</v>
      </c>
      <c r="D30" s="11" t="s">
        <v>183</v>
      </c>
      <c r="E30" s="11" t="s">
        <v>184</v>
      </c>
      <c r="F30" s="16">
        <v>45380</v>
      </c>
      <c r="G30" s="17">
        <f t="shared" si="1"/>
        <v>121.24041622765414</v>
      </c>
      <c r="H30" s="17">
        <v>58.737679999999997</v>
      </c>
      <c r="I30" s="17">
        <f>(685280000/10964)/1000</f>
        <v>62.50273622765414</v>
      </c>
      <c r="J30" s="26">
        <v>644</v>
      </c>
      <c r="K30" s="10" t="s">
        <v>28</v>
      </c>
      <c r="L30" s="11" t="s">
        <v>185</v>
      </c>
      <c r="M30" s="11" t="s">
        <v>71</v>
      </c>
      <c r="N30" s="11" t="s">
        <v>235</v>
      </c>
      <c r="O30" s="21">
        <v>3</v>
      </c>
      <c r="P30" s="21">
        <v>2</v>
      </c>
      <c r="Q30" s="21">
        <v>1</v>
      </c>
      <c r="R30" s="27" t="s">
        <v>236</v>
      </c>
      <c r="S30" s="11" t="s">
        <v>237</v>
      </c>
    </row>
    <row r="31" spans="1:19" ht="30" x14ac:dyDescent="0.25">
      <c r="A31" s="28">
        <v>29</v>
      </c>
      <c r="B31" s="15" t="s">
        <v>186</v>
      </c>
      <c r="C31" s="11" t="s">
        <v>130</v>
      </c>
      <c r="D31" s="11" t="s">
        <v>187</v>
      </c>
      <c r="E31" s="11" t="s">
        <v>188</v>
      </c>
      <c r="F31" s="16">
        <v>45385</v>
      </c>
      <c r="G31" s="17">
        <f t="shared" si="1"/>
        <v>5353.7554656877046</v>
      </c>
      <c r="H31" s="17">
        <v>342.02845000000002</v>
      </c>
      <c r="I31" s="17">
        <v>5011.7270156877048</v>
      </c>
      <c r="J31" s="26">
        <v>3750</v>
      </c>
      <c r="K31" s="10" t="s">
        <v>28</v>
      </c>
      <c r="L31" s="11" t="s">
        <v>189</v>
      </c>
      <c r="M31" s="11" t="s">
        <v>71</v>
      </c>
      <c r="N31" s="11" t="s">
        <v>238</v>
      </c>
      <c r="O31" s="21">
        <v>5</v>
      </c>
      <c r="P31" s="21">
        <v>3</v>
      </c>
      <c r="Q31" s="21">
        <v>2</v>
      </c>
      <c r="R31" s="27" t="s">
        <v>239</v>
      </c>
      <c r="S31" s="11" t="s">
        <v>240</v>
      </c>
    </row>
    <row r="32" spans="1:19" ht="30" x14ac:dyDescent="0.25">
      <c r="A32" s="28">
        <v>30</v>
      </c>
      <c r="B32" s="15" t="s">
        <v>190</v>
      </c>
      <c r="C32" s="11" t="s">
        <v>35</v>
      </c>
      <c r="D32" s="11" t="s">
        <v>191</v>
      </c>
      <c r="E32" s="11" t="s">
        <v>177</v>
      </c>
      <c r="F32" s="8">
        <v>45398</v>
      </c>
      <c r="G32" s="17">
        <f t="shared" si="1"/>
        <v>583.13757146296996</v>
      </c>
      <c r="H32" s="17">
        <v>182.41517999999999</v>
      </c>
      <c r="I32" s="17">
        <v>400.72239146296999</v>
      </c>
      <c r="J32" s="26">
        <v>2000</v>
      </c>
      <c r="K32" s="10" t="s">
        <v>37</v>
      </c>
      <c r="L32" s="11" t="s">
        <v>192</v>
      </c>
      <c r="M32" s="11" t="s">
        <v>71</v>
      </c>
      <c r="N32" s="11" t="s">
        <v>241</v>
      </c>
      <c r="O32" s="21">
        <v>2</v>
      </c>
      <c r="P32" s="21">
        <v>1</v>
      </c>
      <c r="Q32" s="21">
        <v>1</v>
      </c>
      <c r="R32" s="27" t="s">
        <v>242</v>
      </c>
      <c r="S32" s="11" t="s">
        <v>243</v>
      </c>
    </row>
    <row r="33" spans="1:19" ht="30" x14ac:dyDescent="0.25">
      <c r="A33" s="28">
        <v>31</v>
      </c>
      <c r="B33" s="15" t="s">
        <v>193</v>
      </c>
      <c r="C33" s="11" t="s">
        <v>134</v>
      </c>
      <c r="D33" s="11" t="s">
        <v>194</v>
      </c>
      <c r="E33" s="11" t="s">
        <v>195</v>
      </c>
      <c r="F33" s="8">
        <v>45398</v>
      </c>
      <c r="G33" s="17">
        <f t="shared" si="1"/>
        <v>59.284925964976196</v>
      </c>
      <c r="H33" s="17">
        <v>27.362269999999999</v>
      </c>
      <c r="I33" s="17">
        <v>31.922655964976201</v>
      </c>
      <c r="J33" s="26">
        <v>300</v>
      </c>
      <c r="K33" s="10" t="s">
        <v>37</v>
      </c>
      <c r="L33" s="11" t="s">
        <v>196</v>
      </c>
      <c r="M33" s="11" t="s">
        <v>71</v>
      </c>
      <c r="N33" s="11" t="s">
        <v>244</v>
      </c>
      <c r="O33" s="21">
        <v>2</v>
      </c>
      <c r="P33" s="21">
        <v>1</v>
      </c>
      <c r="Q33" s="21">
        <v>1</v>
      </c>
      <c r="R33" s="27">
        <v>302399324</v>
      </c>
      <c r="S33" s="11" t="s">
        <v>269</v>
      </c>
    </row>
    <row r="34" spans="1:19" ht="30" x14ac:dyDescent="0.25">
      <c r="A34" s="28">
        <v>32</v>
      </c>
      <c r="B34" s="15" t="s">
        <v>197</v>
      </c>
      <c r="C34" s="6" t="s">
        <v>198</v>
      </c>
      <c r="D34" s="11" t="s">
        <v>199</v>
      </c>
      <c r="E34" s="11" t="s">
        <v>200</v>
      </c>
      <c r="F34" s="8">
        <v>45398</v>
      </c>
      <c r="G34" s="17">
        <f t="shared" si="1"/>
        <v>87.4224728529733</v>
      </c>
      <c r="H34" s="17">
        <v>41.955489999999998</v>
      </c>
      <c r="I34" s="17">
        <v>45.466982852973302</v>
      </c>
      <c r="J34" s="26">
        <v>460</v>
      </c>
      <c r="K34" s="10" t="s">
        <v>28</v>
      </c>
      <c r="L34" s="11" t="s">
        <v>201</v>
      </c>
      <c r="M34" s="11" t="s">
        <v>245</v>
      </c>
      <c r="N34" s="11" t="s">
        <v>246</v>
      </c>
      <c r="O34" s="21">
        <v>2</v>
      </c>
      <c r="P34" s="21">
        <v>1</v>
      </c>
      <c r="Q34" s="21">
        <v>1</v>
      </c>
      <c r="R34" s="27" t="s">
        <v>247</v>
      </c>
      <c r="S34" s="11" t="s">
        <v>248</v>
      </c>
    </row>
    <row r="35" spans="1:19" ht="30" x14ac:dyDescent="0.25">
      <c r="A35" s="28">
        <v>33</v>
      </c>
      <c r="B35" s="15" t="s">
        <v>202</v>
      </c>
      <c r="C35" s="11" t="s">
        <v>35</v>
      </c>
      <c r="D35" s="11" t="s">
        <v>203</v>
      </c>
      <c r="E35" s="11" t="s">
        <v>184</v>
      </c>
      <c r="F35" s="8">
        <v>45407</v>
      </c>
      <c r="G35" s="17">
        <f t="shared" si="1"/>
        <v>63.845305388544404</v>
      </c>
      <c r="H35" s="17">
        <v>27.362269999999999</v>
      </c>
      <c r="I35" s="17">
        <v>36.483035388544401</v>
      </c>
      <c r="J35" s="26">
        <v>300</v>
      </c>
      <c r="K35" s="11" t="s">
        <v>23</v>
      </c>
      <c r="L35" s="6" t="s">
        <v>204</v>
      </c>
      <c r="M35" s="11" t="s">
        <v>71</v>
      </c>
      <c r="N35" s="11" t="s">
        <v>249</v>
      </c>
      <c r="O35" s="21">
        <v>1</v>
      </c>
      <c r="P35" s="21"/>
      <c r="Q35" s="21">
        <v>1</v>
      </c>
      <c r="R35" s="27" t="s">
        <v>250</v>
      </c>
      <c r="S35" s="11" t="s">
        <v>251</v>
      </c>
    </row>
    <row r="36" spans="1:19" ht="45" x14ac:dyDescent="0.25">
      <c r="A36" s="28">
        <v>34</v>
      </c>
      <c r="B36" s="15" t="s">
        <v>205</v>
      </c>
      <c r="C36" s="6" t="s">
        <v>130</v>
      </c>
      <c r="D36" s="11" t="s">
        <v>206</v>
      </c>
      <c r="E36" s="11" t="s">
        <v>207</v>
      </c>
      <c r="F36" s="8">
        <v>45440</v>
      </c>
      <c r="G36" s="17">
        <f t="shared" si="1"/>
        <v>90.468077865742401</v>
      </c>
      <c r="H36" s="17">
        <v>48.431229999999999</v>
      </c>
      <c r="I36" s="17">
        <v>42.036847865742402</v>
      </c>
      <c r="J36" s="26">
        <v>531</v>
      </c>
      <c r="K36" s="10" t="s">
        <v>28</v>
      </c>
      <c r="L36" s="11" t="s">
        <v>208</v>
      </c>
      <c r="M36" s="11" t="s">
        <v>71</v>
      </c>
      <c r="N36" s="11" t="s">
        <v>252</v>
      </c>
      <c r="O36" s="21">
        <v>2</v>
      </c>
      <c r="P36" s="21">
        <v>1</v>
      </c>
      <c r="Q36" s="21">
        <v>1</v>
      </c>
      <c r="R36" s="27" t="s">
        <v>253</v>
      </c>
      <c r="S36" s="11" t="s">
        <v>254</v>
      </c>
    </row>
    <row r="37" spans="1:19" ht="30" x14ac:dyDescent="0.25">
      <c r="A37" s="28">
        <v>35</v>
      </c>
      <c r="B37" s="15" t="s">
        <v>209</v>
      </c>
      <c r="C37" s="6" t="s">
        <v>130</v>
      </c>
      <c r="D37" s="11" t="s">
        <v>187</v>
      </c>
      <c r="E37" s="11" t="s">
        <v>207</v>
      </c>
      <c r="F37" s="8">
        <v>45446</v>
      </c>
      <c r="G37" s="17">
        <f t="shared" si="1"/>
        <v>4483.4002210032795</v>
      </c>
      <c r="H37" s="17">
        <v>95.767970000000005</v>
      </c>
      <c r="I37" s="17">
        <v>4387.6322510032796</v>
      </c>
      <c r="J37" s="26">
        <v>1050</v>
      </c>
      <c r="K37" s="10" t="s">
        <v>28</v>
      </c>
      <c r="L37" s="11" t="s">
        <v>210</v>
      </c>
      <c r="M37" s="11" t="s">
        <v>71</v>
      </c>
      <c r="N37" s="11" t="s">
        <v>255</v>
      </c>
      <c r="O37" s="21">
        <v>2</v>
      </c>
      <c r="P37" s="21">
        <v>1</v>
      </c>
      <c r="Q37" s="21">
        <v>1</v>
      </c>
      <c r="R37" s="27" t="s">
        <v>239</v>
      </c>
      <c r="S37" s="11" t="s">
        <v>240</v>
      </c>
    </row>
    <row r="38" spans="1:19" ht="30" x14ac:dyDescent="0.25">
      <c r="A38" s="28">
        <v>36</v>
      </c>
      <c r="B38" s="15" t="s">
        <v>211</v>
      </c>
      <c r="C38" s="6" t="s">
        <v>198</v>
      </c>
      <c r="D38" s="11" t="s">
        <v>212</v>
      </c>
      <c r="E38" s="11" t="s">
        <v>200</v>
      </c>
      <c r="F38" s="8">
        <v>45449</v>
      </c>
      <c r="G38" s="17">
        <f t="shared" si="1"/>
        <v>40.600774921561403</v>
      </c>
      <c r="H38" s="17">
        <v>20.065660000000001</v>
      </c>
      <c r="I38" s="17">
        <v>20.535114921561402</v>
      </c>
      <c r="J38" s="26">
        <v>220</v>
      </c>
      <c r="K38" s="10" t="s">
        <v>37</v>
      </c>
      <c r="L38" s="11" t="s">
        <v>213</v>
      </c>
      <c r="M38" s="11" t="s">
        <v>71</v>
      </c>
      <c r="N38" s="11" t="s">
        <v>256</v>
      </c>
      <c r="O38" s="21">
        <v>1</v>
      </c>
      <c r="P38" s="21">
        <v>1</v>
      </c>
      <c r="Q38" s="21" t="s">
        <v>95</v>
      </c>
      <c r="R38" s="27" t="s">
        <v>257</v>
      </c>
      <c r="S38" s="11" t="s">
        <v>258</v>
      </c>
    </row>
    <row r="39" spans="1:19" ht="60" x14ac:dyDescent="0.25">
      <c r="A39" s="28">
        <v>37</v>
      </c>
      <c r="B39" s="15" t="s">
        <v>214</v>
      </c>
      <c r="C39" s="6" t="s">
        <v>171</v>
      </c>
      <c r="D39" s="11" t="s">
        <v>138</v>
      </c>
      <c r="E39" s="11" t="s">
        <v>173</v>
      </c>
      <c r="F39" s="8">
        <v>45467</v>
      </c>
      <c r="G39" s="17">
        <f t="shared" si="1"/>
        <v>155.0529019299257</v>
      </c>
      <c r="H39" s="17">
        <v>91.207589999999996</v>
      </c>
      <c r="I39" s="17">
        <v>63.8453119299257</v>
      </c>
      <c r="J39" s="26">
        <v>1000</v>
      </c>
      <c r="K39" s="11" t="s">
        <v>23</v>
      </c>
      <c r="L39" s="11" t="s">
        <v>215</v>
      </c>
      <c r="M39" s="11" t="s">
        <v>71</v>
      </c>
      <c r="N39" s="11" t="s">
        <v>259</v>
      </c>
      <c r="O39" s="21">
        <v>2</v>
      </c>
      <c r="P39" s="21">
        <v>1</v>
      </c>
      <c r="Q39" s="21">
        <v>1</v>
      </c>
      <c r="R39" s="27" t="s">
        <v>260</v>
      </c>
      <c r="S39" s="11" t="s">
        <v>261</v>
      </c>
    </row>
    <row r="40" spans="1:19" ht="30" x14ac:dyDescent="0.25">
      <c r="A40" s="28">
        <v>38</v>
      </c>
      <c r="B40" s="15" t="s">
        <v>216</v>
      </c>
      <c r="C40" s="6" t="s">
        <v>134</v>
      </c>
      <c r="D40" s="11" t="s">
        <v>32</v>
      </c>
      <c r="E40" s="11" t="s">
        <v>173</v>
      </c>
      <c r="F40" s="8">
        <v>45540</v>
      </c>
      <c r="G40" s="17">
        <f t="shared" si="1"/>
        <v>82.0868265414082</v>
      </c>
      <c r="H40" s="17">
        <v>54.724550000000001</v>
      </c>
      <c r="I40" s="17">
        <v>27.3622765414082</v>
      </c>
      <c r="J40" s="26">
        <v>600</v>
      </c>
      <c r="K40" s="11" t="s">
        <v>23</v>
      </c>
      <c r="L40" s="11" t="s">
        <v>217</v>
      </c>
      <c r="M40" s="11" t="s">
        <v>71</v>
      </c>
      <c r="N40" s="11" t="s">
        <v>262</v>
      </c>
      <c r="O40" s="21">
        <v>1</v>
      </c>
      <c r="P40" s="21">
        <v>1</v>
      </c>
      <c r="Q40" s="21">
        <v>0</v>
      </c>
      <c r="R40" s="27" t="s">
        <v>263</v>
      </c>
      <c r="S40" s="11" t="s">
        <v>264</v>
      </c>
    </row>
    <row r="41" spans="1:19" ht="75" x14ac:dyDescent="0.25">
      <c r="A41" s="28">
        <v>39</v>
      </c>
      <c r="B41" s="15" t="s">
        <v>218</v>
      </c>
      <c r="C41" s="6" t="s">
        <v>219</v>
      </c>
      <c r="D41" s="11" t="s">
        <v>220</v>
      </c>
      <c r="E41" s="11" t="s">
        <v>221</v>
      </c>
      <c r="F41" s="8">
        <v>45545</v>
      </c>
      <c r="G41" s="17">
        <f t="shared" si="1"/>
        <v>103.68022155052901</v>
      </c>
      <c r="H41" s="17">
        <v>27.339469999999999</v>
      </c>
      <c r="I41" s="17">
        <v>76.340751550529006</v>
      </c>
      <c r="J41" s="26">
        <v>299.75</v>
      </c>
      <c r="K41" s="10" t="s">
        <v>37</v>
      </c>
      <c r="L41" s="11" t="s">
        <v>222</v>
      </c>
      <c r="M41" s="11" t="s">
        <v>71</v>
      </c>
      <c r="N41" s="11" t="s">
        <v>265</v>
      </c>
      <c r="O41" s="21">
        <v>2</v>
      </c>
      <c r="P41" s="21">
        <v>2</v>
      </c>
      <c r="Q41" s="21">
        <v>0</v>
      </c>
      <c r="R41" s="27" t="s">
        <v>266</v>
      </c>
      <c r="S41" s="11" t="s">
        <v>267</v>
      </c>
    </row>
    <row r="42" spans="1:19" ht="45" x14ac:dyDescent="0.25">
      <c r="A42" s="28">
        <v>40</v>
      </c>
      <c r="B42" s="15" t="s">
        <v>273</v>
      </c>
      <c r="C42" s="6" t="s">
        <v>277</v>
      </c>
      <c r="D42" s="6" t="s">
        <v>278</v>
      </c>
      <c r="E42" s="11" t="s">
        <v>221</v>
      </c>
      <c r="F42" s="8">
        <v>45567</v>
      </c>
      <c r="G42" s="17">
        <f t="shared" si="1"/>
        <v>414.99452754469172</v>
      </c>
      <c r="H42" s="17">
        <f>J42/10.964</f>
        <v>319.22655964976286</v>
      </c>
      <c r="I42" s="17">
        <f>H42*30%</f>
        <v>95.767967894928859</v>
      </c>
      <c r="J42" s="17">
        <v>3500</v>
      </c>
      <c r="K42" s="11" t="s">
        <v>23</v>
      </c>
      <c r="L42" s="11" t="s">
        <v>274</v>
      </c>
      <c r="M42" s="11" t="s">
        <v>71</v>
      </c>
      <c r="N42" s="11" t="s">
        <v>275</v>
      </c>
      <c r="O42" s="21">
        <v>6</v>
      </c>
      <c r="P42" s="21">
        <v>5</v>
      </c>
      <c r="Q42" s="21">
        <v>1</v>
      </c>
      <c r="R42" s="27">
        <v>305854516</v>
      </c>
      <c r="S42" s="11" t="s">
        <v>276</v>
      </c>
    </row>
    <row r="43" spans="1:19" ht="49.5" x14ac:dyDescent="0.25">
      <c r="A43" s="12">
        <v>41</v>
      </c>
      <c r="B43" s="15" t="s">
        <v>279</v>
      </c>
      <c r="C43" s="6" t="s">
        <v>134</v>
      </c>
      <c r="D43" s="11" t="s">
        <v>32</v>
      </c>
      <c r="E43" s="6" t="s">
        <v>124</v>
      </c>
      <c r="F43" s="8">
        <v>45567</v>
      </c>
      <c r="G43" s="17">
        <f t="shared" si="1"/>
        <v>1254.2903536320941</v>
      </c>
      <c r="H43" s="17">
        <f>J43/13.37011</f>
        <v>964.83873356314939</v>
      </c>
      <c r="I43" s="17">
        <f>H43*30%</f>
        <v>289.45162006894481</v>
      </c>
      <c r="J43" s="17">
        <v>12900</v>
      </c>
      <c r="K43" s="11" t="s">
        <v>23</v>
      </c>
      <c r="L43" s="11" t="s">
        <v>280</v>
      </c>
      <c r="M43" s="11" t="s">
        <v>282</v>
      </c>
      <c r="N43" s="11" t="s">
        <v>281</v>
      </c>
      <c r="O43" s="32">
        <v>15</v>
      </c>
      <c r="P43" s="32">
        <v>9</v>
      </c>
      <c r="Q43" s="32">
        <v>6</v>
      </c>
      <c r="R43" s="27">
        <v>305131584</v>
      </c>
      <c r="S43" s="33" t="s">
        <v>283</v>
      </c>
    </row>
    <row r="44" spans="1:19" ht="30" x14ac:dyDescent="0.25">
      <c r="A44" s="12">
        <v>42</v>
      </c>
      <c r="B44" s="34" t="s">
        <v>284</v>
      </c>
      <c r="C44" s="11" t="s">
        <v>35</v>
      </c>
      <c r="D44" s="35" t="s">
        <v>183</v>
      </c>
      <c r="E44" s="11" t="s">
        <v>221</v>
      </c>
      <c r="F44" s="8">
        <v>45567</v>
      </c>
      <c r="G44" s="17">
        <f t="shared" si="1"/>
        <v>71.141919007661443</v>
      </c>
      <c r="H44" s="17">
        <f>J44/10.964</f>
        <v>54.724553082816492</v>
      </c>
      <c r="I44" s="17">
        <f>H44*30%</f>
        <v>16.417365924844948</v>
      </c>
      <c r="J44" s="17">
        <v>600</v>
      </c>
      <c r="K44" s="10" t="s">
        <v>28</v>
      </c>
      <c r="L44" s="11" t="s">
        <v>285</v>
      </c>
      <c r="M44" s="11" t="s">
        <v>71</v>
      </c>
      <c r="N44" s="11" t="s">
        <v>286</v>
      </c>
      <c r="O44" s="32">
        <v>8</v>
      </c>
      <c r="P44" s="32">
        <v>6</v>
      </c>
      <c r="Q44" s="32">
        <v>2</v>
      </c>
      <c r="R44" s="32">
        <v>303912420</v>
      </c>
      <c r="S44" s="35" t="s">
        <v>287</v>
      </c>
    </row>
    <row r="45" spans="1:19" ht="30" x14ac:dyDescent="0.25">
      <c r="A45" s="12">
        <v>43</v>
      </c>
      <c r="B45" s="34" t="s">
        <v>288</v>
      </c>
      <c r="C45" s="6" t="s">
        <v>134</v>
      </c>
      <c r="D45" s="36" t="s">
        <v>289</v>
      </c>
      <c r="E45" s="6" t="s">
        <v>124</v>
      </c>
      <c r="F45" s="8">
        <v>45567</v>
      </c>
      <c r="G45" s="17">
        <f t="shared" si="1"/>
        <v>129.24115286391827</v>
      </c>
      <c r="H45" s="17">
        <f>J45/10.964</f>
        <v>99.416271433783294</v>
      </c>
      <c r="I45" s="17">
        <f>H45*30%</f>
        <v>29.824881430134987</v>
      </c>
      <c r="J45" s="17">
        <v>1090</v>
      </c>
      <c r="K45" s="10" t="s">
        <v>28</v>
      </c>
      <c r="L45" s="7" t="s">
        <v>290</v>
      </c>
      <c r="M45" s="11" t="s">
        <v>71</v>
      </c>
      <c r="N45" s="11" t="s">
        <v>293</v>
      </c>
      <c r="O45" s="32">
        <v>4</v>
      </c>
      <c r="P45" s="32">
        <v>4</v>
      </c>
      <c r="Q45" s="32">
        <v>0</v>
      </c>
      <c r="R45" s="37" t="s">
        <v>291</v>
      </c>
      <c r="S45" s="35" t="s">
        <v>292</v>
      </c>
    </row>
    <row r="46" spans="1:19" x14ac:dyDescent="0.25">
      <c r="G46" s="30">
        <f>SUM(G3:G45)</f>
        <v>28260.628445301667</v>
      </c>
      <c r="H46" s="30">
        <f>SUM(H3:H45)</f>
        <v>8653.8592762519493</v>
      </c>
      <c r="I46" s="30">
        <f>SUM(I3:I45)</f>
        <v>19606.769169049705</v>
      </c>
      <c r="J46" s="30">
        <f>SUM(J3:J45)</f>
        <v>97370.749985080009</v>
      </c>
      <c r="O46">
        <f>SUM(O3:O45)</f>
        <v>539</v>
      </c>
      <c r="P46">
        <f>SUM(P3:P45)</f>
        <v>442</v>
      </c>
      <c r="Q46">
        <f>SUM(Q3:Q45)</f>
        <v>97</v>
      </c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2024-10-02T15:46:01Z</dcterms:created>
  <dcterms:modified xsi:type="dcterms:W3CDTF">2024-10-02T16:46:24Z</dcterms:modified>
</cp:coreProperties>
</file>