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tilla\Hujjatlar\xatlar\TO'LOV TIZIMLARI\"/>
    </mc:Choice>
  </mc:AlternateContent>
  <xr:revisionPtr revIDLastSave="0" documentId="8_{A70F3F34-45A1-481E-9C99-B236890B462C}" xr6:coauthVersionLast="47" xr6:coauthVersionMax="47" xr10:uidLastSave="{00000000-0000-0000-0000-000000000000}"/>
  <bookViews>
    <workbookView xWindow="10620" yWindow="3823" windowWidth="25929" windowHeight="13971" xr2:uid="{00000000-000D-0000-FFFF-FFFF00000000}"/>
  </bookViews>
  <sheets>
    <sheet name="01.01.2026 Uz" sheetId="1" r:id="rId1"/>
    <sheet name="Лист1" sheetId="4" state="hidden" r:id="rId2"/>
    <sheet name="01.01.2026 Руc" sheetId="2" r:id="rId3"/>
    <sheet name="01.01.2026 Eng" sheetId="3" r:id="rId4"/>
  </sheets>
  <definedNames>
    <definedName name="_xlnm.Print_Area" localSheetId="0">'01.01.2026 Uz'!$A$1:$Q$67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3" l="1"/>
  <c r="P58" i="3"/>
  <c r="P57" i="3"/>
  <c r="P56" i="3"/>
  <c r="P55" i="3"/>
  <c r="P50" i="3"/>
  <c r="P49" i="3"/>
  <c r="P48" i="3"/>
  <c r="P47" i="3"/>
  <c r="P45" i="3"/>
  <c r="P43" i="3"/>
  <c r="P42" i="3"/>
  <c r="P41" i="3"/>
  <c r="P40" i="3"/>
  <c r="P39" i="3"/>
  <c r="P38" i="3"/>
  <c r="P35" i="3"/>
  <c r="O34" i="3"/>
  <c r="P33" i="3"/>
  <c r="P32" i="3"/>
  <c r="P31" i="3"/>
  <c r="P30" i="3"/>
  <c r="P29" i="3"/>
  <c r="P28" i="3"/>
  <c r="P27" i="3"/>
  <c r="P26" i="3"/>
  <c r="O25" i="3"/>
  <c r="O51" i="3" s="1"/>
  <c r="P65" i="3"/>
  <c r="P65" i="2"/>
  <c r="O59" i="2"/>
  <c r="P58" i="2"/>
  <c r="P57" i="2"/>
  <c r="P56" i="2"/>
  <c r="P55" i="2"/>
  <c r="P50" i="2"/>
  <c r="P49" i="2"/>
  <c r="P48" i="2"/>
  <c r="P47" i="2"/>
  <c r="P45" i="2"/>
  <c r="P43" i="2"/>
  <c r="P42" i="2"/>
  <c r="P41" i="2"/>
  <c r="P40" i="2"/>
  <c r="P39" i="2"/>
  <c r="P38" i="2"/>
  <c r="P35" i="2"/>
  <c r="O34" i="2"/>
  <c r="P33" i="2"/>
  <c r="P32" i="2"/>
  <c r="P31" i="2"/>
  <c r="P30" i="2"/>
  <c r="P29" i="2"/>
  <c r="P28" i="2"/>
  <c r="P27" i="2"/>
  <c r="P26" i="2"/>
  <c r="O25" i="2"/>
  <c r="P65" i="1"/>
  <c r="O34" i="1"/>
  <c r="O25" i="1"/>
  <c r="O51" i="1" s="1"/>
  <c r="O21" i="3"/>
  <c r="O21" i="2"/>
  <c r="O51" i="2" l="1"/>
  <c r="G64" i="3"/>
  <c r="P64" i="3" s="1"/>
  <c r="G64" i="2"/>
  <c r="P64" i="2" s="1"/>
  <c r="G46" i="3"/>
  <c r="F46" i="3"/>
  <c r="D46" i="3"/>
  <c r="P46" i="3" s="1"/>
  <c r="F44" i="3"/>
  <c r="P44" i="3" s="1"/>
  <c r="G37" i="3"/>
  <c r="G34" i="3" s="1"/>
  <c r="F37" i="3"/>
  <c r="F34" i="3" s="1"/>
  <c r="E37" i="3"/>
  <c r="D37" i="3"/>
  <c r="E36" i="3"/>
  <c r="D36" i="3"/>
  <c r="D34" i="3" s="1"/>
  <c r="P34" i="3" s="1"/>
  <c r="N34" i="3"/>
  <c r="M34" i="3"/>
  <c r="L34" i="3"/>
  <c r="K34" i="3"/>
  <c r="J34" i="3"/>
  <c r="H34" i="3"/>
  <c r="N25" i="3"/>
  <c r="M25" i="3"/>
  <c r="L25" i="3"/>
  <c r="K25" i="3"/>
  <c r="K51" i="3" s="1"/>
  <c r="J25" i="3"/>
  <c r="J51" i="3" s="1"/>
  <c r="I25" i="3"/>
  <c r="H25" i="3"/>
  <c r="H51" i="3" s="1"/>
  <c r="G25" i="3"/>
  <c r="F25" i="3"/>
  <c r="E25" i="3"/>
  <c r="E51" i="3" s="1"/>
  <c r="D25" i="3"/>
  <c r="G46" i="2"/>
  <c r="F46" i="2"/>
  <c r="D46" i="2"/>
  <c r="P46" i="2" s="1"/>
  <c r="F44" i="2"/>
  <c r="P44" i="2" s="1"/>
  <c r="G37" i="2"/>
  <c r="G34" i="2" s="1"/>
  <c r="F37" i="2"/>
  <c r="F34" i="2" s="1"/>
  <c r="E37" i="2"/>
  <c r="D37" i="2"/>
  <c r="E36" i="2"/>
  <c r="D36" i="2"/>
  <c r="D34" i="2" s="1"/>
  <c r="P34" i="2" s="1"/>
  <c r="N34" i="2"/>
  <c r="M34" i="2"/>
  <c r="L34" i="2"/>
  <c r="K34" i="2"/>
  <c r="J34" i="2"/>
  <c r="H34" i="2"/>
  <c r="N25" i="2"/>
  <c r="N51" i="2" s="1"/>
  <c r="M25" i="2"/>
  <c r="M51" i="2" s="1"/>
  <c r="L25" i="2"/>
  <c r="K25" i="2"/>
  <c r="K51" i="2" s="1"/>
  <c r="J25" i="2"/>
  <c r="J51" i="2" s="1"/>
  <c r="I25" i="2"/>
  <c r="H25" i="2"/>
  <c r="H51" i="2" s="1"/>
  <c r="G25" i="2"/>
  <c r="F25" i="2"/>
  <c r="P25" i="2" s="1"/>
  <c r="E25" i="2"/>
  <c r="E51" i="2" s="1"/>
  <c r="D25" i="2"/>
  <c r="N21" i="2"/>
  <c r="P50" i="1"/>
  <c r="N34" i="1"/>
  <c r="P31" i="1"/>
  <c r="P30" i="1"/>
  <c r="P29" i="1"/>
  <c r="P28" i="1"/>
  <c r="P27" i="1"/>
  <c r="P26" i="1"/>
  <c r="I25" i="1"/>
  <c r="H25" i="1"/>
  <c r="F25" i="1"/>
  <c r="G25" i="1"/>
  <c r="E25" i="1"/>
  <c r="D25" i="1"/>
  <c r="N25" i="1"/>
  <c r="N51" i="1" s="1"/>
  <c r="M25" i="1"/>
  <c r="L25" i="1"/>
  <c r="K25" i="1"/>
  <c r="J25" i="1"/>
  <c r="P40" i="1"/>
  <c r="Q42" i="2" l="1"/>
  <c r="Q41" i="2"/>
  <c r="Q39" i="2"/>
  <c r="Q43" i="2"/>
  <c r="Q40" i="2"/>
  <c r="Q35" i="2"/>
  <c r="Q38" i="2"/>
  <c r="Q35" i="3"/>
  <c r="Q38" i="3"/>
  <c r="Q41" i="3"/>
  <c r="Q43" i="3"/>
  <c r="Q39" i="3"/>
  <c r="Q40" i="3"/>
  <c r="Q42" i="3"/>
  <c r="P25" i="1"/>
  <c r="L51" i="2"/>
  <c r="P25" i="3"/>
  <c r="M51" i="3"/>
  <c r="N51" i="3"/>
  <c r="P36" i="3"/>
  <c r="Q36" i="3" s="1"/>
  <c r="P37" i="2"/>
  <c r="Q37" i="2" s="1"/>
  <c r="P37" i="3"/>
  <c r="Q37" i="3" s="1"/>
  <c r="P36" i="2"/>
  <c r="Q36" i="2" s="1"/>
  <c r="L51" i="3"/>
  <c r="P51" i="3" s="1"/>
  <c r="Q32" i="3"/>
  <c r="Q33" i="3"/>
  <c r="Q30" i="3"/>
  <c r="Q31" i="3"/>
  <c r="Q29" i="2"/>
  <c r="Q28" i="2"/>
  <c r="Q26" i="2"/>
  <c r="Q33" i="2"/>
  <c r="Q32" i="2"/>
  <c r="Q30" i="2"/>
  <c r="Q27" i="2"/>
  <c r="Q31" i="2"/>
  <c r="F51" i="3"/>
  <c r="D51" i="3"/>
  <c r="G51" i="3"/>
  <c r="F51" i="2"/>
  <c r="G51" i="2"/>
  <c r="D51" i="2"/>
  <c r="P51" i="2" s="1"/>
  <c r="M34" i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Q46" i="3" l="1"/>
  <c r="Q47" i="3"/>
  <c r="Q48" i="3"/>
  <c r="Q49" i="3"/>
  <c r="Q50" i="3"/>
  <c r="Q45" i="3"/>
  <c r="Q44" i="3"/>
  <c r="Q25" i="3"/>
  <c r="Q34" i="3"/>
  <c r="Q46" i="2"/>
  <c r="Q48" i="2"/>
  <c r="Q45" i="2"/>
  <c r="Q50" i="2"/>
  <c r="Q47" i="2"/>
  <c r="Q49" i="2"/>
  <c r="Q44" i="2"/>
  <c r="Q25" i="2"/>
  <c r="Q34" i="2"/>
  <c r="Q27" i="3"/>
  <c r="Q29" i="3"/>
  <c r="Q28" i="3"/>
  <c r="Q26" i="3"/>
  <c r="M51" i="1"/>
  <c r="L34" i="1"/>
  <c r="L51" i="1" l="1"/>
  <c r="P49" i="1"/>
  <c r="P48" i="1"/>
  <c r="P45" i="1"/>
  <c r="P43" i="1"/>
  <c r="P41" i="1"/>
  <c r="P38" i="1"/>
  <c r="P35" i="1"/>
  <c r="K34" i="1"/>
  <c r="K59" i="3"/>
  <c r="J59" i="3"/>
  <c r="K21" i="3"/>
  <c r="K21" i="2"/>
  <c r="J21" i="3"/>
  <c r="J21" i="2"/>
  <c r="L21" i="2"/>
  <c r="M21" i="2"/>
  <c r="K51" i="1" l="1"/>
  <c r="P42" i="1" l="1"/>
  <c r="P39" i="1"/>
  <c r="P32" i="1"/>
  <c r="P47" i="1"/>
  <c r="J34" i="1" l="1"/>
  <c r="H34" i="1"/>
  <c r="J51" i="1"/>
  <c r="N21" i="3" l="1"/>
  <c r="M21" i="3"/>
  <c r="L21" i="3"/>
  <c r="I21" i="3"/>
  <c r="H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N59" i="3"/>
  <c r="M59" i="3"/>
  <c r="L59" i="3"/>
  <c r="H59" i="3"/>
  <c r="N59" i="2"/>
  <c r="M59" i="2"/>
  <c r="L59" i="2"/>
  <c r="K59" i="2"/>
  <c r="J59" i="2"/>
  <c r="H59" i="2"/>
  <c r="H21" i="2"/>
  <c r="H51" i="1"/>
  <c r="H59" i="1"/>
  <c r="I59" i="1"/>
  <c r="J59" i="1"/>
  <c r="D36" i="1"/>
  <c r="E36" i="1"/>
  <c r="P36" i="1" s="1"/>
  <c r="D37" i="1"/>
  <c r="E37" i="1"/>
  <c r="F37" i="1"/>
  <c r="F34" i="1" s="1"/>
  <c r="G37" i="1"/>
  <c r="G34" i="1" s="1"/>
  <c r="F44" i="1"/>
  <c r="P44" i="1" s="1"/>
  <c r="D46" i="1"/>
  <c r="F46" i="1"/>
  <c r="G46" i="1"/>
  <c r="H21" i="1"/>
  <c r="D34" i="1" l="1"/>
  <c r="P34" i="1" s="1"/>
  <c r="P46" i="1"/>
  <c r="P37" i="1"/>
  <c r="Q37" i="1" s="1"/>
  <c r="G64" i="1"/>
  <c r="P64" i="1" s="1"/>
  <c r="E51" i="1"/>
  <c r="D51" i="1"/>
  <c r="P55" i="1"/>
  <c r="O59" i="1"/>
  <c r="P33" i="1"/>
  <c r="P58" i="1"/>
  <c r="P57" i="1"/>
  <c r="P56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O21" i="1"/>
  <c r="D59" i="2"/>
  <c r="P59" i="2" s="1"/>
  <c r="E59" i="2"/>
  <c r="F59" i="2"/>
  <c r="G59" i="2"/>
  <c r="N21" i="1"/>
  <c r="N59" i="1"/>
  <c r="M59" i="1"/>
  <c r="M21" i="1"/>
  <c r="L21" i="1"/>
  <c r="L59" i="1"/>
  <c r="K21" i="1"/>
  <c r="K59" i="1"/>
  <c r="J21" i="1"/>
  <c r="I21" i="2"/>
  <c r="I21" i="1"/>
  <c r="G21" i="2"/>
  <c r="D59" i="3"/>
  <c r="G21" i="1"/>
  <c r="E21" i="1"/>
  <c r="D21" i="1"/>
  <c r="G59" i="3"/>
  <c r="G59" i="1"/>
  <c r="G21" i="3"/>
  <c r="F59" i="3"/>
  <c r="F21" i="3"/>
  <c r="P21" i="3" s="1"/>
  <c r="F59" i="1"/>
  <c r="F21" i="2"/>
  <c r="F21" i="1"/>
  <c r="E21" i="3"/>
  <c r="E21" i="2"/>
  <c r="E59" i="3"/>
  <c r="E59" i="1"/>
  <c r="D59" i="1"/>
  <c r="D21" i="3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7" i="2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D21" i="2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Q57" i="2" l="1"/>
  <c r="Q58" i="2"/>
  <c r="Q56" i="2"/>
  <c r="Q55" i="2"/>
  <c r="P59" i="3"/>
  <c r="Q40" i="1"/>
  <c r="Q35" i="1"/>
  <c r="Q43" i="1"/>
  <c r="Q41" i="1"/>
  <c r="Q38" i="1"/>
  <c r="Q39" i="1"/>
  <c r="Q42" i="1"/>
  <c r="Q36" i="1"/>
  <c r="Q12" i="3"/>
  <c r="Q8" i="3"/>
  <c r="Q6" i="3"/>
  <c r="P21" i="2"/>
  <c r="Q20" i="3"/>
  <c r="Q19" i="3"/>
  <c r="Q10" i="3"/>
  <c r="Q7" i="3"/>
  <c r="Q17" i="3"/>
  <c r="F51" i="1"/>
  <c r="Q31" i="1"/>
  <c r="Q30" i="1"/>
  <c r="Q15" i="3"/>
  <c r="Q13" i="3"/>
  <c r="Q11" i="3"/>
  <c r="Q9" i="3"/>
  <c r="Q16" i="3"/>
  <c r="Q18" i="3"/>
  <c r="Q14" i="3"/>
  <c r="P59" i="1"/>
  <c r="Q56" i="1" s="1"/>
  <c r="P21" i="1"/>
  <c r="Q12" i="1" s="1"/>
  <c r="G51" i="1"/>
  <c r="Q57" i="3" l="1"/>
  <c r="Q55" i="3"/>
  <c r="Q56" i="3"/>
  <c r="Q58" i="3"/>
  <c r="P51" i="1"/>
  <c r="Q25" i="1"/>
  <c r="Q50" i="1"/>
  <c r="Q49" i="1"/>
  <c r="Q45" i="1"/>
  <c r="Q48" i="1"/>
  <c r="Q47" i="1"/>
  <c r="Q44" i="1"/>
  <c r="Q46" i="1"/>
  <c r="Q34" i="1"/>
  <c r="Q8" i="2"/>
  <c r="Q15" i="2"/>
  <c r="Q13" i="2"/>
  <c r="Q10" i="2"/>
  <c r="Q19" i="2"/>
  <c r="Q18" i="2"/>
  <c r="Q14" i="2"/>
  <c r="Q7" i="2"/>
  <c r="Q6" i="2"/>
  <c r="Q11" i="2"/>
  <c r="Q20" i="2"/>
  <c r="Q9" i="2"/>
  <c r="Q12" i="2"/>
  <c r="Q16" i="2"/>
  <c r="Q17" i="2"/>
  <c r="Q28" i="1"/>
  <c r="Q33" i="1"/>
  <c r="Q26" i="1"/>
  <c r="Q21" i="3"/>
  <c r="Q27" i="1"/>
  <c r="Q29" i="1"/>
  <c r="Q32" i="1"/>
  <c r="Q18" i="1"/>
  <c r="Q14" i="1"/>
  <c r="Q17" i="1"/>
  <c r="Q55" i="1"/>
  <c r="Q58" i="1"/>
  <c r="Q6" i="1"/>
  <c r="Q16" i="1"/>
  <c r="Q15" i="1"/>
  <c r="Q19" i="1"/>
  <c r="Q20" i="1"/>
  <c r="Q7" i="1"/>
  <c r="Q13" i="1"/>
  <c r="Q8" i="1"/>
  <c r="Q11" i="1"/>
  <c r="Q57" i="1"/>
  <c r="Q10" i="1"/>
  <c r="Q9" i="1"/>
  <c r="Q21" i="2" l="1"/>
  <c r="Q21" i="1"/>
</calcChain>
</file>

<file path=xl/sharedStrings.xml><?xml version="1.0" encoding="utf-8"?>
<sst xmlns="http://schemas.openxmlformats.org/spreadsheetml/2006/main" count="437" uniqueCount="248">
  <si>
    <t>№</t>
  </si>
  <si>
    <t>1.1</t>
  </si>
  <si>
    <t>1.2</t>
  </si>
  <si>
    <t>1.3</t>
  </si>
  <si>
    <t>1.4</t>
  </si>
  <si>
    <t>1.5</t>
  </si>
  <si>
    <t>1.6</t>
  </si>
  <si>
    <t>1.7</t>
  </si>
  <si>
    <t>1.8</t>
  </si>
  <si>
    <t>Namangan</t>
  </si>
  <si>
    <t>Hududlar nomi</t>
  </si>
  <si>
    <t>jami</t>
  </si>
  <si>
    <t>Qoraqalpog'iston Resp.</t>
  </si>
  <si>
    <t>Andijon</t>
  </si>
  <si>
    <t>Buxoro</t>
  </si>
  <si>
    <t>Jizzah</t>
  </si>
  <si>
    <t>Qashqadaryo</t>
  </si>
  <si>
    <t>Samarqand</t>
  </si>
  <si>
    <t>Surxondaryo</t>
  </si>
  <si>
    <t>Sirdaryo</t>
  </si>
  <si>
    <t>Toshkent viloyati</t>
  </si>
  <si>
    <t>Farg'ona</t>
  </si>
  <si>
    <t xml:space="preserve">Xorazm </t>
  </si>
  <si>
    <t>Toshkent shahar</t>
  </si>
  <si>
    <t>Jami</t>
  </si>
  <si>
    <t>Soliq kodeksi bo'yicha</t>
  </si>
  <si>
    <t>Qo'shilgan qiymat solig'i</t>
  </si>
  <si>
    <t>Foyda solig'i</t>
  </si>
  <si>
    <t>Aylanmadan olinadigan soliq</t>
  </si>
  <si>
    <t>Ijtimoiy soliq</t>
  </si>
  <si>
    <t>Jismoniy shaxslardan olinadigan daromad solig'i</t>
  </si>
  <si>
    <t>Interaktiv xizmatlar bo'yicha</t>
  </si>
  <si>
    <t>Yuridik shaxslarga ko'rsatiladigan elektron xizmatlar</t>
  </si>
  <si>
    <t>Hisobot shakllarini to'ldirishda va yuborishda amaliy yordam</t>
  </si>
  <si>
    <t>Yuridik shaxs</t>
  </si>
  <si>
    <t>YaTT</t>
  </si>
  <si>
    <t>Jismoniy shaxs</t>
  </si>
  <si>
    <t>Fermer va dehqon xo'jaliklari</t>
  </si>
  <si>
    <t>Toifa nomlari</t>
  </si>
  <si>
    <t>O'tkazib yuborilgan qo'ng'iroqlar soni</t>
  </si>
  <si>
    <t>Soliqlar turlari</t>
  </si>
  <si>
    <t>O'rtacha kutgan vaqti (Aloqani uzgunicha)</t>
  </si>
  <si>
    <t>Aksiz solig'i</t>
  </si>
  <si>
    <t>Mahsulotlar (tovar va xizmatlar) yagona elektron milliy katalogi tizimi bo'yicha murojaatlar</t>
  </si>
  <si>
    <t>Resurs soliqlar</t>
  </si>
  <si>
    <t>Soliq kodeksi va soliq qonunchiligi bo'yicha umumiy savollar</t>
  </si>
  <si>
    <t>Среднее время ожидание (прежде чем откл.)</t>
  </si>
  <si>
    <t>Количество пропущенных звонков</t>
  </si>
  <si>
    <t>доля(%)</t>
  </si>
  <si>
    <t>итого</t>
  </si>
  <si>
    <t>январь</t>
  </si>
  <si>
    <t>Названия категорий</t>
  </si>
  <si>
    <t>Информация о пропущенных звонках</t>
  </si>
  <si>
    <t>Итого</t>
  </si>
  <si>
    <t>Фермерские и дехканские хозяйства</t>
  </si>
  <si>
    <t>Физические лица</t>
  </si>
  <si>
    <t>Индивидуальные предприниматели</t>
  </si>
  <si>
    <t>Юридические лица</t>
  </si>
  <si>
    <t>Вопросы по категориям</t>
  </si>
  <si>
    <t>Практическая помощь в заполнении и предоставлении отчётности</t>
  </si>
  <si>
    <t>Интерактивные услуги для юридических лиц</t>
  </si>
  <si>
    <t>Интерактивные услуги для физических лиц</t>
  </si>
  <si>
    <t>Интерактивные услуги</t>
  </si>
  <si>
    <t>Налог на доходы физических лиц</t>
  </si>
  <si>
    <t>Социальный налог</t>
  </si>
  <si>
    <t>Налог с оборота</t>
  </si>
  <si>
    <t>Налог на прибыль</t>
  </si>
  <si>
    <t>Налог на добавленную стоимость</t>
  </si>
  <si>
    <t>По Налоговому кодексу</t>
  </si>
  <si>
    <t>Виды налогов</t>
  </si>
  <si>
    <t>Разделение вопросов по содержанию</t>
  </si>
  <si>
    <t>г. Ташкент</t>
  </si>
  <si>
    <t>Хорезм</t>
  </si>
  <si>
    <t>Фергана</t>
  </si>
  <si>
    <t xml:space="preserve">Ташкентская область </t>
  </si>
  <si>
    <t>Сырдарья</t>
  </si>
  <si>
    <t>Сурхандарья</t>
  </si>
  <si>
    <t>Самарканд</t>
  </si>
  <si>
    <t>Наманган</t>
  </si>
  <si>
    <t>Навоий</t>
  </si>
  <si>
    <t>Кашкадарья</t>
  </si>
  <si>
    <t>Джиззак</t>
  </si>
  <si>
    <t>Бухара</t>
  </si>
  <si>
    <t xml:space="preserve">Андижан </t>
  </si>
  <si>
    <t>Республика Каракалпакстан</t>
  </si>
  <si>
    <t>Название регионов</t>
  </si>
  <si>
    <t>Распределение вопросов по регионам</t>
  </si>
  <si>
    <t>Average waiting time (before off)</t>
  </si>
  <si>
    <t>Total unanswered calls</t>
  </si>
  <si>
    <t>Percentages (%)</t>
  </si>
  <si>
    <t>Total</t>
  </si>
  <si>
    <t>January</t>
  </si>
  <si>
    <t>Category names</t>
  </si>
  <si>
    <t>Information about missed calls</t>
  </si>
  <si>
    <t>Farms and dekhkans</t>
  </si>
  <si>
    <t>Individuals</t>
  </si>
  <si>
    <t>Individual entrepreneur</t>
  </si>
  <si>
    <t>Legal entity</t>
  </si>
  <si>
    <t>Questions by category</t>
  </si>
  <si>
    <t>Practical assistance in filling out and submitting reporting forms</t>
  </si>
  <si>
    <t>Interactive services for legal entities</t>
  </si>
  <si>
    <t>Interactive services for individuals</t>
  </si>
  <si>
    <t>EDS and electron invoice</t>
  </si>
  <si>
    <t>Interactive services</t>
  </si>
  <si>
    <t>Other taxes and fees, as well as miscellaneous</t>
  </si>
  <si>
    <t>Personal income tax</t>
  </si>
  <si>
    <t>Social tax</t>
  </si>
  <si>
    <t>Turnover tax</t>
  </si>
  <si>
    <t>Income tax</t>
  </si>
  <si>
    <t>Value added tax</t>
  </si>
  <si>
    <t>In accordance with the Tax Code</t>
  </si>
  <si>
    <t>Proportion (%)</t>
  </si>
  <si>
    <t>Types of taxes</t>
  </si>
  <si>
    <t>Separation of questions by content</t>
  </si>
  <si>
    <t>Tashkent city</t>
  </si>
  <si>
    <t>Kharezm</t>
  </si>
  <si>
    <t>Fergana</t>
  </si>
  <si>
    <t>Tashkent</t>
  </si>
  <si>
    <t>Syrdarya</t>
  </si>
  <si>
    <t>Surkhandarya</t>
  </si>
  <si>
    <t>Samarkand</t>
  </si>
  <si>
    <t>Navai</t>
  </si>
  <si>
    <t>Kashkadarya</t>
  </si>
  <si>
    <t>Djizzakh</t>
  </si>
  <si>
    <t>Bukhara</t>
  </si>
  <si>
    <t>Andijan</t>
  </si>
  <si>
    <t>Republic of Karakalpakstan</t>
  </si>
  <si>
    <t>Name of regions</t>
  </si>
  <si>
    <t>Distribution of questions by regions</t>
  </si>
  <si>
    <t>yanvar</t>
  </si>
  <si>
    <t>Акцизый налог</t>
  </si>
  <si>
    <t>Ресурсные налоги</t>
  </si>
  <si>
    <t>2.1</t>
  </si>
  <si>
    <t>2.2</t>
  </si>
  <si>
    <t>2.3</t>
  </si>
  <si>
    <t>2.4</t>
  </si>
  <si>
    <t>2.5</t>
  </si>
  <si>
    <t>2.6</t>
  </si>
  <si>
    <t>2.7</t>
  </si>
  <si>
    <t>2.8</t>
  </si>
  <si>
    <t>Soliq imtiyozlaridan foydalanish bo'yicha murojaatlar (E-imtiyoz)</t>
  </si>
  <si>
    <t>Общие вопросы по  налоговому законодательству и  Налоговому кодексу</t>
  </si>
  <si>
    <t>Обращения по использованию налоговых льгот (E-imtiyoz)</t>
  </si>
  <si>
    <t>Обращения по единому электронному национальному  каталогу продукции (товаров и услуг)</t>
  </si>
  <si>
    <t>E-ijara platformasidan foydalanish bo'yicha murojaatlar</t>
  </si>
  <si>
    <t>E-ombor platformasidan foydalanish bo'yicha murojaatlar</t>
  </si>
  <si>
    <t>K-savdo platformasidan foydalanish bo'yicha murojaatlar</t>
  </si>
  <si>
    <t>Обращения по использованию платформы E-ijara</t>
  </si>
  <si>
    <t xml:space="preserve"> Обращения по использованию платформы K-savdo</t>
  </si>
  <si>
    <t>Excise tax</t>
  </si>
  <si>
    <t>General questions on tax legislation and the Tax Code</t>
  </si>
  <si>
    <t>Applications for the use of tax benefits (E-imtiyoz)</t>
  </si>
  <si>
    <t>Appeals on the unified electronic national catalog of products (goods and services)</t>
  </si>
  <si>
    <t>Applications for using the E-ijara platform</t>
  </si>
  <si>
    <t>Applications for using the E-ombor platform</t>
  </si>
  <si>
    <t>Applications for using the K-savdo platform</t>
  </si>
  <si>
    <t>2.9</t>
  </si>
  <si>
    <t>Keshbek</t>
  </si>
  <si>
    <t>Jismoniy shaxslarga ko'rsatiladigan elektron xizmatlar</t>
  </si>
  <si>
    <t>Кешбек</t>
  </si>
  <si>
    <t>Cashback</t>
  </si>
  <si>
    <t>2.10</t>
  </si>
  <si>
    <t>Налоговый партнёр</t>
  </si>
  <si>
    <t>Tax partner</t>
  </si>
  <si>
    <t>fevral</t>
  </si>
  <si>
    <t>февраль</t>
  </si>
  <si>
    <t>February</t>
  </si>
  <si>
    <t>2.11</t>
  </si>
  <si>
    <t>"Soliq" mobil ilovadan foydalanish bo'yicha murojaatlar</t>
  </si>
  <si>
    <t>Soliq hamkor</t>
  </si>
  <si>
    <t>Обращения по использованию мобильного приложения "Soliq'</t>
  </si>
  <si>
    <t>March</t>
  </si>
  <si>
    <t>март</t>
  </si>
  <si>
    <t>mart</t>
  </si>
  <si>
    <t>Requests for the use of the mobile application "Soliq"</t>
  </si>
  <si>
    <t>aprel</t>
  </si>
  <si>
    <t>апрель</t>
  </si>
  <si>
    <t>April</t>
  </si>
  <si>
    <t>may</t>
  </si>
  <si>
    <t>iyun</t>
  </si>
  <si>
    <t>Navoiy</t>
  </si>
  <si>
    <t>iyul</t>
  </si>
  <si>
    <t>avgust</t>
  </si>
  <si>
    <t>sentabr</t>
  </si>
  <si>
    <t>oktabr</t>
  </si>
  <si>
    <t xml:space="preserve"> </t>
  </si>
  <si>
    <t>noyabr</t>
  </si>
  <si>
    <t>dekabr</t>
  </si>
  <si>
    <t>Ulushi(%)</t>
  </si>
  <si>
    <t>2023-йил</t>
  </si>
  <si>
    <t>2024-йил</t>
  </si>
  <si>
    <t>2.12</t>
  </si>
  <si>
    <t>Boshqa murojaatlar</t>
  </si>
  <si>
    <t>Barqarorlik reytingi bo'yicha murojaatlar</t>
  </si>
  <si>
    <t>Другие обращения</t>
  </si>
  <si>
    <t>Other appeals</t>
  </si>
  <si>
    <t>Sustainability rating applications</t>
  </si>
  <si>
    <t>Обращения на получение рейтинга устойчивого развития</t>
  </si>
  <si>
    <t>май</t>
  </si>
  <si>
    <t>Маy</t>
  </si>
  <si>
    <t>May</t>
  </si>
  <si>
    <t>Yirik soliq to‘lovchilar bo‘yicha hududlararo soliq inspeksiyasi</t>
  </si>
  <si>
    <t>Межрегиональная налоговая инспекция по крупным налогоплательщикам</t>
  </si>
  <si>
    <t>Interregional Tax Inspectorate for Large Taxpayers</t>
  </si>
  <si>
    <t>июнь</t>
  </si>
  <si>
    <t xml:space="preserve">июнь </t>
  </si>
  <si>
    <t xml:space="preserve">iyun </t>
  </si>
  <si>
    <t xml:space="preserve">June </t>
  </si>
  <si>
    <t>июль</t>
  </si>
  <si>
    <t xml:space="preserve">                         MA'LUMOT</t>
  </si>
  <si>
    <t xml:space="preserve">                                                               Toifa kesimida kelib tushgan savollar</t>
  </si>
  <si>
    <t xml:space="preserve">                                                           Savollarning mazmuniga ko'ra bo'linishi</t>
  </si>
  <si>
    <t xml:space="preserve">                                                 Hududlar bo'yicha kelib tushgan murojaatlar soni </t>
  </si>
  <si>
    <t xml:space="preserve">                                                    O'tkazib yuborilgan qo'ng'iroqlar</t>
  </si>
  <si>
    <t>July</t>
  </si>
  <si>
    <t>август</t>
  </si>
  <si>
    <t xml:space="preserve">August </t>
  </si>
  <si>
    <t xml:space="preserve">sentabr </t>
  </si>
  <si>
    <t>сентябрь</t>
  </si>
  <si>
    <t>September</t>
  </si>
  <si>
    <t>Elektron hisobvaraq-faktura</t>
  </si>
  <si>
    <t>октябрь</t>
  </si>
  <si>
    <t xml:space="preserve">October </t>
  </si>
  <si>
    <t xml:space="preserve">noyabr </t>
  </si>
  <si>
    <t xml:space="preserve">ноябрь </t>
  </si>
  <si>
    <t xml:space="preserve">November </t>
  </si>
  <si>
    <t>декабрь</t>
  </si>
  <si>
    <t>December</t>
  </si>
  <si>
    <t xml:space="preserve"> Начальник отдела</t>
  </si>
  <si>
    <t xml:space="preserve">М.Турисбекова </t>
  </si>
  <si>
    <t xml:space="preserve">Raqamli markirovkaga oid savollar </t>
  </si>
  <si>
    <t>Questions about digital signage</t>
  </si>
  <si>
    <t xml:space="preserve">Bo'lim boshlig'I </t>
  </si>
  <si>
    <t xml:space="preserve">M.Turisbekova </t>
  </si>
  <si>
    <t>Head of department</t>
  </si>
  <si>
    <t xml:space="preserve">Вопросы касающиеся цифровой маркировки </t>
  </si>
  <si>
    <t>3</t>
  </si>
  <si>
    <t>4</t>
  </si>
  <si>
    <t>5</t>
  </si>
  <si>
    <t>1.98</t>
  </si>
  <si>
    <t>Электронные счета-фактуры</t>
  </si>
  <si>
    <t>Обращения по использованию платформы E-ombor</t>
  </si>
  <si>
    <r>
      <t xml:space="preserve">                                "Soliq-servis" AJ Soliq xizmatining yagona axborot-maslahat </t>
    </r>
    <r>
      <rPr>
        <b/>
        <sz val="16"/>
        <rFont val="Arial"/>
        <family val="2"/>
        <charset val="204"/>
      </rPr>
      <t>Call-markaz</t>
    </r>
    <r>
      <rPr>
        <b/>
        <sz val="16"/>
        <color indexed="8"/>
        <rFont val="Arial"/>
        <family val="2"/>
        <charset val="204"/>
      </rPr>
      <t xml:space="preserve"> tomonidan </t>
    </r>
    <r>
      <rPr>
        <b/>
        <sz val="16"/>
        <color indexed="10"/>
        <rFont val="Arial"/>
        <family val="2"/>
        <charset val="204"/>
      </rPr>
      <t>2026-yil</t>
    </r>
    <r>
      <rPr>
        <b/>
        <sz val="16"/>
        <color indexed="8"/>
        <rFont val="Arial"/>
        <family val="2"/>
        <charset val="204"/>
      </rPr>
      <t xml:space="preserve">                                                                 </t>
    </r>
    <r>
      <rPr>
        <b/>
        <sz val="16"/>
        <color indexed="10"/>
        <rFont val="Arial"/>
        <family val="2"/>
        <charset val="204"/>
      </rPr>
      <t xml:space="preserve">1-yanvar </t>
    </r>
    <r>
      <rPr>
        <b/>
        <sz val="16"/>
        <color indexed="8"/>
        <rFont val="Arial"/>
        <family val="2"/>
        <charset val="204"/>
      </rPr>
      <t>holatiga amalga oshirgan ishlar to'g'risidagi</t>
    </r>
  </si>
  <si>
    <r>
      <t xml:space="preserve">ИНФОРМАЦИЯ
о проделанной работе Единого информационно-консультационного Cаll-центра налоговой службы  AO "Налог-сервис" по состоянию на 1 января </t>
    </r>
    <r>
      <rPr>
        <b/>
        <sz val="16"/>
        <color indexed="8"/>
        <rFont val="Arial"/>
        <family val="2"/>
        <charset val="204"/>
      </rPr>
      <t>2026 года</t>
    </r>
  </si>
  <si>
    <t xml:space="preserve">INFORMATION
about the work done by the department of the Unified Information and Consulting Call-center of the "Tax-service" JSC as of 1 January, 2026 </t>
  </si>
  <si>
    <t xml:space="preserve">"Yangi texnologiyalar" ilmiy-axborot markazi" AJga oid murojaatlar </t>
  </si>
  <si>
    <t>Обращения касающиеся AO "Научно-информационный центр "Янги технологиялар"</t>
  </si>
  <si>
    <t>Appeals regarding JSC "Scientific and Information Center "Nev technology"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</si>
</sst>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_ ;[Red]\-#,##0.0\ "/>
    <numFmt numFmtId="165" formatCode="0.0"/>
    <numFmt numFmtId="166" formatCode="#,##0.0000"/>
    <numFmt numFmtId="167" formatCode="#,##0.000"/>
    <numFmt numFmtId="168" formatCode="#,##0.0"/>
    <numFmt numFmtId="169" formatCode="_-* #,##0.0_-;\-* #,##0.0_-;_-* &quot;-&quot;??_-;_-@_-"/>
  </numFmts>
  <fonts count="39"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5"/>
      <name val="Arial"/>
      <family val="2"/>
      <charset val="204"/>
    </font>
    <font>
      <b/>
      <sz val="13"/>
      <name val="Arial"/>
      <family val="2"/>
      <charset val="204"/>
    </font>
    <font>
      <sz val="13"/>
      <name val="Calibri"/>
      <family val="2"/>
      <charset val="204"/>
    </font>
    <font>
      <b/>
      <sz val="13"/>
      <color indexed="8"/>
      <name val="Arial"/>
      <family val="2"/>
      <charset val="204"/>
    </font>
    <font>
      <sz val="8"/>
      <name val="Calibri"/>
      <family val="2"/>
      <charset val="204"/>
    </font>
    <font>
      <b/>
      <sz val="15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6"/>
      <color indexed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Uzb Roman"/>
      <family val="2"/>
      <charset val="204"/>
    </font>
    <font>
      <sz val="12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3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rgb="FF333333"/>
      <name val="Arial"/>
      <family val="2"/>
      <charset val="204"/>
    </font>
    <font>
      <sz val="13"/>
      <color rgb="FF000000"/>
      <name val="Calibri"/>
      <family val="2"/>
      <charset val="204"/>
    </font>
    <font>
      <b/>
      <sz val="14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sz val="10"/>
      <color rgb="FF000000"/>
      <name val="Arial Unicode MS"/>
    </font>
    <font>
      <b/>
      <sz val="16"/>
      <color theme="1"/>
      <name val="Arial"/>
      <family val="2"/>
      <charset val="204"/>
    </font>
    <font>
      <b/>
      <sz val="15"/>
      <color rgb="FF000000"/>
      <name val="Arial"/>
      <family val="2"/>
      <charset val="204"/>
    </font>
    <font>
      <b/>
      <sz val="16"/>
      <name val="Arial"/>
      <family val="2"/>
      <charset val="204"/>
    </font>
    <font>
      <sz val="15"/>
      <color rgb="FF333333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6"/>
      <color rgb="FF000000"/>
      <name val="Calibri"/>
      <family val="2"/>
      <charset val="204"/>
    </font>
    <font>
      <sz val="15"/>
      <name val="Calibri"/>
      <family val="2"/>
      <charset val="204"/>
    </font>
    <font>
      <sz val="15"/>
      <color rgb="FF000000"/>
      <name val="Arial"/>
      <family val="2"/>
      <charset val="204"/>
    </font>
    <font>
      <sz val="15"/>
      <color rgb="FF333333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2" fillId="0" borderId="0"/>
    <xf numFmtId="0" fontId="13" fillId="0" borderId="0"/>
    <xf numFmtId="43" fontId="10" fillId="0" borderId="0" applyFont="0" applyFill="0" applyBorder="0" applyAlignment="0" applyProtection="0"/>
  </cellStyleXfs>
  <cellXfs count="156">
    <xf numFmtId="0" fontId="0" fillId="0" borderId="0" xfId="0"/>
    <xf numFmtId="0" fontId="14" fillId="0" borderId="0" xfId="0" applyFont="1"/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" fontId="14" fillId="0" borderId="0" xfId="0" applyNumberFormat="1" applyFont="1"/>
    <xf numFmtId="3" fontId="14" fillId="0" borderId="0" xfId="0" applyNumberFormat="1" applyFont="1"/>
    <xf numFmtId="0" fontId="14" fillId="0" borderId="0" xfId="0" applyFont="1" applyAlignment="1">
      <alignment vertical="center"/>
    </xf>
    <xf numFmtId="0" fontId="17" fillId="0" borderId="0" xfId="0" applyFont="1"/>
    <xf numFmtId="0" fontId="14" fillId="0" borderId="0" xfId="0" applyFont="1" applyAlignment="1">
      <alignment horizontal="center"/>
    </xf>
    <xf numFmtId="3" fontId="18" fillId="0" borderId="0" xfId="0" applyNumberFormat="1" applyFont="1"/>
    <xf numFmtId="4" fontId="14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3" fontId="19" fillId="0" borderId="0" xfId="0" applyNumberFormat="1" applyFont="1"/>
    <xf numFmtId="3" fontId="21" fillId="0" borderId="0" xfId="0" applyNumberFormat="1" applyFont="1"/>
    <xf numFmtId="166" fontId="21" fillId="0" borderId="0" xfId="0" applyNumberFormat="1" applyFont="1"/>
    <xf numFmtId="0" fontId="19" fillId="0" borderId="0" xfId="0" applyFont="1" applyAlignment="1">
      <alignment vertical="center"/>
    </xf>
    <xf numFmtId="16" fontId="19" fillId="0" borderId="0" xfId="0" applyNumberFormat="1" applyFont="1"/>
    <xf numFmtId="0" fontId="2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23" fillId="0" borderId="0" xfId="0" applyFont="1"/>
    <xf numFmtId="165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0" xfId="0" applyFont="1"/>
    <xf numFmtId="0" fontId="25" fillId="0" borderId="0" xfId="0" applyFont="1"/>
    <xf numFmtId="16" fontId="22" fillId="0" borderId="0" xfId="0" applyNumberFormat="1" applyFont="1"/>
    <xf numFmtId="3" fontId="22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66" fontId="22" fillId="0" borderId="0" xfId="0" applyNumberFormat="1" applyFont="1"/>
    <xf numFmtId="0" fontId="15" fillId="0" borderId="0" xfId="0" applyFont="1" applyAlignment="1">
      <alignment horizontal="center" vertical="center"/>
    </xf>
    <xf numFmtId="168" fontId="15" fillId="2" borderId="0" xfId="0" applyNumberFormat="1" applyFont="1" applyFill="1" applyAlignment="1">
      <alignment horizontal="center" vertical="center"/>
    </xf>
    <xf numFmtId="168" fontId="15" fillId="2" borderId="0" xfId="0" applyNumberFormat="1" applyFont="1" applyFill="1" applyAlignment="1">
      <alignment horizontal="center" vertical="center" wrapText="1"/>
    </xf>
    <xf numFmtId="14" fontId="15" fillId="3" borderId="1" xfId="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3" fontId="16" fillId="0" borderId="0" xfId="0" applyNumberFormat="1" applyFont="1" applyAlignment="1">
      <alignment horizontal="center"/>
    </xf>
    <xf numFmtId="49" fontId="15" fillId="0" borderId="1" xfId="2" applyNumberFormat="1" applyFont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left" vertical="center" wrapText="1"/>
    </xf>
    <xf numFmtId="164" fontId="16" fillId="0" borderId="1" xfId="2" applyNumberFormat="1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6" fillId="0" borderId="0" xfId="0" applyFont="1"/>
    <xf numFmtId="165" fontId="16" fillId="2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14" fontId="23" fillId="4" borderId="4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vertical="center"/>
    </xf>
    <xf numFmtId="168" fontId="15" fillId="2" borderId="0" xfId="0" applyNumberFormat="1" applyFont="1" applyFill="1" applyAlignment="1">
      <alignment vertical="center" wrapText="1"/>
    </xf>
    <xf numFmtId="3" fontId="14" fillId="0" borderId="0" xfId="0" applyNumberFormat="1" applyFont="1" applyAlignment="1">
      <alignment vertical="center"/>
    </xf>
    <xf numFmtId="2" fontId="14" fillId="0" borderId="0" xfId="0" applyNumberFormat="1" applyFont="1"/>
    <xf numFmtId="168" fontId="18" fillId="0" borderId="0" xfId="0" applyNumberFormat="1" applyFont="1"/>
    <xf numFmtId="4" fontId="18" fillId="0" borderId="0" xfId="0" applyNumberFormat="1" applyFont="1"/>
    <xf numFmtId="167" fontId="18" fillId="0" borderId="0" xfId="0" applyNumberFormat="1" applyFont="1"/>
    <xf numFmtId="49" fontId="15" fillId="0" borderId="0" xfId="0" applyNumberFormat="1" applyFont="1" applyAlignment="1">
      <alignment vertical="center"/>
    </xf>
    <xf numFmtId="3" fontId="16" fillId="2" borderId="0" xfId="0" applyNumberFormat="1" applyFont="1" applyFill="1" applyAlignment="1">
      <alignment horizontal="center"/>
    </xf>
    <xf numFmtId="3" fontId="15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3" fontId="28" fillId="2" borderId="0" xfId="0" applyNumberFormat="1" applyFont="1" applyFill="1" applyAlignment="1">
      <alignment horizontal="center"/>
    </xf>
    <xf numFmtId="3" fontId="28" fillId="0" borderId="0" xfId="0" applyNumberFormat="1" applyFont="1"/>
    <xf numFmtId="0" fontId="29" fillId="0" borderId="0" xfId="0" applyFont="1" applyAlignment="1">
      <alignment horizontal="left" vertical="center"/>
    </xf>
    <xf numFmtId="169" fontId="16" fillId="0" borderId="1" xfId="5" applyNumberFormat="1" applyFont="1" applyBorder="1" applyAlignment="1">
      <alignment horizontal="center" vertical="center" wrapText="1"/>
    </xf>
    <xf numFmtId="164" fontId="15" fillId="5" borderId="1" xfId="2" applyNumberFormat="1" applyFont="1" applyFill="1" applyBorder="1" applyAlignment="1">
      <alignment horizontal="center" vertical="center" wrapText="1"/>
    </xf>
    <xf numFmtId="164" fontId="27" fillId="5" borderId="1" xfId="2" applyNumberFormat="1" applyFont="1" applyFill="1" applyBorder="1" applyAlignment="1">
      <alignment horizontal="center" vertical="center" wrapText="1"/>
    </xf>
    <xf numFmtId="14" fontId="15" fillId="5" borderId="1" xfId="2" applyNumberFormat="1" applyFont="1" applyFill="1" applyBorder="1" applyAlignment="1">
      <alignment horizontal="center" vertical="center" wrapText="1"/>
    </xf>
    <xf numFmtId="164" fontId="23" fillId="6" borderId="5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/>
    </xf>
    <xf numFmtId="49" fontId="1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7" fillId="7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3" fontId="16" fillId="0" borderId="0" xfId="0" applyNumberFormat="1" applyFont="1"/>
    <xf numFmtId="0" fontId="16" fillId="2" borderId="0" xfId="0" applyFont="1" applyFill="1" applyAlignment="1">
      <alignment horizontal="center"/>
    </xf>
    <xf numFmtId="168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14" fontId="27" fillId="5" borderId="1" xfId="2" applyNumberFormat="1" applyFont="1" applyFill="1" applyBorder="1" applyAlignment="1">
      <alignment horizontal="center" vertical="center" wrapText="1"/>
    </xf>
    <xf numFmtId="164" fontId="31" fillId="6" borderId="5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64" fontId="28" fillId="0" borderId="1" xfId="2" applyNumberFormat="1" applyFont="1" applyBorder="1" applyAlignment="1">
      <alignment horizontal="left" vertical="center" wrapText="1" indent="2"/>
    </xf>
    <xf numFmtId="3" fontId="28" fillId="0" borderId="1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49" fontId="27" fillId="0" borderId="1" xfId="2" applyNumberFormat="1" applyFont="1" applyBorder="1" applyAlignment="1">
      <alignment horizontal="center" vertical="center" wrapText="1"/>
    </xf>
    <xf numFmtId="164" fontId="27" fillId="0" borderId="1" xfId="2" applyNumberFormat="1" applyFont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3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7" borderId="1" xfId="0" applyNumberFormat="1" applyFont="1" applyFill="1" applyBorder="1" applyAlignment="1">
      <alignment horizontal="center" vertical="center"/>
    </xf>
    <xf numFmtId="3" fontId="27" fillId="7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8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28" fillId="2" borderId="0" xfId="0" applyFont="1" applyFill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center" vertical="center" wrapText="1"/>
    </xf>
    <xf numFmtId="164" fontId="31" fillId="0" borderId="4" xfId="0" applyNumberFormat="1" applyFont="1" applyBorder="1" applyAlignment="1">
      <alignment horizontal="left" vertical="center" wrapText="1"/>
    </xf>
    <xf numFmtId="164" fontId="37" fillId="0" borderId="4" xfId="0" applyNumberFormat="1" applyFont="1" applyBorder="1" applyAlignment="1">
      <alignment horizontal="left" vertical="center" wrapText="1"/>
    </xf>
    <xf numFmtId="164" fontId="37" fillId="2" borderId="4" xfId="0" applyNumberFormat="1" applyFont="1" applyFill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168" fontId="27" fillId="2" borderId="0" xfId="0" applyNumberFormat="1" applyFont="1" applyFill="1" applyAlignment="1">
      <alignment horizontal="center" vertical="center" wrapText="1"/>
    </xf>
    <xf numFmtId="168" fontId="27" fillId="2" borderId="0" xfId="0" applyNumberFormat="1" applyFont="1" applyFill="1" applyAlignment="1">
      <alignment vertical="center" wrapText="1"/>
    </xf>
    <xf numFmtId="0" fontId="31" fillId="0" borderId="0" xfId="0" applyFont="1"/>
    <xf numFmtId="0" fontId="15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26" fillId="0" borderId="3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35" fillId="2" borderId="0" xfId="0" applyFont="1" applyFill="1"/>
    <xf numFmtId="164" fontId="32" fillId="0" borderId="0" xfId="0" applyNumberFormat="1" applyFont="1" applyAlignment="1">
      <alignment horizontal="center" vertical="center" wrapText="1"/>
    </xf>
    <xf numFmtId="0" fontId="35" fillId="0" borderId="0" xfId="0" applyFont="1"/>
    <xf numFmtId="0" fontId="31" fillId="0" borderId="6" xfId="0" applyFont="1" applyBorder="1" applyAlignment="1">
      <alignment horizontal="center" vertical="center" wrapText="1"/>
    </xf>
    <xf numFmtId="0" fontId="36" fillId="0" borderId="6" xfId="0" applyFont="1" applyBorder="1"/>
    <xf numFmtId="0" fontId="2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31" fillId="0" borderId="6" xfId="0" applyFont="1" applyBorder="1" applyAlignment="1">
      <alignment horizontal="center" vertical="center"/>
    </xf>
  </cellXfs>
  <cellStyles count="6">
    <cellStyle name="Обычный" xfId="0" builtinId="0"/>
    <cellStyle name="Обычный 2" xfId="1" xr:uid="{00000000-0005-0000-0000-000001000000}"/>
    <cellStyle name="Обычный 24" xfId="2" xr:uid="{00000000-0005-0000-0000-000002000000}"/>
    <cellStyle name="Обычный 3" xfId="3" xr:uid="{00000000-0005-0000-0000-000003000000}"/>
    <cellStyle name="Обычный 5 2 2" xfId="4" xr:uid="{00000000-0005-0000-0000-000004000000}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V117"/>
  <sheetViews>
    <sheetView tabSelected="1" view="pageBreakPreview" topLeftCell="A40" zoomScale="85" zoomScaleNormal="85" zoomScaleSheetLayoutView="85" workbookViewId="0">
      <selection activeCell="R53" sqref="R53"/>
    </sheetView>
  </sheetViews>
  <sheetFormatPr defaultColWidth="5.69140625" defaultRowHeight="15" customHeight="1"/>
  <cols>
    <col min="1" max="1" width="2.84375" style="1" customWidth="1"/>
    <col min="2" max="2" width="5.69140625" style="8" customWidth="1"/>
    <col min="3" max="3" width="48.84375" style="1" bestFit="1" customWidth="1"/>
    <col min="4" max="4" width="9" style="9" bestFit="1" customWidth="1"/>
    <col min="5" max="7" width="8.53515625" style="9" bestFit="1" customWidth="1"/>
    <col min="8" max="8" width="8.3828125" style="9" customWidth="1"/>
    <col min="9" max="10" width="10" style="9" customWidth="1"/>
    <col min="11" max="11" width="9.3046875" style="9" bestFit="1" customWidth="1"/>
    <col min="12" max="12" width="10.3046875" style="9" customWidth="1"/>
    <col min="13" max="13" width="10.53515625" style="9" customWidth="1"/>
    <col min="14" max="14" width="9.3046875" style="9" bestFit="1" customWidth="1"/>
    <col min="15" max="15" width="9.3828125" style="9" bestFit="1" customWidth="1"/>
    <col min="16" max="16" width="9.84375" style="64" bestFit="1" customWidth="1"/>
    <col min="17" max="17" width="12.53515625" style="1" bestFit="1" customWidth="1"/>
    <col min="18" max="18" width="11.53515625" style="1" customWidth="1"/>
    <col min="19" max="19" width="15" style="1" bestFit="1" customWidth="1"/>
    <col min="20" max="20" width="12.15234375" style="1" customWidth="1"/>
    <col min="21" max="21" width="9.15234375" style="1" customWidth="1"/>
    <col min="22" max="22" width="10.3046875" style="1" bestFit="1" customWidth="1"/>
    <col min="23" max="180" width="9.15234375" style="1" customWidth="1"/>
    <col min="181" max="181" width="5.15234375" style="1" customWidth="1"/>
    <col min="182" max="182" width="6.53515625" style="1" customWidth="1"/>
    <col min="183" max="183" width="25" style="1" customWidth="1"/>
    <col min="184" max="184" width="13.15234375" style="1" bestFit="1" customWidth="1"/>
    <col min="185" max="192" width="5.69140625" style="1"/>
    <col min="193" max="193" width="6.53515625" style="1" bestFit="1" customWidth="1"/>
    <col min="194" max="16384" width="5.69140625" style="1"/>
  </cols>
  <sheetData>
    <row r="1" spans="2:152" ht="72" customHeight="1">
      <c r="B1" s="136" t="s">
        <v>242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2:152" ht="19.5" customHeight="1">
      <c r="B2" s="141" t="s">
        <v>209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2:152" ht="16.3">
      <c r="B3" s="2"/>
      <c r="C3" s="3"/>
      <c r="D3" s="4"/>
      <c r="E3" s="4"/>
      <c r="F3" s="4"/>
      <c r="G3" s="4"/>
      <c r="H3" s="4"/>
      <c r="T3" s="5"/>
    </row>
    <row r="4" spans="2:152" ht="18" customHeight="1">
      <c r="C4" s="139" t="s">
        <v>212</v>
      </c>
      <c r="D4" s="139"/>
      <c r="E4" s="139"/>
      <c r="F4" s="139"/>
      <c r="G4" s="139"/>
      <c r="H4" s="139"/>
      <c r="I4" s="139"/>
      <c r="P4" s="9"/>
      <c r="Q4" s="9"/>
    </row>
    <row r="5" spans="2:152" ht="24.75" customHeight="1">
      <c r="B5" s="72" t="s">
        <v>0</v>
      </c>
      <c r="C5" s="72" t="s">
        <v>10</v>
      </c>
      <c r="D5" s="74" t="s">
        <v>129</v>
      </c>
      <c r="E5" s="74" t="s">
        <v>164</v>
      </c>
      <c r="F5" s="74" t="s">
        <v>173</v>
      </c>
      <c r="G5" s="74" t="s">
        <v>175</v>
      </c>
      <c r="H5" s="74" t="s">
        <v>178</v>
      </c>
      <c r="I5" s="74" t="s">
        <v>206</v>
      </c>
      <c r="J5" s="74" t="s">
        <v>181</v>
      </c>
      <c r="K5" s="74" t="s">
        <v>182</v>
      </c>
      <c r="L5" s="74" t="s">
        <v>217</v>
      </c>
      <c r="M5" s="74" t="s">
        <v>184</v>
      </c>
      <c r="N5" s="74" t="s">
        <v>223</v>
      </c>
      <c r="O5" s="74" t="s">
        <v>187</v>
      </c>
      <c r="P5" s="74" t="s">
        <v>11</v>
      </c>
      <c r="Q5" s="75" t="s">
        <v>188</v>
      </c>
      <c r="R5" s="6"/>
      <c r="S5" s="6"/>
    </row>
    <row r="6" spans="2:152" ht="16.3">
      <c r="B6" s="25">
        <v>1</v>
      </c>
      <c r="C6" s="44" t="s">
        <v>12</v>
      </c>
      <c r="D6" s="51">
        <v>603</v>
      </c>
      <c r="E6" s="51">
        <v>690</v>
      </c>
      <c r="F6" s="51">
        <v>525</v>
      </c>
      <c r="G6" s="51">
        <v>799</v>
      </c>
      <c r="H6" s="83">
        <v>786</v>
      </c>
      <c r="I6" s="51">
        <v>827</v>
      </c>
      <c r="J6" s="51">
        <v>725</v>
      </c>
      <c r="K6" s="51">
        <v>730</v>
      </c>
      <c r="L6" s="51">
        <v>1022</v>
      </c>
      <c r="M6" s="51">
        <v>904</v>
      </c>
      <c r="N6" s="51">
        <v>768</v>
      </c>
      <c r="O6" s="51">
        <v>781</v>
      </c>
      <c r="P6" s="83">
        <f t="shared" ref="P6:P20" si="0">D6+E6+F6+G6+H6+I6+J6+K6+L6+M6+N6+O6</f>
        <v>9160</v>
      </c>
      <c r="Q6" s="49">
        <f>P6/P21*100</f>
        <v>0.96751024546875664</v>
      </c>
      <c r="R6" s="6"/>
      <c r="S6" s="6"/>
      <c r="T6" s="6"/>
      <c r="U6" s="6"/>
      <c r="V6" s="5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</row>
    <row r="7" spans="2:152" ht="16.3">
      <c r="B7" s="25">
        <f>+B6+1</f>
        <v>2</v>
      </c>
      <c r="C7" s="44" t="s">
        <v>13</v>
      </c>
      <c r="D7" s="51">
        <v>2884</v>
      </c>
      <c r="E7" s="51">
        <v>2457</v>
      </c>
      <c r="F7" s="51">
        <v>2102</v>
      </c>
      <c r="G7" s="51">
        <v>3639</v>
      </c>
      <c r="H7" s="83">
        <v>5129</v>
      </c>
      <c r="I7" s="51">
        <v>7423</v>
      </c>
      <c r="J7" s="51">
        <v>8721</v>
      </c>
      <c r="K7" s="51">
        <v>7803</v>
      </c>
      <c r="L7" s="51">
        <v>9862</v>
      </c>
      <c r="M7" s="51">
        <v>10561</v>
      </c>
      <c r="N7" s="51">
        <v>7328</v>
      </c>
      <c r="O7" s="51">
        <v>7182</v>
      </c>
      <c r="P7" s="83">
        <f t="shared" si="0"/>
        <v>75091</v>
      </c>
      <c r="Q7" s="49">
        <f>P7/P21*100</f>
        <v>7.9313659216696948</v>
      </c>
      <c r="R7" s="6"/>
      <c r="S7" s="6"/>
      <c r="T7" s="6"/>
      <c r="U7" s="6"/>
      <c r="V7" s="56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</row>
    <row r="8" spans="2:152" ht="16.3">
      <c r="B8" s="25">
        <f t="shared" ref="B8:B19" si="1">+B7+1</f>
        <v>3</v>
      </c>
      <c r="C8" s="44" t="s">
        <v>14</v>
      </c>
      <c r="D8" s="51">
        <v>3530</v>
      </c>
      <c r="E8" s="51">
        <v>4661</v>
      </c>
      <c r="F8" s="51">
        <v>3943</v>
      </c>
      <c r="G8" s="51">
        <v>5380</v>
      </c>
      <c r="H8" s="83">
        <v>7802</v>
      </c>
      <c r="I8" s="51">
        <v>7669</v>
      </c>
      <c r="J8" s="51">
        <v>7758</v>
      </c>
      <c r="K8" s="51">
        <v>6992</v>
      </c>
      <c r="L8" s="51">
        <v>6403</v>
      </c>
      <c r="M8" s="51">
        <v>7632</v>
      </c>
      <c r="N8" s="51">
        <v>5744</v>
      </c>
      <c r="O8" s="51">
        <v>7135</v>
      </c>
      <c r="P8" s="83">
        <f t="shared" si="0"/>
        <v>74649</v>
      </c>
      <c r="Q8" s="49">
        <f>P8/P21*100</f>
        <v>7.8846803836241497</v>
      </c>
      <c r="R8" s="6"/>
      <c r="S8" s="6"/>
      <c r="T8" s="6"/>
      <c r="U8" s="6"/>
      <c r="V8" s="56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</row>
    <row r="9" spans="2:152" ht="16.3">
      <c r="B9" s="25">
        <f t="shared" si="1"/>
        <v>4</v>
      </c>
      <c r="C9" s="44" t="s">
        <v>15</v>
      </c>
      <c r="D9" s="51">
        <v>5155</v>
      </c>
      <c r="E9" s="51">
        <v>4599</v>
      </c>
      <c r="F9" s="51">
        <v>4162</v>
      </c>
      <c r="G9" s="51">
        <v>5842</v>
      </c>
      <c r="H9" s="83">
        <v>7231</v>
      </c>
      <c r="I9" s="51">
        <v>7165</v>
      </c>
      <c r="J9" s="51">
        <v>8032</v>
      </c>
      <c r="K9" s="51">
        <v>7756</v>
      </c>
      <c r="L9" s="51">
        <v>7585</v>
      </c>
      <c r="M9" s="51">
        <v>9243</v>
      </c>
      <c r="N9" s="51">
        <v>7737</v>
      </c>
      <c r="O9" s="51">
        <v>9381</v>
      </c>
      <c r="P9" s="83">
        <f t="shared" si="0"/>
        <v>83888</v>
      </c>
      <c r="Q9" s="49">
        <f>P9/P21*100</f>
        <v>8.8605348768431273</v>
      </c>
      <c r="R9" s="6"/>
      <c r="S9" s="6"/>
      <c r="T9" s="6"/>
      <c r="U9" s="6"/>
      <c r="V9" s="56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</row>
    <row r="10" spans="2:152" ht="16.3">
      <c r="B10" s="25">
        <f t="shared" si="1"/>
        <v>5</v>
      </c>
      <c r="C10" s="44" t="s">
        <v>16</v>
      </c>
      <c r="D10" s="51">
        <v>4586</v>
      </c>
      <c r="E10" s="51">
        <v>4384</v>
      </c>
      <c r="F10" s="51">
        <v>3598</v>
      </c>
      <c r="G10" s="51">
        <v>4221</v>
      </c>
      <c r="H10" s="83">
        <v>6352</v>
      </c>
      <c r="I10" s="51">
        <v>5775</v>
      </c>
      <c r="J10" s="51">
        <v>6522</v>
      </c>
      <c r="K10" s="51">
        <v>7607</v>
      </c>
      <c r="L10" s="51">
        <v>7303</v>
      </c>
      <c r="M10" s="51">
        <v>7705</v>
      </c>
      <c r="N10" s="51">
        <v>7668</v>
      </c>
      <c r="O10" s="51">
        <v>8605</v>
      </c>
      <c r="P10" s="83">
        <f t="shared" si="0"/>
        <v>74326</v>
      </c>
      <c r="Q10" s="49">
        <f>P10/P21*100</f>
        <v>7.8505640288985585</v>
      </c>
      <c r="R10" s="6"/>
      <c r="S10" s="6"/>
      <c r="T10" s="6"/>
      <c r="U10" s="6"/>
      <c r="V10" s="56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</row>
    <row r="11" spans="2:152" ht="16.3">
      <c r="B11" s="25">
        <f t="shared" si="1"/>
        <v>6</v>
      </c>
      <c r="C11" s="44" t="s">
        <v>180</v>
      </c>
      <c r="D11" s="51">
        <v>1652</v>
      </c>
      <c r="E11" s="51">
        <v>1997</v>
      </c>
      <c r="F11" s="51">
        <v>1509</v>
      </c>
      <c r="G11" s="51">
        <v>2549</v>
      </c>
      <c r="H11" s="83">
        <v>3962</v>
      </c>
      <c r="I11" s="51">
        <v>3227</v>
      </c>
      <c r="J11" s="51">
        <v>3225</v>
      </c>
      <c r="K11" s="51">
        <v>3384</v>
      </c>
      <c r="L11" s="51">
        <v>3378</v>
      </c>
      <c r="M11" s="51">
        <v>3711</v>
      </c>
      <c r="N11" s="51">
        <v>4066</v>
      </c>
      <c r="O11" s="51">
        <v>4442</v>
      </c>
      <c r="P11" s="83">
        <f t="shared" si="0"/>
        <v>37102</v>
      </c>
      <c r="Q11" s="49">
        <f>P11/P21*100</f>
        <v>3.9188389877054379</v>
      </c>
      <c r="R11" s="6"/>
      <c r="S11" s="6"/>
      <c r="T11" s="6"/>
      <c r="U11" s="6"/>
      <c r="V11" s="56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</row>
    <row r="12" spans="2:152" ht="16.3">
      <c r="B12" s="25">
        <f t="shared" si="1"/>
        <v>7</v>
      </c>
      <c r="C12" s="44" t="s">
        <v>9</v>
      </c>
      <c r="D12" s="51">
        <v>1909</v>
      </c>
      <c r="E12" s="51">
        <v>1972</v>
      </c>
      <c r="F12" s="51">
        <v>1509</v>
      </c>
      <c r="G12" s="51">
        <v>2441</v>
      </c>
      <c r="H12" s="83">
        <v>3438</v>
      </c>
      <c r="I12" s="51">
        <v>2768</v>
      </c>
      <c r="J12" s="51">
        <v>2825</v>
      </c>
      <c r="K12" s="51">
        <v>2871</v>
      </c>
      <c r="L12" s="51">
        <v>2881</v>
      </c>
      <c r="M12" s="51">
        <v>3248</v>
      </c>
      <c r="N12" s="51">
        <v>3375</v>
      </c>
      <c r="O12" s="51">
        <v>3732</v>
      </c>
      <c r="P12" s="83">
        <f t="shared" si="0"/>
        <v>32969</v>
      </c>
      <c r="Q12" s="49">
        <f>P12/P21*100</f>
        <v>3.4822975199628208</v>
      </c>
      <c r="R12" s="6"/>
      <c r="S12" s="6"/>
      <c r="T12" s="6"/>
      <c r="U12" s="6"/>
      <c r="V12" s="56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</row>
    <row r="13" spans="2:152" ht="16.3">
      <c r="B13" s="25">
        <f t="shared" si="1"/>
        <v>8</v>
      </c>
      <c r="C13" s="44" t="s">
        <v>17</v>
      </c>
      <c r="D13" s="51">
        <v>2884</v>
      </c>
      <c r="E13" s="51">
        <v>2678</v>
      </c>
      <c r="F13" s="51">
        <v>2391</v>
      </c>
      <c r="G13" s="51">
        <v>3214</v>
      </c>
      <c r="H13" s="83">
        <v>3800</v>
      </c>
      <c r="I13" s="51">
        <v>3128</v>
      </c>
      <c r="J13" s="51">
        <v>3174</v>
      </c>
      <c r="K13" s="51">
        <v>3022</v>
      </c>
      <c r="L13" s="51">
        <v>3418</v>
      </c>
      <c r="M13" s="51">
        <v>3887</v>
      </c>
      <c r="N13" s="51">
        <v>3575</v>
      </c>
      <c r="O13" s="51">
        <v>3704</v>
      </c>
      <c r="P13" s="83">
        <f t="shared" si="0"/>
        <v>38875</v>
      </c>
      <c r="Q13" s="49">
        <f>P13/P21*100</f>
        <v>4.1061092568338333</v>
      </c>
      <c r="R13" s="6"/>
      <c r="S13" s="6"/>
      <c r="T13" s="6"/>
      <c r="U13" s="6"/>
      <c r="V13" s="56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</row>
    <row r="14" spans="2:152" ht="16.3">
      <c r="B14" s="25">
        <f t="shared" si="1"/>
        <v>9</v>
      </c>
      <c r="C14" s="44" t="s">
        <v>18</v>
      </c>
      <c r="D14" s="51">
        <v>1686</v>
      </c>
      <c r="E14" s="51">
        <v>1640</v>
      </c>
      <c r="F14" s="51">
        <v>1333</v>
      </c>
      <c r="G14" s="51">
        <v>2274</v>
      </c>
      <c r="H14" s="83">
        <v>2242</v>
      </c>
      <c r="I14" s="51">
        <v>1858</v>
      </c>
      <c r="J14" s="51">
        <v>1921</v>
      </c>
      <c r="K14" s="51">
        <v>1686</v>
      </c>
      <c r="L14" s="51">
        <v>1696</v>
      </c>
      <c r="M14" s="51">
        <v>1918</v>
      </c>
      <c r="N14" s="51">
        <v>1698</v>
      </c>
      <c r="O14" s="51">
        <v>1881</v>
      </c>
      <c r="P14" s="83">
        <f t="shared" si="0"/>
        <v>21833</v>
      </c>
      <c r="Q14" s="49">
        <f>P14/P21*100</f>
        <v>2.3060754573492752</v>
      </c>
      <c r="R14" s="6"/>
      <c r="S14" s="6"/>
      <c r="T14" s="6"/>
      <c r="U14" s="6"/>
      <c r="V14" s="56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</row>
    <row r="15" spans="2:152" ht="16.3">
      <c r="B15" s="25">
        <f t="shared" si="1"/>
        <v>10</v>
      </c>
      <c r="C15" s="44" t="s">
        <v>19</v>
      </c>
      <c r="D15" s="51">
        <v>2440</v>
      </c>
      <c r="E15" s="51">
        <v>2059</v>
      </c>
      <c r="F15" s="51">
        <v>1968</v>
      </c>
      <c r="G15" s="51">
        <v>2868</v>
      </c>
      <c r="H15" s="83">
        <v>2313</v>
      </c>
      <c r="I15" s="51">
        <v>3092</v>
      </c>
      <c r="J15" s="51">
        <v>3170</v>
      </c>
      <c r="K15" s="51">
        <v>3302</v>
      </c>
      <c r="L15" s="51">
        <v>3885</v>
      </c>
      <c r="M15" s="51">
        <v>4208</v>
      </c>
      <c r="N15" s="51">
        <v>3631</v>
      </c>
      <c r="O15" s="51">
        <v>4022</v>
      </c>
      <c r="P15" s="83">
        <f t="shared" si="0"/>
        <v>36958</v>
      </c>
      <c r="Q15" s="49">
        <f>P15/P21*100</f>
        <v>3.9036292196544005</v>
      </c>
      <c r="R15" s="6"/>
      <c r="S15" s="6"/>
      <c r="T15" s="6"/>
      <c r="U15" s="6"/>
      <c r="V15" s="56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</row>
    <row r="16" spans="2:152" ht="16.3">
      <c r="B16" s="25">
        <f t="shared" si="1"/>
        <v>11</v>
      </c>
      <c r="C16" s="44" t="s">
        <v>20</v>
      </c>
      <c r="D16" s="51">
        <v>7079</v>
      </c>
      <c r="E16" s="51">
        <v>6371</v>
      </c>
      <c r="F16" s="51">
        <v>4712</v>
      </c>
      <c r="G16" s="51">
        <v>11244</v>
      </c>
      <c r="H16" s="83">
        <v>6650</v>
      </c>
      <c r="I16" s="51">
        <v>7111</v>
      </c>
      <c r="J16" s="51">
        <v>6687</v>
      </c>
      <c r="K16" s="51">
        <v>7170</v>
      </c>
      <c r="L16" s="51">
        <v>8629</v>
      </c>
      <c r="M16" s="51">
        <v>9171</v>
      </c>
      <c r="N16" s="51">
        <v>9464</v>
      </c>
      <c r="O16" s="51">
        <v>9302</v>
      </c>
      <c r="P16" s="83">
        <f t="shared" si="0"/>
        <v>93590</v>
      </c>
      <c r="Q16" s="49">
        <f>P16/P21*100</f>
        <v>9.8852929992817611</v>
      </c>
      <c r="R16" s="6"/>
      <c r="S16" s="6"/>
      <c r="T16" s="6"/>
      <c r="U16" s="6"/>
      <c r="V16" s="56"/>
      <c r="X16" s="8"/>
      <c r="Y16" s="8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</row>
    <row r="17" spans="2:152" ht="16.3">
      <c r="B17" s="25">
        <f t="shared" si="1"/>
        <v>12</v>
      </c>
      <c r="C17" s="44" t="s">
        <v>21</v>
      </c>
      <c r="D17" s="51">
        <v>2671</v>
      </c>
      <c r="E17" s="51">
        <v>2563</v>
      </c>
      <c r="F17" s="51">
        <v>2084</v>
      </c>
      <c r="G17" s="51">
        <v>2874</v>
      </c>
      <c r="H17" s="83">
        <v>3166</v>
      </c>
      <c r="I17" s="51">
        <v>3268</v>
      </c>
      <c r="J17" s="51">
        <v>2877</v>
      </c>
      <c r="K17" s="51">
        <v>3282</v>
      </c>
      <c r="L17" s="51">
        <v>3724</v>
      </c>
      <c r="M17" s="51">
        <v>3696</v>
      </c>
      <c r="N17" s="51">
        <v>3275</v>
      </c>
      <c r="O17" s="51">
        <v>3537</v>
      </c>
      <c r="P17" s="83">
        <f t="shared" si="0"/>
        <v>37017</v>
      </c>
      <c r="Q17" s="49">
        <f>P17/P21*100</f>
        <v>3.909860999619756</v>
      </c>
      <c r="R17" s="6"/>
      <c r="S17" s="6"/>
      <c r="T17" s="6"/>
      <c r="U17" s="6"/>
      <c r="V17" s="56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</row>
    <row r="18" spans="2:152" ht="16.3">
      <c r="B18" s="25">
        <f t="shared" si="1"/>
        <v>13</v>
      </c>
      <c r="C18" s="44" t="s">
        <v>22</v>
      </c>
      <c r="D18" s="51">
        <v>1063</v>
      </c>
      <c r="E18" s="51">
        <v>1165</v>
      </c>
      <c r="F18" s="51">
        <v>901</v>
      </c>
      <c r="G18" s="51">
        <v>1760</v>
      </c>
      <c r="H18" s="83">
        <v>1649</v>
      </c>
      <c r="I18" s="51">
        <v>1613</v>
      </c>
      <c r="J18" s="51">
        <v>1337</v>
      </c>
      <c r="K18" s="51">
        <v>1383</v>
      </c>
      <c r="L18" s="51">
        <v>1576</v>
      </c>
      <c r="M18" s="51">
        <v>1476</v>
      </c>
      <c r="N18" s="51">
        <v>1339</v>
      </c>
      <c r="O18" s="51">
        <v>1247</v>
      </c>
      <c r="P18" s="83">
        <f t="shared" si="0"/>
        <v>16509</v>
      </c>
      <c r="Q18" s="49">
        <f>P18/P21*100</f>
        <v>1.7437365330178713</v>
      </c>
      <c r="R18" s="6"/>
      <c r="S18" s="6"/>
      <c r="T18" s="6"/>
      <c r="U18" s="6"/>
      <c r="V18" s="56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</row>
    <row r="19" spans="2:152" ht="16.3">
      <c r="B19" s="25">
        <f t="shared" si="1"/>
        <v>14</v>
      </c>
      <c r="C19" s="44" t="s">
        <v>23</v>
      </c>
      <c r="D19" s="51">
        <v>22571</v>
      </c>
      <c r="E19" s="51">
        <v>20631</v>
      </c>
      <c r="F19" s="51">
        <v>17203</v>
      </c>
      <c r="G19" s="51">
        <v>27833</v>
      </c>
      <c r="H19" s="83">
        <v>30268</v>
      </c>
      <c r="I19" s="51">
        <v>24564</v>
      </c>
      <c r="J19" s="51">
        <v>24369</v>
      </c>
      <c r="K19" s="51">
        <v>25807</v>
      </c>
      <c r="L19" s="51">
        <v>28541</v>
      </c>
      <c r="M19" s="51">
        <v>31747</v>
      </c>
      <c r="N19" s="51">
        <v>30344</v>
      </c>
      <c r="O19" s="51">
        <v>30553</v>
      </c>
      <c r="P19" s="83">
        <f t="shared" si="0"/>
        <v>314431</v>
      </c>
      <c r="Q19" s="49">
        <f>P19/P21*100</f>
        <v>33.211267903164476</v>
      </c>
      <c r="R19" s="6"/>
      <c r="S19" s="6"/>
      <c r="T19" s="6"/>
      <c r="U19" s="6"/>
      <c r="V19" s="56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</row>
    <row r="20" spans="2:152" ht="32.6">
      <c r="B20" s="25">
        <v>15</v>
      </c>
      <c r="C20" s="44" t="s">
        <v>201</v>
      </c>
      <c r="D20" s="51">
        <v>12</v>
      </c>
      <c r="E20" s="51">
        <v>12</v>
      </c>
      <c r="F20" s="51">
        <v>14</v>
      </c>
      <c r="G20" s="51">
        <v>6</v>
      </c>
      <c r="H20" s="51">
        <v>43</v>
      </c>
      <c r="I20" s="51">
        <v>45</v>
      </c>
      <c r="J20" s="51">
        <v>39</v>
      </c>
      <c r="K20" s="51">
        <v>35</v>
      </c>
      <c r="L20" s="51">
        <v>35</v>
      </c>
      <c r="M20" s="51">
        <v>27</v>
      </c>
      <c r="N20" s="51">
        <v>48</v>
      </c>
      <c r="O20" s="51">
        <v>46</v>
      </c>
      <c r="P20" s="51">
        <f t="shared" si="0"/>
        <v>362</v>
      </c>
      <c r="Q20" s="49">
        <f>P20/P21*100</f>
        <v>3.8235666906079685E-2</v>
      </c>
      <c r="R20" s="6"/>
      <c r="S20" s="6"/>
      <c r="T20" s="6"/>
      <c r="U20" s="6"/>
      <c r="V20" s="56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</row>
    <row r="21" spans="2:152" s="8" customFormat="1" ht="24" customHeight="1">
      <c r="B21" s="76"/>
      <c r="C21" s="76" t="s">
        <v>24</v>
      </c>
      <c r="D21" s="78">
        <f>SUM(D6:D20)</f>
        <v>60725</v>
      </c>
      <c r="E21" s="78">
        <f>E20+E19+E18+E17+E16+E15+E14+E13+E12+E11+E10+E8+E9+E7+E6</f>
        <v>57879</v>
      </c>
      <c r="F21" s="78">
        <f>F6+F7+F8+F9+F10+F11+F12+F13+F14+F15+F16+F17+F18+F19+F20</f>
        <v>47954</v>
      </c>
      <c r="G21" s="78">
        <f>G20+G19+G18+G17+G16+G15+G14+G13+G12+G11+G10+G9+G8+G7+G6</f>
        <v>76944</v>
      </c>
      <c r="H21" s="76">
        <f>H20+H19+H18+H17+H16+H15+H14+H13+H12++H11+H10+++H9++H8+++++++H7++++H6</f>
        <v>84831</v>
      </c>
      <c r="I21" s="78">
        <f>I20+I19+I18+I17+I16+I15+I14+I13+I12+I11+I10+I9+I8+I7+I6</f>
        <v>79533</v>
      </c>
      <c r="J21" s="78">
        <f>J6+J7+J8+J9+J10+J11+J12+J13+J14+J15+J16+J17+J18+J19+J20</f>
        <v>81382</v>
      </c>
      <c r="K21" s="78">
        <f>K6+K7+K8+K9+K10+K11+K12+K13+K14+K15+K16+K17+K18+K19+K20</f>
        <v>82830</v>
      </c>
      <c r="L21" s="78">
        <f>L20+L19+L18+L17+L16+L15+L14+L13+L12+L11+L10+L9+L8+L7+L6</f>
        <v>89938</v>
      </c>
      <c r="M21" s="78">
        <f>M6+M7+M8+M9+M10+M11+M12+M13+M14+M15+M16+M17+M18+M19+M20</f>
        <v>99134</v>
      </c>
      <c r="N21" s="78">
        <f>N6+N7+N8+N9+N10+N11+N12+N13+N14+N15+N16+N17+N18+N19+N20</f>
        <v>90060</v>
      </c>
      <c r="O21" s="78">
        <f>O6+O7+O8+O9+O10+O11+O12+O13+O14+O15+O16+O17+O18+O19+O20</f>
        <v>95550</v>
      </c>
      <c r="P21" s="78">
        <f>J21+I21+H21+G21+F21+E21+D21+K21+L21+M21+N21+O21</f>
        <v>946760</v>
      </c>
      <c r="Q21" s="79">
        <f>Q6+Q7+Q8+Q9+Q10+Q11+Q12+Q13+Q14+Q15+Q16+Q17+Q18+Q19+Q20</f>
        <v>99.999999999999972</v>
      </c>
      <c r="R21" s="6"/>
      <c r="S21" s="6"/>
      <c r="T21" s="6"/>
      <c r="U21" s="1"/>
    </row>
    <row r="22" spans="2:152" ht="19.3">
      <c r="B22" s="36"/>
      <c r="C22" s="65"/>
      <c r="D22" s="66"/>
      <c r="E22" s="66"/>
      <c r="F22" s="66"/>
      <c r="G22" s="66"/>
      <c r="H22" s="67"/>
      <c r="I22" s="67"/>
      <c r="J22" s="67"/>
      <c r="K22" s="67"/>
      <c r="L22" s="67"/>
      <c r="M22" s="67"/>
      <c r="N22" s="67"/>
      <c r="O22" s="67"/>
      <c r="P22" s="68"/>
      <c r="Q22" s="69"/>
    </row>
    <row r="23" spans="2:152" ht="16.5" customHeight="1">
      <c r="B23" s="140" t="s">
        <v>211</v>
      </c>
      <c r="C23" s="140"/>
      <c r="D23" s="140"/>
      <c r="E23" s="140"/>
      <c r="F23" s="140"/>
      <c r="G23" s="140"/>
      <c r="H23" s="140"/>
      <c r="I23" s="89"/>
      <c r="J23" s="89"/>
      <c r="K23" s="89"/>
      <c r="L23" s="89"/>
      <c r="M23" s="89"/>
      <c r="N23" s="89"/>
      <c r="O23" s="89"/>
      <c r="P23" s="90"/>
      <c r="Q23" s="47"/>
    </row>
    <row r="24" spans="2:152" ht="38.25" customHeight="1">
      <c r="B24" s="72" t="s">
        <v>0</v>
      </c>
      <c r="C24" s="72" t="s">
        <v>40</v>
      </c>
      <c r="D24" s="74" t="s">
        <v>129</v>
      </c>
      <c r="E24" s="74" t="s">
        <v>164</v>
      </c>
      <c r="F24" s="74" t="s">
        <v>173</v>
      </c>
      <c r="G24" s="74" t="s">
        <v>175</v>
      </c>
      <c r="H24" s="74" t="s">
        <v>178</v>
      </c>
      <c r="I24" s="74" t="s">
        <v>206</v>
      </c>
      <c r="J24" s="74" t="s">
        <v>181</v>
      </c>
      <c r="K24" s="74" t="s">
        <v>182</v>
      </c>
      <c r="L24" s="74" t="s">
        <v>217</v>
      </c>
      <c r="M24" s="74" t="s">
        <v>184</v>
      </c>
      <c r="N24" s="74" t="s">
        <v>223</v>
      </c>
      <c r="O24" s="74" t="s">
        <v>187</v>
      </c>
      <c r="P24" s="74" t="s">
        <v>11</v>
      </c>
      <c r="Q24" s="75" t="s">
        <v>188</v>
      </c>
      <c r="R24" s="6"/>
    </row>
    <row r="25" spans="2:152" ht="16.3">
      <c r="B25" s="42">
        <v>1</v>
      </c>
      <c r="C25" s="43" t="s">
        <v>25</v>
      </c>
      <c r="D25" s="50">
        <f>D26+D27+D28+D29+D30+D31+D32+D33</f>
        <v>923</v>
      </c>
      <c r="E25" s="50">
        <f>E26+E27+E28+E29+E30+E31+E32+E33</f>
        <v>4315</v>
      </c>
      <c r="F25" s="50">
        <f>SUM(F26:F33)</f>
        <v>3845</v>
      </c>
      <c r="G25" s="50">
        <f>SUM(G26:G33)</f>
        <v>4979</v>
      </c>
      <c r="H25" s="50">
        <f t="shared" ref="H25:N25" si="2">H26+H27+H28+H29+H30+H31+H32+H33</f>
        <v>6017</v>
      </c>
      <c r="I25" s="63">
        <f t="shared" si="2"/>
        <v>4999</v>
      </c>
      <c r="J25" s="63">
        <f t="shared" si="2"/>
        <v>7097</v>
      </c>
      <c r="K25" s="63">
        <f t="shared" si="2"/>
        <v>8479</v>
      </c>
      <c r="L25" s="63">
        <f t="shared" si="2"/>
        <v>6232</v>
      </c>
      <c r="M25" s="63">
        <f t="shared" si="2"/>
        <v>7465</v>
      </c>
      <c r="N25" s="63">
        <f t="shared" si="2"/>
        <v>7858</v>
      </c>
      <c r="O25" s="63">
        <f>O26+O27+O28+O29+O30+O31+O32+O33</f>
        <v>10847</v>
      </c>
      <c r="P25" s="84">
        <f t="shared" ref="P25:P31" si="3">E25+D25+F25+G25+H25+I25+J25+K25+L25+M25+N25+O25</f>
        <v>73056</v>
      </c>
      <c r="Q25" s="52">
        <f>P25/P51*100</f>
        <v>7.7164223245595505</v>
      </c>
      <c r="R25" s="6"/>
      <c r="S25" s="58"/>
      <c r="U25" s="6"/>
    </row>
    <row r="26" spans="2:152" ht="16.3">
      <c r="B26" s="42" t="s">
        <v>1</v>
      </c>
      <c r="C26" s="44" t="s">
        <v>26</v>
      </c>
      <c r="D26" s="51">
        <v>33</v>
      </c>
      <c r="E26" s="51">
        <v>76</v>
      </c>
      <c r="F26" s="51">
        <v>84</v>
      </c>
      <c r="G26" s="51">
        <v>143</v>
      </c>
      <c r="H26" s="51">
        <v>204</v>
      </c>
      <c r="I26" s="51">
        <v>235</v>
      </c>
      <c r="J26" s="51">
        <v>296</v>
      </c>
      <c r="K26" s="51">
        <v>606</v>
      </c>
      <c r="L26" s="51">
        <v>219</v>
      </c>
      <c r="M26" s="51">
        <v>418</v>
      </c>
      <c r="N26" s="51">
        <v>575</v>
      </c>
      <c r="O26" s="51">
        <v>972</v>
      </c>
      <c r="P26" s="24">
        <f t="shared" si="3"/>
        <v>3861</v>
      </c>
      <c r="Q26" s="23">
        <f>+P26/P25*100</f>
        <v>5.2849868593955325</v>
      </c>
      <c r="R26" s="6"/>
      <c r="U26" s="6"/>
    </row>
    <row r="27" spans="2:152" ht="16.3">
      <c r="B27" s="42" t="s">
        <v>2</v>
      </c>
      <c r="C27" s="44" t="s">
        <v>27</v>
      </c>
      <c r="D27" s="51">
        <v>8</v>
      </c>
      <c r="E27" s="51">
        <v>16</v>
      </c>
      <c r="F27" s="51">
        <v>11</v>
      </c>
      <c r="G27" s="51">
        <v>23</v>
      </c>
      <c r="H27" s="51">
        <v>34</v>
      </c>
      <c r="I27" s="51">
        <v>43</v>
      </c>
      <c r="J27" s="51">
        <v>56</v>
      </c>
      <c r="K27" s="51">
        <v>130</v>
      </c>
      <c r="L27" s="51">
        <v>54</v>
      </c>
      <c r="M27" s="51">
        <v>79</v>
      </c>
      <c r="N27" s="51">
        <v>306</v>
      </c>
      <c r="O27" s="51">
        <v>547</v>
      </c>
      <c r="P27" s="24">
        <f t="shared" si="3"/>
        <v>1307</v>
      </c>
      <c r="Q27" s="23">
        <f>+P27/P25*100</f>
        <v>1.7890385457731055</v>
      </c>
      <c r="R27" s="6"/>
      <c r="U27" s="6"/>
    </row>
    <row r="28" spans="2:152" ht="16.3">
      <c r="B28" s="42" t="s">
        <v>3</v>
      </c>
      <c r="C28" s="44" t="s">
        <v>28</v>
      </c>
      <c r="D28" s="51">
        <v>6</v>
      </c>
      <c r="E28" s="51">
        <v>24</v>
      </c>
      <c r="F28" s="51">
        <v>9</v>
      </c>
      <c r="G28" s="51">
        <v>23</v>
      </c>
      <c r="H28" s="51">
        <v>29</v>
      </c>
      <c r="I28" s="51">
        <v>22</v>
      </c>
      <c r="J28" s="51">
        <v>28</v>
      </c>
      <c r="K28" s="51">
        <v>19</v>
      </c>
      <c r="L28" s="51">
        <v>42</v>
      </c>
      <c r="M28" s="51">
        <v>22</v>
      </c>
      <c r="N28" s="51">
        <v>26</v>
      </c>
      <c r="O28" s="51">
        <v>77</v>
      </c>
      <c r="P28" s="24">
        <f t="shared" si="3"/>
        <v>327</v>
      </c>
      <c r="Q28" s="23">
        <f>+P28/P25*100</f>
        <v>0.44760183968462547</v>
      </c>
      <c r="R28" s="6"/>
      <c r="U28" s="6"/>
    </row>
    <row r="29" spans="2:152" ht="16.3">
      <c r="B29" s="42" t="s">
        <v>4</v>
      </c>
      <c r="C29" s="44" t="s">
        <v>29</v>
      </c>
      <c r="D29" s="51">
        <v>3</v>
      </c>
      <c r="E29" s="51">
        <v>10</v>
      </c>
      <c r="F29" s="51">
        <v>7</v>
      </c>
      <c r="G29" s="51">
        <v>12</v>
      </c>
      <c r="H29" s="51">
        <v>14</v>
      </c>
      <c r="I29" s="51">
        <v>30</v>
      </c>
      <c r="J29" s="51">
        <v>75</v>
      </c>
      <c r="K29" s="51">
        <v>97</v>
      </c>
      <c r="L29" s="51">
        <v>74</v>
      </c>
      <c r="M29" s="51">
        <v>113</v>
      </c>
      <c r="N29" s="51">
        <v>153</v>
      </c>
      <c r="O29" s="51">
        <v>154</v>
      </c>
      <c r="P29" s="24">
        <f t="shared" si="3"/>
        <v>742</v>
      </c>
      <c r="Q29" s="23">
        <f>+P29/P25*100</f>
        <v>1.015659220324135</v>
      </c>
      <c r="R29" s="6"/>
      <c r="U29" s="6"/>
    </row>
    <row r="30" spans="2:152" ht="16.3">
      <c r="B30" s="42" t="s">
        <v>5</v>
      </c>
      <c r="C30" s="44" t="s">
        <v>42</v>
      </c>
      <c r="D30" s="51">
        <v>2</v>
      </c>
      <c r="E30" s="51">
        <v>4</v>
      </c>
      <c r="F30" s="51">
        <v>5</v>
      </c>
      <c r="G30" s="51">
        <v>13</v>
      </c>
      <c r="H30" s="51">
        <v>23</v>
      </c>
      <c r="I30" s="51">
        <v>30</v>
      </c>
      <c r="J30" s="51">
        <v>43</v>
      </c>
      <c r="K30" s="51">
        <v>141</v>
      </c>
      <c r="L30" s="51">
        <v>16</v>
      </c>
      <c r="M30" s="51">
        <v>54</v>
      </c>
      <c r="N30" s="51">
        <v>227</v>
      </c>
      <c r="O30" s="51">
        <v>627</v>
      </c>
      <c r="P30" s="24">
        <f t="shared" si="3"/>
        <v>1185</v>
      </c>
      <c r="Q30" s="23">
        <f>+P30/P25*100</f>
        <v>1.6220433639947438</v>
      </c>
      <c r="R30" s="6"/>
      <c r="U30" s="6"/>
    </row>
    <row r="31" spans="2:152" ht="32.6">
      <c r="B31" s="42" t="s">
        <v>6</v>
      </c>
      <c r="C31" s="44" t="s">
        <v>30</v>
      </c>
      <c r="D31" s="51">
        <v>137</v>
      </c>
      <c r="E31" s="51">
        <v>280</v>
      </c>
      <c r="F31" s="51">
        <v>100</v>
      </c>
      <c r="G31" s="51">
        <v>329</v>
      </c>
      <c r="H31" s="51">
        <v>282</v>
      </c>
      <c r="I31" s="51">
        <v>172</v>
      </c>
      <c r="J31" s="51">
        <v>189</v>
      </c>
      <c r="K31" s="51">
        <v>230</v>
      </c>
      <c r="L31" s="51">
        <v>214</v>
      </c>
      <c r="M31" s="51">
        <v>188</v>
      </c>
      <c r="N31" s="51">
        <v>364</v>
      </c>
      <c r="O31" s="51">
        <v>429</v>
      </c>
      <c r="P31" s="24">
        <f t="shared" si="3"/>
        <v>2914</v>
      </c>
      <c r="Q31" s="23">
        <f>+P31/P25*100</f>
        <v>3.9887209811651338</v>
      </c>
      <c r="R31" s="6"/>
      <c r="U31" s="6"/>
    </row>
    <row r="32" spans="2:152" ht="16.3">
      <c r="B32" s="42" t="s">
        <v>7</v>
      </c>
      <c r="C32" s="44" t="s">
        <v>44</v>
      </c>
      <c r="D32" s="51">
        <v>29</v>
      </c>
      <c r="E32" s="51">
        <v>109</v>
      </c>
      <c r="F32" s="51">
        <v>108</v>
      </c>
      <c r="G32" s="51">
        <v>124</v>
      </c>
      <c r="H32" s="51">
        <v>131</v>
      </c>
      <c r="I32" s="51">
        <v>139</v>
      </c>
      <c r="J32" s="51">
        <v>126</v>
      </c>
      <c r="K32" s="51">
        <v>118</v>
      </c>
      <c r="L32" s="51">
        <v>150</v>
      </c>
      <c r="M32" s="51">
        <v>250</v>
      </c>
      <c r="N32" s="51">
        <v>165</v>
      </c>
      <c r="O32" s="51">
        <v>175</v>
      </c>
      <c r="P32" s="24">
        <f t="shared" ref="P32:P49" si="4">E32+D32+F32+G32+H32+I32+J32+K32+L32+M32+N32+O32</f>
        <v>1624</v>
      </c>
      <c r="Q32" s="23">
        <f>+P32/P25*100</f>
        <v>2.2229522558037669</v>
      </c>
      <c r="R32" s="6"/>
      <c r="U32" s="6"/>
    </row>
    <row r="33" spans="1:23" ht="32.6">
      <c r="B33" s="42" t="s">
        <v>8</v>
      </c>
      <c r="C33" s="44" t="s">
        <v>45</v>
      </c>
      <c r="D33" s="51">
        <v>705</v>
      </c>
      <c r="E33" s="51">
        <v>3796</v>
      </c>
      <c r="F33" s="51">
        <v>3521</v>
      </c>
      <c r="G33" s="51">
        <v>4312</v>
      </c>
      <c r="H33" s="51">
        <v>5300</v>
      </c>
      <c r="I33" s="51">
        <v>4328</v>
      </c>
      <c r="J33" s="51">
        <v>6284</v>
      </c>
      <c r="K33" s="51">
        <v>7138</v>
      </c>
      <c r="L33" s="51">
        <v>5463</v>
      </c>
      <c r="M33" s="51">
        <v>6341</v>
      </c>
      <c r="N33" s="51">
        <v>6042</v>
      </c>
      <c r="O33" s="51">
        <v>7866</v>
      </c>
      <c r="P33" s="24">
        <f t="shared" si="4"/>
        <v>61096</v>
      </c>
      <c r="Q33" s="23">
        <f>+P33/P25*100</f>
        <v>83.628996933858957</v>
      </c>
      <c r="R33" s="6"/>
      <c r="S33" s="59"/>
      <c r="U33" s="6"/>
    </row>
    <row r="34" spans="1:23" ht="16.3">
      <c r="B34" s="25">
        <v>2</v>
      </c>
      <c r="C34" s="45" t="s">
        <v>31</v>
      </c>
      <c r="D34" s="50">
        <f>SUM(D35:D43)</f>
        <v>26142</v>
      </c>
      <c r="E34" s="50">
        <v>24619</v>
      </c>
      <c r="F34" s="50">
        <f>SUM(F35:F43)</f>
        <v>22857</v>
      </c>
      <c r="G34" s="50">
        <f>SUM(G35:G43)</f>
        <v>34527</v>
      </c>
      <c r="H34" s="50">
        <f>H35+H36+H37+H38+H39+H40+H41+H42+H43</f>
        <v>34649</v>
      </c>
      <c r="I34" s="63">
        <v>35261</v>
      </c>
      <c r="J34" s="63">
        <f t="shared" ref="J34:O34" si="5">J35+J36+J37+J38+J39+J40+J41+J42+J43</f>
        <v>34466</v>
      </c>
      <c r="K34" s="63">
        <f t="shared" si="5"/>
        <v>33431</v>
      </c>
      <c r="L34" s="63">
        <f t="shared" si="5"/>
        <v>32878</v>
      </c>
      <c r="M34" s="63">
        <f t="shared" si="5"/>
        <v>38455</v>
      </c>
      <c r="N34" s="63">
        <f t="shared" si="5"/>
        <v>34589</v>
      </c>
      <c r="O34" s="63">
        <f t="shared" si="5"/>
        <v>36412</v>
      </c>
      <c r="P34" s="50">
        <f>E34+D34+F34+G34+H34+I34+J34+K34+L34+M34+N34+O34</f>
        <v>388286</v>
      </c>
      <c r="Q34" s="52">
        <f>P34/P51*100</f>
        <v>41.012083315729434</v>
      </c>
      <c r="R34" s="6"/>
      <c r="U34" s="6"/>
    </row>
    <row r="35" spans="1:23" ht="27.75" customHeight="1">
      <c r="B35" s="46" t="s">
        <v>132</v>
      </c>
      <c r="C35" s="44" t="s">
        <v>220</v>
      </c>
      <c r="D35" s="51">
        <v>1136</v>
      </c>
      <c r="E35" s="51">
        <v>836</v>
      </c>
      <c r="F35" s="51">
        <v>881</v>
      </c>
      <c r="G35" s="51">
        <v>2080</v>
      </c>
      <c r="H35" s="51">
        <v>1225</v>
      </c>
      <c r="I35" s="51">
        <v>1250</v>
      </c>
      <c r="J35" s="51">
        <v>1535</v>
      </c>
      <c r="K35" s="51">
        <v>1235</v>
      </c>
      <c r="L35" s="51">
        <v>1554</v>
      </c>
      <c r="M35" s="51">
        <v>1332</v>
      </c>
      <c r="N35" s="51">
        <v>1296</v>
      </c>
      <c r="O35" s="51">
        <v>1652</v>
      </c>
      <c r="P35" s="24">
        <f t="shared" si="4"/>
        <v>16012</v>
      </c>
      <c r="Q35" s="23">
        <f>+P35/P34*100</f>
        <v>4.1237644416744361</v>
      </c>
      <c r="R35" s="6"/>
      <c r="S35" s="59"/>
      <c r="U35" s="6"/>
    </row>
    <row r="36" spans="1:23" ht="36" customHeight="1">
      <c r="B36" s="46" t="s">
        <v>133</v>
      </c>
      <c r="C36" s="44" t="s">
        <v>158</v>
      </c>
      <c r="D36" s="51">
        <f>753+16375</f>
        <v>17128</v>
      </c>
      <c r="E36" s="51">
        <f>571+16091</f>
        <v>16662</v>
      </c>
      <c r="F36" s="51">
        <v>14813</v>
      </c>
      <c r="G36" s="51">
        <v>21405</v>
      </c>
      <c r="H36" s="51">
        <v>21762</v>
      </c>
      <c r="I36" s="51">
        <v>19158</v>
      </c>
      <c r="J36" s="51">
        <v>17608</v>
      </c>
      <c r="K36" s="51">
        <v>18234</v>
      </c>
      <c r="L36" s="51">
        <v>19231</v>
      </c>
      <c r="M36" s="51">
        <v>23820</v>
      </c>
      <c r="N36" s="51">
        <v>20411</v>
      </c>
      <c r="O36" s="51">
        <v>21367</v>
      </c>
      <c r="P36" s="24">
        <f t="shared" si="4"/>
        <v>231599</v>
      </c>
      <c r="Q36" s="23">
        <f>+P36/P34*100</f>
        <v>59.646497684696328</v>
      </c>
      <c r="R36" s="6"/>
      <c r="U36" s="6"/>
    </row>
    <row r="37" spans="1:23" ht="32.6">
      <c r="B37" s="46" t="s">
        <v>134</v>
      </c>
      <c r="C37" s="44" t="s">
        <v>32</v>
      </c>
      <c r="D37" s="51">
        <f>5444-598-1</f>
        <v>4845</v>
      </c>
      <c r="E37" s="51">
        <f>5091-524</f>
        <v>4567</v>
      </c>
      <c r="F37" s="51">
        <f>5251-372</f>
        <v>4879</v>
      </c>
      <c r="G37" s="51">
        <f>7429-535</f>
        <v>6894</v>
      </c>
      <c r="H37" s="51">
        <v>8992</v>
      </c>
      <c r="I37" s="51">
        <v>11481</v>
      </c>
      <c r="J37" s="51">
        <v>11467</v>
      </c>
      <c r="K37" s="51">
        <v>10751</v>
      </c>
      <c r="L37" s="51">
        <v>8512</v>
      </c>
      <c r="M37" s="51">
        <v>9880</v>
      </c>
      <c r="N37" s="51">
        <v>9666</v>
      </c>
      <c r="O37" s="51">
        <v>10456</v>
      </c>
      <c r="P37" s="24">
        <f t="shared" si="4"/>
        <v>102390</v>
      </c>
      <c r="Q37" s="23">
        <f>+P37/P34*100</f>
        <v>26.369737770612385</v>
      </c>
      <c r="R37" s="6"/>
      <c r="S37" s="10"/>
      <c r="W37" s="6"/>
    </row>
    <row r="38" spans="1:23" ht="32.6">
      <c r="B38" s="46" t="s">
        <v>135</v>
      </c>
      <c r="C38" s="44" t="s">
        <v>140</v>
      </c>
      <c r="D38" s="51">
        <v>598</v>
      </c>
      <c r="E38" s="51">
        <v>524</v>
      </c>
      <c r="F38" s="51">
        <v>372</v>
      </c>
      <c r="G38" s="51">
        <v>532</v>
      </c>
      <c r="H38" s="51">
        <v>389</v>
      </c>
      <c r="I38" s="51">
        <v>316</v>
      </c>
      <c r="J38" s="51">
        <v>507</v>
      </c>
      <c r="K38" s="51">
        <v>392</v>
      </c>
      <c r="L38" s="51">
        <v>454</v>
      </c>
      <c r="M38" s="51">
        <v>439</v>
      </c>
      <c r="N38" s="51">
        <v>347</v>
      </c>
      <c r="O38" s="51">
        <v>495</v>
      </c>
      <c r="P38" s="24">
        <f t="shared" si="4"/>
        <v>5365</v>
      </c>
      <c r="Q38" s="23">
        <f>+P38/P34*100</f>
        <v>1.3817134792395298</v>
      </c>
      <c r="R38" s="6"/>
      <c r="S38" s="59"/>
      <c r="T38" s="59"/>
      <c r="U38" s="59"/>
      <c r="W38" s="6"/>
    </row>
    <row r="39" spans="1:23" ht="16.3">
      <c r="B39" s="46" t="s">
        <v>136</v>
      </c>
      <c r="C39" s="44" t="s">
        <v>193</v>
      </c>
      <c r="D39" s="51">
        <v>192</v>
      </c>
      <c r="E39" s="51">
        <v>182</v>
      </c>
      <c r="F39" s="51">
        <v>263</v>
      </c>
      <c r="G39" s="51">
        <v>727</v>
      </c>
      <c r="H39" s="51">
        <v>362</v>
      </c>
      <c r="I39" s="51">
        <v>332</v>
      </c>
      <c r="J39" s="51">
        <v>296</v>
      </c>
      <c r="K39" s="51">
        <v>319</v>
      </c>
      <c r="L39" s="51">
        <v>203</v>
      </c>
      <c r="M39" s="51">
        <v>207</v>
      </c>
      <c r="N39" s="51">
        <v>283</v>
      </c>
      <c r="O39" s="51">
        <v>178</v>
      </c>
      <c r="P39" s="24">
        <f t="shared" si="4"/>
        <v>3544</v>
      </c>
      <c r="Q39" s="23">
        <f>P39/P34*100</f>
        <v>0.91272927687323269</v>
      </c>
      <c r="R39" s="6"/>
      <c r="S39" s="59"/>
      <c r="T39" s="59"/>
      <c r="U39" s="59"/>
      <c r="W39" s="6"/>
    </row>
    <row r="40" spans="1:23" ht="48.9">
      <c r="B40" s="46" t="s">
        <v>137</v>
      </c>
      <c r="C40" s="44" t="s">
        <v>43</v>
      </c>
      <c r="D40" s="51">
        <v>330</v>
      </c>
      <c r="E40" s="51">
        <v>264</v>
      </c>
      <c r="F40" s="51">
        <v>363</v>
      </c>
      <c r="G40" s="51">
        <v>566</v>
      </c>
      <c r="H40" s="51">
        <v>502</v>
      </c>
      <c r="I40" s="51">
        <v>683</v>
      </c>
      <c r="J40" s="51">
        <v>924</v>
      </c>
      <c r="K40" s="51">
        <v>634</v>
      </c>
      <c r="L40" s="51">
        <v>680</v>
      </c>
      <c r="M40" s="51">
        <v>598</v>
      </c>
      <c r="N40" s="51">
        <v>530</v>
      </c>
      <c r="O40" s="51">
        <v>536</v>
      </c>
      <c r="P40" s="24">
        <f>E40+D40+F40+G40+H40+I40+J40+K40+L40+M40+N40+O40</f>
        <v>6610</v>
      </c>
      <c r="Q40" s="23">
        <f>+P40/P34*100</f>
        <v>1.7023534199018249</v>
      </c>
      <c r="R40" s="6"/>
      <c r="S40" s="10"/>
      <c r="W40" s="6"/>
    </row>
    <row r="41" spans="1:23" ht="32.6">
      <c r="B41" s="46" t="s">
        <v>138</v>
      </c>
      <c r="C41" s="44" t="s">
        <v>144</v>
      </c>
      <c r="D41" s="51">
        <v>1912</v>
      </c>
      <c r="E41" s="51">
        <v>1584</v>
      </c>
      <c r="F41" s="51">
        <v>1284</v>
      </c>
      <c r="G41" s="51">
        <v>2321</v>
      </c>
      <c r="H41" s="51">
        <v>1400</v>
      </c>
      <c r="I41" s="51">
        <v>2023</v>
      </c>
      <c r="J41" s="51">
        <v>2114</v>
      </c>
      <c r="K41" s="51">
        <v>1848</v>
      </c>
      <c r="L41" s="51">
        <v>2229</v>
      </c>
      <c r="M41" s="51">
        <v>2175</v>
      </c>
      <c r="N41" s="51">
        <v>2034</v>
      </c>
      <c r="O41" s="51">
        <v>1713</v>
      </c>
      <c r="P41" s="24">
        <f t="shared" si="4"/>
        <v>22637</v>
      </c>
      <c r="Q41" s="23">
        <f>+P41/P34*100</f>
        <v>5.8299809933914686</v>
      </c>
      <c r="R41" s="6"/>
      <c r="S41" s="59"/>
      <c r="T41" s="59"/>
      <c r="U41" s="59"/>
      <c r="V41" s="6"/>
      <c r="W41" s="6"/>
    </row>
    <row r="42" spans="1:23" ht="32.6">
      <c r="B42" s="46" t="s">
        <v>139</v>
      </c>
      <c r="C42" s="44" t="s">
        <v>145</v>
      </c>
      <c r="D42" s="51">
        <v>1</v>
      </c>
      <c r="E42" s="51">
        <v>0</v>
      </c>
      <c r="F42" s="51">
        <v>2</v>
      </c>
      <c r="G42" s="51">
        <v>2</v>
      </c>
      <c r="H42" s="51">
        <v>1</v>
      </c>
      <c r="I42" s="51">
        <v>3</v>
      </c>
      <c r="J42" s="51">
        <v>3</v>
      </c>
      <c r="K42" s="51">
        <v>5</v>
      </c>
      <c r="L42" s="51">
        <v>1</v>
      </c>
      <c r="M42" s="51">
        <v>0</v>
      </c>
      <c r="N42" s="51">
        <v>1</v>
      </c>
      <c r="O42" s="51">
        <v>1</v>
      </c>
      <c r="P42" s="24">
        <f t="shared" si="4"/>
        <v>20</v>
      </c>
      <c r="Q42" s="49">
        <f>+P42/P34*100</f>
        <v>5.1508424202778361E-3</v>
      </c>
      <c r="R42" s="6"/>
      <c r="S42" s="10"/>
      <c r="W42" s="6"/>
    </row>
    <row r="43" spans="1:23" ht="52.5" customHeight="1">
      <c r="B43" s="46" t="s">
        <v>156</v>
      </c>
      <c r="C43" s="44" t="s">
        <v>146</v>
      </c>
      <c r="D43" s="51">
        <v>0</v>
      </c>
      <c r="E43" s="51">
        <v>0</v>
      </c>
      <c r="F43" s="51">
        <v>0</v>
      </c>
      <c r="G43" s="51">
        <v>0</v>
      </c>
      <c r="H43" s="51">
        <v>16</v>
      </c>
      <c r="I43" s="51">
        <v>15</v>
      </c>
      <c r="J43" s="51">
        <v>12</v>
      </c>
      <c r="K43" s="51">
        <v>13</v>
      </c>
      <c r="L43" s="51">
        <v>14</v>
      </c>
      <c r="M43" s="51">
        <v>4</v>
      </c>
      <c r="N43" s="51">
        <v>21</v>
      </c>
      <c r="O43" s="51">
        <v>14</v>
      </c>
      <c r="P43" s="24">
        <f t="shared" si="4"/>
        <v>109</v>
      </c>
      <c r="Q43" s="49">
        <f>+P43/P34*100</f>
        <v>2.8072091190514209E-2</v>
      </c>
      <c r="R43" s="6"/>
      <c r="S43" s="59"/>
      <c r="T43" s="59"/>
      <c r="U43" s="59"/>
      <c r="W43" s="6"/>
    </row>
    <row r="44" spans="1:23" ht="16.3">
      <c r="B44" s="46" t="s">
        <v>236</v>
      </c>
      <c r="C44" s="44" t="s">
        <v>157</v>
      </c>
      <c r="D44" s="51">
        <v>20400</v>
      </c>
      <c r="E44" s="51">
        <v>17029</v>
      </c>
      <c r="F44" s="51">
        <f>1544+10563</f>
        <v>12107</v>
      </c>
      <c r="G44" s="51">
        <v>20002</v>
      </c>
      <c r="H44" s="51">
        <v>22533</v>
      </c>
      <c r="I44" s="51">
        <v>21896</v>
      </c>
      <c r="J44" s="51">
        <v>22350</v>
      </c>
      <c r="K44" s="51">
        <v>25211</v>
      </c>
      <c r="L44" s="51">
        <v>29652</v>
      </c>
      <c r="M44" s="51">
        <v>31420</v>
      </c>
      <c r="N44" s="51">
        <v>27292</v>
      </c>
      <c r="O44" s="51">
        <v>31024</v>
      </c>
      <c r="P44" s="95">
        <f>E44+D44+F44+G44+H44+I44+J44+K44+L44+M44+N44+O44</f>
        <v>280916</v>
      </c>
      <c r="Q44" s="23">
        <f>+P44/P51*100</f>
        <v>29.671300012674806</v>
      </c>
      <c r="R44" s="6"/>
      <c r="S44" s="60"/>
      <c r="T44" s="60"/>
      <c r="U44" s="60"/>
      <c r="W44" s="6"/>
    </row>
    <row r="45" spans="1:23" ht="16.3">
      <c r="A45" s="138"/>
      <c r="B45" s="46" t="s">
        <v>237</v>
      </c>
      <c r="C45" s="44" t="s">
        <v>169</v>
      </c>
      <c r="D45" s="51">
        <v>577</v>
      </c>
      <c r="E45" s="51">
        <v>434</v>
      </c>
      <c r="F45" s="51">
        <v>240</v>
      </c>
      <c r="G45" s="51">
        <v>350</v>
      </c>
      <c r="H45" s="51">
        <v>795</v>
      </c>
      <c r="I45" s="51">
        <v>450</v>
      </c>
      <c r="J45" s="51">
        <v>426</v>
      </c>
      <c r="K45" s="51">
        <v>358</v>
      </c>
      <c r="L45" s="51">
        <v>379</v>
      </c>
      <c r="M45" s="51">
        <v>372</v>
      </c>
      <c r="N45" s="51">
        <v>452</v>
      </c>
      <c r="O45" s="51">
        <v>673</v>
      </c>
      <c r="P45" s="95">
        <f t="shared" si="4"/>
        <v>5506</v>
      </c>
      <c r="Q45" s="23">
        <f>+P45/P51*100</f>
        <v>0.58156238117368708</v>
      </c>
      <c r="R45" s="6"/>
      <c r="S45" s="59"/>
      <c r="T45" s="59"/>
      <c r="U45" s="59"/>
      <c r="W45" s="6"/>
    </row>
    <row r="46" spans="1:23" ht="32.6">
      <c r="A46" s="138"/>
      <c r="B46" s="46" t="s">
        <v>238</v>
      </c>
      <c r="C46" s="44" t="s">
        <v>168</v>
      </c>
      <c r="D46" s="51">
        <f>25570-20400-577</f>
        <v>4593</v>
      </c>
      <c r="E46" s="51">
        <v>2889</v>
      </c>
      <c r="F46" s="51">
        <f>13081-10563-240</f>
        <v>2278</v>
      </c>
      <c r="G46" s="51">
        <f>30535-G44-G45</f>
        <v>10183</v>
      </c>
      <c r="H46" s="51">
        <v>10875</v>
      </c>
      <c r="I46" s="51">
        <v>4703</v>
      </c>
      <c r="J46" s="51">
        <v>5889</v>
      </c>
      <c r="K46" s="51">
        <v>4812</v>
      </c>
      <c r="L46" s="51">
        <v>5687</v>
      </c>
      <c r="M46" s="51">
        <v>5187</v>
      </c>
      <c r="N46" s="51">
        <v>3776</v>
      </c>
      <c r="O46" s="51">
        <v>2539</v>
      </c>
      <c r="P46" s="95">
        <f t="shared" si="4"/>
        <v>63411</v>
      </c>
      <c r="Q46" s="23">
        <f>+P46/P51*100</f>
        <v>6.6976847353077869</v>
      </c>
      <c r="R46" s="6"/>
      <c r="S46" s="10"/>
      <c r="W46" s="6"/>
    </row>
    <row r="47" spans="1:23" ht="32.6">
      <c r="A47" s="54"/>
      <c r="B47" s="25">
        <v>6</v>
      </c>
      <c r="C47" s="45" t="s">
        <v>33</v>
      </c>
      <c r="D47" s="51">
        <v>3541</v>
      </c>
      <c r="E47" s="51">
        <v>3377</v>
      </c>
      <c r="F47" s="51">
        <v>2129</v>
      </c>
      <c r="G47" s="51">
        <v>2835</v>
      </c>
      <c r="H47" s="51">
        <v>3326</v>
      </c>
      <c r="I47" s="51">
        <v>5596</v>
      </c>
      <c r="J47" s="51">
        <v>4345</v>
      </c>
      <c r="K47" s="51">
        <v>3161</v>
      </c>
      <c r="L47" s="51">
        <v>3889</v>
      </c>
      <c r="M47" s="51">
        <v>3758</v>
      </c>
      <c r="N47" s="51">
        <v>3350</v>
      </c>
      <c r="O47" s="51">
        <v>4096</v>
      </c>
      <c r="P47" s="95">
        <f t="shared" si="4"/>
        <v>43403</v>
      </c>
      <c r="Q47" s="23">
        <f>+P47/P51*100</f>
        <v>4.584371963327559</v>
      </c>
      <c r="R47" s="6"/>
      <c r="S47" s="58"/>
      <c r="T47" s="59"/>
      <c r="U47" s="59"/>
      <c r="W47" s="6"/>
    </row>
    <row r="48" spans="1:23" ht="16.3">
      <c r="A48" s="61"/>
      <c r="B48" s="25">
        <v>7</v>
      </c>
      <c r="C48" s="40" t="s">
        <v>192</v>
      </c>
      <c r="D48" s="51">
        <v>137</v>
      </c>
      <c r="E48" s="51">
        <v>407</v>
      </c>
      <c r="F48" s="51">
        <v>295</v>
      </c>
      <c r="G48" s="51">
        <v>194</v>
      </c>
      <c r="H48" s="51">
        <v>220</v>
      </c>
      <c r="I48" s="51">
        <v>318</v>
      </c>
      <c r="J48" s="51">
        <v>258</v>
      </c>
      <c r="K48" s="51">
        <v>125</v>
      </c>
      <c r="L48" s="51">
        <v>449</v>
      </c>
      <c r="M48" s="51">
        <v>298</v>
      </c>
      <c r="N48" s="51">
        <v>242</v>
      </c>
      <c r="O48" s="51">
        <v>197</v>
      </c>
      <c r="P48" s="95">
        <f t="shared" si="4"/>
        <v>3140</v>
      </c>
      <c r="Q48" s="23">
        <f>P48/P51*100</f>
        <v>0.33165744222400606</v>
      </c>
      <c r="R48" s="6"/>
      <c r="S48" s="59"/>
      <c r="T48" s="59"/>
      <c r="U48" s="59"/>
      <c r="W48" s="6"/>
    </row>
    <row r="49" spans="1:23" ht="32.6">
      <c r="A49" s="61"/>
      <c r="B49" s="25">
        <v>8</v>
      </c>
      <c r="C49" s="40" t="s">
        <v>245</v>
      </c>
      <c r="D49" s="51">
        <v>4412</v>
      </c>
      <c r="E49" s="51">
        <v>4809</v>
      </c>
      <c r="F49" s="51">
        <v>4203</v>
      </c>
      <c r="G49" s="51">
        <v>3874</v>
      </c>
      <c r="H49" s="51">
        <v>3901</v>
      </c>
      <c r="I49" s="51">
        <v>4508</v>
      </c>
      <c r="J49" s="51">
        <v>5306</v>
      </c>
      <c r="K49" s="51">
        <v>6248</v>
      </c>
      <c r="L49" s="51">
        <v>9635</v>
      </c>
      <c r="M49" s="51">
        <v>10928</v>
      </c>
      <c r="N49" s="51">
        <v>11388</v>
      </c>
      <c r="O49" s="51">
        <v>8465</v>
      </c>
      <c r="P49" s="95">
        <f t="shared" si="4"/>
        <v>77677</v>
      </c>
      <c r="Q49" s="23">
        <f>P49/P51*100</f>
        <v>8.2045080062529046</v>
      </c>
      <c r="R49" s="6"/>
      <c r="S49" s="59"/>
      <c r="T49" s="59"/>
      <c r="U49" s="59"/>
      <c r="W49" s="6"/>
    </row>
    <row r="50" spans="1:23" ht="16.3">
      <c r="A50" s="61"/>
      <c r="B50" s="25">
        <v>9</v>
      </c>
      <c r="C50" s="40" t="s">
        <v>230</v>
      </c>
      <c r="D50" s="83">
        <v>0</v>
      </c>
      <c r="E50" s="83">
        <v>0</v>
      </c>
      <c r="F50" s="51">
        <v>0</v>
      </c>
      <c r="G50" s="51">
        <v>0</v>
      </c>
      <c r="H50" s="51">
        <v>2515</v>
      </c>
      <c r="I50" s="51">
        <v>1802</v>
      </c>
      <c r="J50" s="51">
        <v>1245</v>
      </c>
      <c r="K50" s="51">
        <v>1005</v>
      </c>
      <c r="L50" s="51">
        <v>1137</v>
      </c>
      <c r="M50" s="51">
        <v>1251</v>
      </c>
      <c r="N50" s="51">
        <v>1113</v>
      </c>
      <c r="O50" s="51">
        <v>1297</v>
      </c>
      <c r="P50" s="95">
        <f>D50+E50+F50+G50+H50+I50+J50+K50+L50+M50+N50</f>
        <v>10068</v>
      </c>
      <c r="Q50" s="23">
        <f>+P50/P51*100</f>
        <v>1.0634162829016858</v>
      </c>
      <c r="R50" s="6"/>
      <c r="S50" s="59"/>
      <c r="T50" s="59"/>
      <c r="U50" s="59"/>
      <c r="W50" s="6"/>
    </row>
    <row r="51" spans="1:23" s="8" customFormat="1" ht="16.3">
      <c r="B51" s="80"/>
      <c r="C51" s="76" t="s">
        <v>24</v>
      </c>
      <c r="D51" s="78">
        <f>+D49+D48+D47+D46+D45+D44+D34+D25</f>
        <v>60725</v>
      </c>
      <c r="E51" s="78">
        <f>+E49+E48+E47+E46+E45+E44+E34+E25</f>
        <v>57879</v>
      </c>
      <c r="F51" s="78">
        <f>F25+F34+F47+F48+F49+F44+F45+F46</f>
        <v>47954</v>
      </c>
      <c r="G51" s="78">
        <f>G25+G34+G47+G48+G49+G44+G45+G46</f>
        <v>76944</v>
      </c>
      <c r="H51" s="78">
        <f>H50+H49+H48+H47+H46+H45+H44+H34+H25</f>
        <v>84831</v>
      </c>
      <c r="I51" s="78">
        <v>79533</v>
      </c>
      <c r="J51" s="78">
        <f>J25+J34+J47+J48+J46+J45+J44+J49+J50</f>
        <v>81382</v>
      </c>
      <c r="K51" s="78">
        <f>K25+K34+K47+K48+K46+K45+K44+K49+K50</f>
        <v>82830</v>
      </c>
      <c r="L51" s="78">
        <f>L48+L47+L34+L25+L49+L50+L44+L45+L46</f>
        <v>89938</v>
      </c>
      <c r="M51" s="78">
        <f>M25+M34+M47+M48+M50+M49+M46+M45+M44</f>
        <v>99134</v>
      </c>
      <c r="N51" s="78">
        <f>N25+N34+N47+N48+N49+N50+N46+N45+N44</f>
        <v>90060</v>
      </c>
      <c r="O51" s="78">
        <f>O25+O34+O44+O45+O46+O47+O48+O49+O50</f>
        <v>95550</v>
      </c>
      <c r="P51" s="78">
        <f>E51+D51+F51+G51+H51+I51+J51+K51+L51+M51+N51+O51</f>
        <v>946760</v>
      </c>
      <c r="Q51" s="78">
        <v>100</v>
      </c>
      <c r="R51" s="6"/>
      <c r="S51" s="10"/>
      <c r="W51" s="6"/>
    </row>
    <row r="52" spans="1:23" ht="16.3">
      <c r="B52" s="2"/>
      <c r="C52" s="47"/>
      <c r="D52" s="4"/>
      <c r="E52" s="4"/>
      <c r="F52" s="4"/>
      <c r="G52" s="4"/>
      <c r="H52" s="41"/>
      <c r="I52" s="41"/>
      <c r="J52" s="41"/>
      <c r="K52" s="41"/>
      <c r="L52" s="41"/>
      <c r="M52" s="41"/>
      <c r="N52" s="41"/>
      <c r="O52" s="41"/>
      <c r="P52" s="62"/>
      <c r="Q52" s="47"/>
    </row>
    <row r="53" spans="1:23" ht="16.3">
      <c r="B53" s="137" t="s">
        <v>210</v>
      </c>
      <c r="C53" s="137"/>
      <c r="D53" s="137"/>
      <c r="E53" s="137"/>
      <c r="F53" s="137"/>
      <c r="G53" s="137"/>
      <c r="H53" s="137"/>
      <c r="I53" s="89"/>
      <c r="J53" s="89"/>
      <c r="K53" s="89"/>
      <c r="L53" s="89"/>
      <c r="M53" s="89"/>
      <c r="N53" s="89"/>
      <c r="O53" s="89"/>
      <c r="P53" s="90"/>
      <c r="Q53" s="47"/>
    </row>
    <row r="54" spans="1:23" ht="16.3">
      <c r="B54" s="72" t="s">
        <v>0</v>
      </c>
      <c r="C54" s="72" t="s">
        <v>38</v>
      </c>
      <c r="D54" s="74" t="s">
        <v>129</v>
      </c>
      <c r="E54" s="74" t="s">
        <v>164</v>
      </c>
      <c r="F54" s="74" t="s">
        <v>173</v>
      </c>
      <c r="G54" s="74" t="s">
        <v>175</v>
      </c>
      <c r="H54" s="74" t="s">
        <v>178</v>
      </c>
      <c r="I54" s="74" t="s">
        <v>206</v>
      </c>
      <c r="J54" s="74" t="s">
        <v>181</v>
      </c>
      <c r="K54" s="74" t="s">
        <v>182</v>
      </c>
      <c r="L54" s="74" t="s">
        <v>217</v>
      </c>
      <c r="M54" s="74" t="s">
        <v>184</v>
      </c>
      <c r="N54" s="74" t="s">
        <v>223</v>
      </c>
      <c r="O54" s="74" t="s">
        <v>187</v>
      </c>
      <c r="P54" s="74" t="s">
        <v>11</v>
      </c>
      <c r="Q54" s="75" t="s">
        <v>188</v>
      </c>
    </row>
    <row r="55" spans="1:23" ht="16.3">
      <c r="B55" s="25">
        <v>1</v>
      </c>
      <c r="C55" s="40" t="s">
        <v>34</v>
      </c>
      <c r="D55" s="24">
        <v>13130</v>
      </c>
      <c r="E55" s="51">
        <v>14077</v>
      </c>
      <c r="F55" s="51">
        <v>13294</v>
      </c>
      <c r="G55" s="51">
        <v>25292</v>
      </c>
      <c r="H55" s="51">
        <v>23208</v>
      </c>
      <c r="I55" s="51">
        <v>26130</v>
      </c>
      <c r="J55" s="51">
        <v>26332</v>
      </c>
      <c r="K55" s="51">
        <v>24685</v>
      </c>
      <c r="L55" s="51">
        <v>23170</v>
      </c>
      <c r="M55" s="51">
        <v>25048</v>
      </c>
      <c r="N55" s="51">
        <v>25790</v>
      </c>
      <c r="O55" s="51">
        <v>27227</v>
      </c>
      <c r="P55" s="24">
        <f>D55+E55+F55+G55+H55+I55+J55+K55+L55+M55+N55+O55</f>
        <v>267383</v>
      </c>
      <c r="Q55" s="48">
        <f>P55*100/P59</f>
        <v>28.241898686045037</v>
      </c>
      <c r="R55" s="11"/>
      <c r="S55" s="6"/>
      <c r="T55" s="6"/>
      <c r="U55" s="6"/>
      <c r="V55" s="6"/>
    </row>
    <row r="56" spans="1:23" ht="16.3">
      <c r="B56" s="25">
        <v>2</v>
      </c>
      <c r="C56" s="26" t="s">
        <v>35</v>
      </c>
      <c r="D56" s="24">
        <v>2175</v>
      </c>
      <c r="E56" s="51">
        <v>2189</v>
      </c>
      <c r="F56" s="51">
        <v>1887</v>
      </c>
      <c r="G56" s="51">
        <v>2199</v>
      </c>
      <c r="H56" s="51">
        <v>2569</v>
      </c>
      <c r="I56" s="51">
        <v>2751</v>
      </c>
      <c r="J56" s="51">
        <v>2918</v>
      </c>
      <c r="K56" s="51">
        <v>3444</v>
      </c>
      <c r="L56" s="51">
        <v>4729</v>
      </c>
      <c r="M56" s="51">
        <v>4046</v>
      </c>
      <c r="N56" s="51">
        <v>3674</v>
      </c>
      <c r="O56" s="51">
        <v>4359</v>
      </c>
      <c r="P56" s="24">
        <f>D56+E56+F56+G56+H56+I56+J56+K56+L56+M56+N56+O56</f>
        <v>36940</v>
      </c>
      <c r="Q56" s="48">
        <f>P56*100/P59</f>
        <v>3.9017279986480204</v>
      </c>
      <c r="R56" s="11"/>
      <c r="S56" s="6"/>
      <c r="T56" s="6"/>
      <c r="U56" s="6"/>
    </row>
    <row r="57" spans="1:23" ht="16.3">
      <c r="B57" s="25">
        <v>3</v>
      </c>
      <c r="C57" s="26" t="s">
        <v>36</v>
      </c>
      <c r="D57" s="24">
        <v>45357</v>
      </c>
      <c r="E57" s="51">
        <v>41563</v>
      </c>
      <c r="F57" s="51">
        <v>32739</v>
      </c>
      <c r="G57" s="51">
        <v>49406</v>
      </c>
      <c r="H57" s="51">
        <v>58984</v>
      </c>
      <c r="I57" s="51">
        <v>50590</v>
      </c>
      <c r="J57" s="51">
        <v>52058</v>
      </c>
      <c r="K57" s="51">
        <v>54603</v>
      </c>
      <c r="L57" s="51">
        <v>61950</v>
      </c>
      <c r="M57" s="51">
        <v>69912</v>
      </c>
      <c r="N57" s="51">
        <v>60488</v>
      </c>
      <c r="O57" s="51">
        <v>63816</v>
      </c>
      <c r="P57" s="24">
        <f>D57+E57+F57+G57+H57+I57+J57+K57+L57+M57+N57+O57</f>
        <v>641466</v>
      </c>
      <c r="Q57" s="48">
        <f>P57*100/P59</f>
        <v>67.753813004351684</v>
      </c>
      <c r="R57" s="11"/>
      <c r="S57" s="6"/>
      <c r="T57" s="6"/>
      <c r="U57" s="6"/>
    </row>
    <row r="58" spans="1:23" ht="16.3">
      <c r="B58" s="25">
        <v>4</v>
      </c>
      <c r="C58" s="26" t="s">
        <v>37</v>
      </c>
      <c r="D58" s="24">
        <v>63</v>
      </c>
      <c r="E58" s="51">
        <v>50</v>
      </c>
      <c r="F58" s="51">
        <v>34</v>
      </c>
      <c r="G58" s="51">
        <v>47</v>
      </c>
      <c r="H58" s="51">
        <v>70</v>
      </c>
      <c r="I58" s="51">
        <v>62</v>
      </c>
      <c r="J58" s="51">
        <v>74</v>
      </c>
      <c r="K58" s="51">
        <v>98</v>
      </c>
      <c r="L58" s="51">
        <v>89</v>
      </c>
      <c r="M58" s="51">
        <v>128</v>
      </c>
      <c r="N58" s="51">
        <v>108</v>
      </c>
      <c r="O58" s="51">
        <v>148</v>
      </c>
      <c r="P58" s="24">
        <f>D58+E58+F58+G58+H58+I58+J58+K58+L58+M58+N58+O58</f>
        <v>971</v>
      </c>
      <c r="Q58" s="48">
        <f>P58*100/P59</f>
        <v>0.10256031095525793</v>
      </c>
      <c r="R58" s="11"/>
      <c r="S58" s="6"/>
      <c r="T58" s="6"/>
      <c r="U58" s="6"/>
    </row>
    <row r="59" spans="1:23" s="8" customFormat="1" ht="16.3">
      <c r="B59" s="81"/>
      <c r="C59" s="76" t="s">
        <v>24</v>
      </c>
      <c r="D59" s="82">
        <f>SUM(D55:D58)</f>
        <v>60725</v>
      </c>
      <c r="E59" s="82">
        <f t="shared" ref="E59:J59" si="6">E55+E56+E57+E58</f>
        <v>57879</v>
      </c>
      <c r="F59" s="82">
        <f t="shared" si="6"/>
        <v>47954</v>
      </c>
      <c r="G59" s="82">
        <f t="shared" si="6"/>
        <v>76944</v>
      </c>
      <c r="H59" s="82">
        <f>H55+H56+H57+H58</f>
        <v>84831</v>
      </c>
      <c r="I59" s="82">
        <f t="shared" si="6"/>
        <v>79533</v>
      </c>
      <c r="J59" s="82">
        <f t="shared" si="6"/>
        <v>81382</v>
      </c>
      <c r="K59" s="82">
        <f>K55+K56+K57+K58</f>
        <v>82830</v>
      </c>
      <c r="L59" s="82">
        <f>L58+L57+L56+L55</f>
        <v>89938</v>
      </c>
      <c r="M59" s="82">
        <f>M55+M56+M57+M58</f>
        <v>99134</v>
      </c>
      <c r="N59" s="82">
        <f>N55+N56+N57+N58</f>
        <v>90060</v>
      </c>
      <c r="O59" s="82">
        <f>SUM(O55:O58)</f>
        <v>95550</v>
      </c>
      <c r="P59" s="82">
        <f>D59+E59+F59+G59+H59+I59+J59+K59+L59+M59+N59+O59</f>
        <v>946760</v>
      </c>
      <c r="Q59" s="78">
        <v>100</v>
      </c>
    </row>
    <row r="60" spans="1:23" ht="16.3">
      <c r="B60" s="2"/>
      <c r="C60" s="47"/>
      <c r="D60" s="4"/>
      <c r="E60" s="4"/>
      <c r="F60" s="4"/>
      <c r="G60" s="4"/>
      <c r="H60" s="41"/>
      <c r="I60" s="41"/>
      <c r="J60" s="41"/>
      <c r="K60" s="41"/>
      <c r="L60" s="41"/>
      <c r="M60" s="41"/>
      <c r="N60" s="41"/>
      <c r="O60" s="41"/>
      <c r="P60" s="62"/>
      <c r="Q60" s="47"/>
    </row>
    <row r="61" spans="1:23" ht="16.3">
      <c r="B61" s="2"/>
      <c r="C61" s="47"/>
      <c r="D61" s="4"/>
      <c r="E61" s="4"/>
      <c r="F61" s="4"/>
      <c r="G61" s="4"/>
      <c r="H61" s="41"/>
      <c r="I61" s="41"/>
      <c r="J61" s="41"/>
      <c r="K61" s="41"/>
      <c r="L61" s="41"/>
      <c r="M61" s="41"/>
      <c r="N61" s="41"/>
      <c r="O61" s="41"/>
      <c r="P61" s="62"/>
      <c r="Q61" s="47"/>
    </row>
    <row r="62" spans="1:23" ht="16.3">
      <c r="B62" s="137" t="s">
        <v>213</v>
      </c>
      <c r="C62" s="137"/>
      <c r="D62" s="137"/>
      <c r="E62" s="137"/>
      <c r="F62" s="137"/>
      <c r="G62" s="137"/>
      <c r="H62" s="137"/>
      <c r="I62" s="89"/>
      <c r="J62" s="89"/>
      <c r="K62" s="89"/>
      <c r="L62" s="89"/>
      <c r="M62" s="89"/>
      <c r="N62" s="89"/>
      <c r="O62" s="89"/>
      <c r="P62" s="90"/>
      <c r="Q62" s="47"/>
    </row>
    <row r="63" spans="1:23" ht="16.3">
      <c r="B63" s="72" t="s">
        <v>0</v>
      </c>
      <c r="C63" s="72" t="s">
        <v>38</v>
      </c>
      <c r="D63" s="74" t="s">
        <v>129</v>
      </c>
      <c r="E63" s="74" t="s">
        <v>164</v>
      </c>
      <c r="F63" s="74" t="s">
        <v>173</v>
      </c>
      <c r="G63" s="74" t="s">
        <v>175</v>
      </c>
      <c r="H63" s="74" t="s">
        <v>178</v>
      </c>
      <c r="I63" s="74" t="s">
        <v>206</v>
      </c>
      <c r="J63" s="74" t="s">
        <v>181</v>
      </c>
      <c r="K63" s="74" t="s">
        <v>182</v>
      </c>
      <c r="L63" s="74" t="s">
        <v>217</v>
      </c>
      <c r="M63" s="74" t="s">
        <v>184</v>
      </c>
      <c r="N63" s="74" t="s">
        <v>223</v>
      </c>
      <c r="O63" s="74" t="s">
        <v>187</v>
      </c>
      <c r="P63" s="74" t="s">
        <v>11</v>
      </c>
      <c r="Q63" s="91"/>
    </row>
    <row r="64" spans="1:23" ht="16.3">
      <c r="B64" s="25">
        <v>1</v>
      </c>
      <c r="C64" s="26" t="s">
        <v>39</v>
      </c>
      <c r="D64" s="24">
        <v>87109</v>
      </c>
      <c r="E64" s="51">
        <v>71416</v>
      </c>
      <c r="F64" s="51">
        <v>37368</v>
      </c>
      <c r="G64" s="51">
        <f>4955+28962</f>
        <v>33917</v>
      </c>
      <c r="H64" s="51">
        <v>15040</v>
      </c>
      <c r="I64" s="51">
        <v>5999</v>
      </c>
      <c r="J64" s="51">
        <v>4747</v>
      </c>
      <c r="K64" s="51">
        <v>8132</v>
      </c>
      <c r="L64" s="51">
        <v>7671</v>
      </c>
      <c r="M64" s="51">
        <v>5301</v>
      </c>
      <c r="N64" s="51">
        <v>7472</v>
      </c>
      <c r="O64" s="51">
        <v>11278</v>
      </c>
      <c r="P64" s="24">
        <f>D64+E64+F64+G64+H64+I64+J64+K64+L64+M64+N64+O64</f>
        <v>295450</v>
      </c>
      <c r="Q64" s="47"/>
      <c r="S64" s="6"/>
      <c r="U64" s="6"/>
    </row>
    <row r="65" spans="2:21" ht="16.3">
      <c r="B65" s="25">
        <v>2</v>
      </c>
      <c r="C65" s="26" t="s">
        <v>41</v>
      </c>
      <c r="D65" s="27">
        <v>260.3</v>
      </c>
      <c r="E65" s="27">
        <v>233.74</v>
      </c>
      <c r="F65" s="71">
        <v>185.51</v>
      </c>
      <c r="G65" s="71">
        <v>147.09</v>
      </c>
      <c r="H65" s="93">
        <v>133.76</v>
      </c>
      <c r="I65" s="93">
        <v>97.4</v>
      </c>
      <c r="J65" s="51">
        <v>105.57</v>
      </c>
      <c r="K65" s="94">
        <v>100.06</v>
      </c>
      <c r="L65" s="94">
        <v>105.31</v>
      </c>
      <c r="M65" s="94">
        <v>99.69</v>
      </c>
      <c r="N65" s="94">
        <v>108.18</v>
      </c>
      <c r="O65" s="94">
        <v>125.4</v>
      </c>
      <c r="P65" s="85">
        <f>(D65+E65+F65+G65+H65+I65+J65+K65+L65+M65+N65+O65)/12</f>
        <v>141.83416666666668</v>
      </c>
      <c r="Q65" s="47"/>
      <c r="S65" s="11"/>
      <c r="T65" s="57"/>
      <c r="U65" s="11"/>
    </row>
    <row r="66" spans="2:21" ht="16.3">
      <c r="B66" s="2"/>
      <c r="C66" s="47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92"/>
      <c r="Q66" s="47"/>
    </row>
    <row r="67" spans="2:21" ht="16.3">
      <c r="B67" s="2"/>
      <c r="C67" s="2" t="s">
        <v>232</v>
      </c>
      <c r="D67" s="135"/>
      <c r="E67" s="135"/>
      <c r="F67" s="135"/>
      <c r="G67" s="135"/>
      <c r="H67" s="135" t="s">
        <v>233</v>
      </c>
      <c r="I67" s="135"/>
      <c r="J67" s="4"/>
      <c r="K67" s="4"/>
      <c r="L67" s="4"/>
      <c r="M67" s="4"/>
      <c r="N67" s="4"/>
      <c r="O67" s="4"/>
      <c r="P67" s="92"/>
      <c r="Q67" s="47"/>
    </row>
    <row r="68" spans="2:21" ht="15.45"/>
    <row r="69" spans="2:21" ht="15.45">
      <c r="C69" s="8"/>
      <c r="E69" s="8"/>
      <c r="F69" s="8"/>
      <c r="G69" s="8"/>
      <c r="H69" s="8"/>
    </row>
    <row r="70" spans="2:21" ht="15.45"/>
    <row r="71" spans="2:21" ht="15.45"/>
    <row r="72" spans="2:21" ht="15.45"/>
    <row r="73" spans="2:21" ht="15.45"/>
    <row r="74" spans="2:21" ht="15.45"/>
    <row r="75" spans="2:21" ht="15.45"/>
    <row r="76" spans="2:21" ht="15.45"/>
    <row r="77" spans="2:21" ht="15.45"/>
    <row r="78" spans="2:21" ht="15.45"/>
    <row r="79" spans="2:21" ht="15.45"/>
    <row r="80" spans="2:21" ht="15.45"/>
    <row r="81" ht="15.45"/>
    <row r="82" ht="15.45"/>
    <row r="83" ht="15.45"/>
    <row r="84" ht="15.45"/>
    <row r="85" ht="15.45"/>
    <row r="86" ht="15.45"/>
    <row r="87" ht="15.45"/>
    <row r="88" ht="15.45"/>
    <row r="89" ht="15.45"/>
    <row r="90" ht="15.45"/>
    <row r="91" ht="15.45"/>
    <row r="92" ht="15.45"/>
    <row r="93" ht="15.45"/>
    <row r="94" ht="15.45"/>
    <row r="95" ht="15.45"/>
    <row r="96" ht="15.45"/>
    <row r="97" ht="15.45"/>
    <row r="98" ht="15.45"/>
    <row r="99" ht="15.45"/>
    <row r="100" ht="15.45"/>
    <row r="101" ht="15.45"/>
    <row r="102" ht="15.45"/>
    <row r="103" ht="15.45"/>
    <row r="104" ht="15.45"/>
    <row r="105" ht="15.45"/>
    <row r="106" ht="15.45"/>
    <row r="107" ht="15.45"/>
    <row r="108" ht="15.45"/>
    <row r="109" ht="15.45"/>
    <row r="110" ht="15.45"/>
    <row r="111" ht="15.45"/>
    <row r="112" ht="15.45"/>
    <row r="113" ht="15.45"/>
    <row r="114" ht="15.45"/>
    <row r="115" ht="15.45"/>
    <row r="116" ht="15.45"/>
    <row r="117" ht="15.45"/>
  </sheetData>
  <mergeCells count="7">
    <mergeCell ref="B1:Q1"/>
    <mergeCell ref="B62:H62"/>
    <mergeCell ref="A45:A46"/>
    <mergeCell ref="C4:I4"/>
    <mergeCell ref="B23:H23"/>
    <mergeCell ref="B53:H53"/>
    <mergeCell ref="B2:Q2"/>
  </mergeCells>
  <phoneticPr fontId="6" type="noConversion"/>
  <pageMargins left="0.39370078740157483" right="0.31496062992125984" top="0.15748031496062992" bottom="0.19685039370078741" header="0" footer="0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M14"/>
  <sheetViews>
    <sheetView workbookViewId="0">
      <selection activeCell="D14" sqref="D14"/>
    </sheetView>
  </sheetViews>
  <sheetFormatPr defaultRowHeight="14.6"/>
  <cols>
    <col min="10" max="10" width="10.84375" customWidth="1"/>
  </cols>
  <sheetData>
    <row r="10" spans="1:13" ht="16.3">
      <c r="A10" t="s">
        <v>189</v>
      </c>
      <c r="B10" s="39" t="s">
        <v>129</v>
      </c>
      <c r="C10" s="39" t="s">
        <v>164</v>
      </c>
      <c r="D10" s="39" t="s">
        <v>173</v>
      </c>
      <c r="E10" s="39" t="s">
        <v>175</v>
      </c>
      <c r="F10" s="39" t="s">
        <v>178</v>
      </c>
      <c r="G10" s="39" t="s">
        <v>179</v>
      </c>
      <c r="H10" s="39" t="s">
        <v>181</v>
      </c>
      <c r="I10" s="39" t="s">
        <v>182</v>
      </c>
      <c r="J10" s="39" t="s">
        <v>183</v>
      </c>
      <c r="K10" s="39" t="s">
        <v>184</v>
      </c>
      <c r="L10" s="39" t="s">
        <v>186</v>
      </c>
      <c r="M10" s="39" t="s">
        <v>187</v>
      </c>
    </row>
    <row r="12" spans="1:13">
      <c r="B12">
        <v>7100</v>
      </c>
      <c r="C12">
        <v>4709</v>
      </c>
      <c r="D12">
        <v>3725</v>
      </c>
      <c r="E12">
        <v>3186</v>
      </c>
      <c r="F12">
        <v>3983</v>
      </c>
      <c r="G12">
        <v>5278</v>
      </c>
      <c r="H12">
        <v>5353</v>
      </c>
      <c r="I12">
        <v>5049</v>
      </c>
      <c r="J12">
        <v>4080</v>
      </c>
      <c r="K12">
        <v>3285</v>
      </c>
      <c r="L12">
        <v>3167</v>
      </c>
      <c r="M12">
        <v>3625</v>
      </c>
    </row>
    <row r="14" spans="1:13">
      <c r="A14" t="s">
        <v>190</v>
      </c>
      <c r="B14">
        <v>4826</v>
      </c>
      <c r="C14">
        <v>2657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115"/>
  <sheetViews>
    <sheetView topLeftCell="A40" zoomScale="70" zoomScaleNormal="70" workbookViewId="0">
      <selection activeCell="C49" sqref="C49"/>
    </sheetView>
  </sheetViews>
  <sheetFormatPr defaultColWidth="14.3828125" defaultRowHeight="15" customHeight="1"/>
  <cols>
    <col min="1" max="1" width="2.84375" customWidth="1"/>
    <col min="2" max="2" width="7.53515625" bestFit="1" customWidth="1"/>
    <col min="3" max="3" width="67.69140625" customWidth="1"/>
    <col min="4" max="4" width="13.84375" customWidth="1"/>
    <col min="5" max="5" width="16.15234375" customWidth="1"/>
    <col min="6" max="6" width="13.3828125" customWidth="1"/>
    <col min="7" max="7" width="16.84375" customWidth="1"/>
    <col min="8" max="8" width="16" customWidth="1"/>
    <col min="9" max="9" width="17.53515625" customWidth="1"/>
    <col min="10" max="10" width="16.84375" customWidth="1"/>
    <col min="11" max="11" width="15" customWidth="1"/>
    <col min="12" max="12" width="16.69140625" customWidth="1"/>
    <col min="13" max="13" width="17.15234375" customWidth="1"/>
    <col min="14" max="14" width="14.53515625" customWidth="1"/>
    <col min="15" max="15" width="13.84375" bestFit="1" customWidth="1"/>
    <col min="16" max="16" width="16.3046875" customWidth="1"/>
    <col min="17" max="17" width="14.15234375" bestFit="1" customWidth="1"/>
    <col min="18" max="18" width="15.53515625" bestFit="1" customWidth="1"/>
    <col min="19" max="19" width="9.15234375" customWidth="1"/>
    <col min="20" max="20" width="14" customWidth="1"/>
    <col min="21" max="21" width="12.15234375" customWidth="1"/>
    <col min="22" max="22" width="74.84375" bestFit="1" customWidth="1"/>
    <col min="23" max="37" width="9.15234375" customWidth="1"/>
  </cols>
  <sheetData>
    <row r="1" spans="1:37" ht="96" customHeight="1">
      <c r="A1" s="12"/>
      <c r="B1" s="143" t="s">
        <v>243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8.75" customHeight="1">
      <c r="A2" s="12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16.5" customHeight="1">
      <c r="A3" s="12"/>
      <c r="B3" s="2"/>
      <c r="C3" s="3"/>
      <c r="D3" s="4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64"/>
      <c r="Q3" s="1"/>
      <c r="R3" s="12"/>
      <c r="S3" s="12"/>
      <c r="T3" s="12"/>
      <c r="U3" s="19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2.25" customHeight="1">
      <c r="A4" s="12"/>
      <c r="B4" s="144" t="s">
        <v>86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30.75" customHeight="1">
      <c r="A5" s="12"/>
      <c r="B5" s="73" t="s">
        <v>0</v>
      </c>
      <c r="C5" s="73" t="s">
        <v>85</v>
      </c>
      <c r="D5" s="96" t="s">
        <v>50</v>
      </c>
      <c r="E5" s="96" t="s">
        <v>165</v>
      </c>
      <c r="F5" s="96" t="s">
        <v>172</v>
      </c>
      <c r="G5" s="96" t="s">
        <v>176</v>
      </c>
      <c r="H5" s="96" t="s">
        <v>198</v>
      </c>
      <c r="I5" s="96" t="s">
        <v>204</v>
      </c>
      <c r="J5" s="96" t="s">
        <v>208</v>
      </c>
      <c r="K5" s="96" t="s">
        <v>215</v>
      </c>
      <c r="L5" s="96" t="s">
        <v>218</v>
      </c>
      <c r="M5" s="96" t="s">
        <v>221</v>
      </c>
      <c r="N5" s="96" t="s">
        <v>224</v>
      </c>
      <c r="O5" s="96" t="s">
        <v>226</v>
      </c>
      <c r="P5" s="96" t="s">
        <v>49</v>
      </c>
      <c r="Q5" s="97" t="s">
        <v>48</v>
      </c>
      <c r="R5" s="12"/>
      <c r="S5" s="15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9.3">
      <c r="A6" s="12"/>
      <c r="B6" s="98">
        <v>1</v>
      </c>
      <c r="C6" s="99" t="s">
        <v>84</v>
      </c>
      <c r="D6" s="87">
        <v>603</v>
      </c>
      <c r="E6" s="87">
        <v>690</v>
      </c>
      <c r="F6" s="87">
        <v>525</v>
      </c>
      <c r="G6" s="87">
        <v>799</v>
      </c>
      <c r="H6" s="87">
        <v>786</v>
      </c>
      <c r="I6" s="87">
        <v>827</v>
      </c>
      <c r="J6" s="87">
        <v>725</v>
      </c>
      <c r="K6" s="87">
        <v>730</v>
      </c>
      <c r="L6" s="87">
        <v>1022</v>
      </c>
      <c r="M6" s="87">
        <v>904</v>
      </c>
      <c r="N6" s="87">
        <v>768</v>
      </c>
      <c r="O6" s="87">
        <v>781</v>
      </c>
      <c r="P6" s="100">
        <f>D6+E6+F6+G6+H6+I6+J6+K6+L6+M6+N6+O6</f>
        <v>9160</v>
      </c>
      <c r="Q6" s="101">
        <f>P6/P21*100</f>
        <v>0.96751024546875664</v>
      </c>
      <c r="R6" s="18"/>
      <c r="S6" s="12"/>
      <c r="T6" s="12"/>
      <c r="U6" s="12"/>
      <c r="V6" s="12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ht="19.3">
      <c r="A7" s="12"/>
      <c r="B7" s="98">
        <f t="shared" ref="B7:B19" si="0">+B6+1</f>
        <v>2</v>
      </c>
      <c r="C7" s="99" t="s">
        <v>83</v>
      </c>
      <c r="D7" s="87">
        <v>2884</v>
      </c>
      <c r="E7" s="87">
        <v>2457</v>
      </c>
      <c r="F7" s="87">
        <v>2102</v>
      </c>
      <c r="G7" s="87">
        <v>3639</v>
      </c>
      <c r="H7" s="87">
        <v>5129</v>
      </c>
      <c r="I7" s="87">
        <v>7423</v>
      </c>
      <c r="J7" s="87">
        <v>8721</v>
      </c>
      <c r="K7" s="87">
        <v>7803</v>
      </c>
      <c r="L7" s="87">
        <v>9862</v>
      </c>
      <c r="M7" s="87">
        <v>10561</v>
      </c>
      <c r="N7" s="87">
        <v>7328</v>
      </c>
      <c r="O7" s="87">
        <v>7182</v>
      </c>
      <c r="P7" s="100">
        <f t="shared" ref="P7:P21" si="1">D7+E7+F7+G7+H7+I7+J7+K7+L7+M7+N7+O7</f>
        <v>75091</v>
      </c>
      <c r="Q7" s="101">
        <f>P7/P21*100</f>
        <v>7.9313659216696948</v>
      </c>
      <c r="R7" s="18"/>
      <c r="S7" s="12"/>
      <c r="T7" s="12"/>
      <c r="U7" s="12"/>
      <c r="V7" s="12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ht="19.3">
      <c r="A8" s="12"/>
      <c r="B8" s="98">
        <f t="shared" si="0"/>
        <v>3</v>
      </c>
      <c r="C8" s="99" t="s">
        <v>82</v>
      </c>
      <c r="D8" s="87">
        <v>3530</v>
      </c>
      <c r="E8" s="87">
        <v>4661</v>
      </c>
      <c r="F8" s="87">
        <v>3943</v>
      </c>
      <c r="G8" s="87">
        <v>5380</v>
      </c>
      <c r="H8" s="87">
        <v>7802</v>
      </c>
      <c r="I8" s="87">
        <v>7669</v>
      </c>
      <c r="J8" s="87">
        <v>7758</v>
      </c>
      <c r="K8" s="87">
        <v>6992</v>
      </c>
      <c r="L8" s="87">
        <v>6403</v>
      </c>
      <c r="M8" s="87">
        <v>7632</v>
      </c>
      <c r="N8" s="87">
        <v>5744</v>
      </c>
      <c r="O8" s="87">
        <v>7135</v>
      </c>
      <c r="P8" s="100">
        <f t="shared" si="1"/>
        <v>74649</v>
      </c>
      <c r="Q8" s="101">
        <f>P8/P21*100</f>
        <v>7.8846803836241497</v>
      </c>
      <c r="R8" s="18"/>
      <c r="S8" s="12"/>
      <c r="T8" s="12"/>
      <c r="U8" s="12"/>
      <c r="V8" s="12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ht="19.3">
      <c r="A9" s="12"/>
      <c r="B9" s="98">
        <f t="shared" si="0"/>
        <v>4</v>
      </c>
      <c r="C9" s="99" t="s">
        <v>81</v>
      </c>
      <c r="D9" s="87">
        <v>5155</v>
      </c>
      <c r="E9" s="87">
        <v>4599</v>
      </c>
      <c r="F9" s="87">
        <v>4162</v>
      </c>
      <c r="G9" s="87">
        <v>5842</v>
      </c>
      <c r="H9" s="87">
        <v>7231</v>
      </c>
      <c r="I9" s="87">
        <v>7165</v>
      </c>
      <c r="J9" s="87">
        <v>8032</v>
      </c>
      <c r="K9" s="87">
        <v>7756</v>
      </c>
      <c r="L9" s="87">
        <v>7585</v>
      </c>
      <c r="M9" s="87">
        <v>9243</v>
      </c>
      <c r="N9" s="87">
        <v>7737</v>
      </c>
      <c r="O9" s="87">
        <v>9381</v>
      </c>
      <c r="P9" s="100">
        <f t="shared" si="1"/>
        <v>83888</v>
      </c>
      <c r="Q9" s="101">
        <f>P9/P21*100</f>
        <v>8.8605348768431273</v>
      </c>
      <c r="R9" s="18"/>
      <c r="S9" s="12"/>
      <c r="T9" s="12"/>
      <c r="U9" s="12"/>
      <c r="V9" s="12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ht="19.3">
      <c r="A10" s="12"/>
      <c r="B10" s="98">
        <f t="shared" si="0"/>
        <v>5</v>
      </c>
      <c r="C10" s="99" t="s">
        <v>80</v>
      </c>
      <c r="D10" s="87">
        <v>4586</v>
      </c>
      <c r="E10" s="87">
        <v>4384</v>
      </c>
      <c r="F10" s="87">
        <v>3598</v>
      </c>
      <c r="G10" s="87">
        <v>4221</v>
      </c>
      <c r="H10" s="87">
        <v>6352</v>
      </c>
      <c r="I10" s="87">
        <v>5775</v>
      </c>
      <c r="J10" s="87">
        <v>6522</v>
      </c>
      <c r="K10" s="87">
        <v>7607</v>
      </c>
      <c r="L10" s="87">
        <v>7303</v>
      </c>
      <c r="M10" s="87">
        <v>7705</v>
      </c>
      <c r="N10" s="87">
        <v>7668</v>
      </c>
      <c r="O10" s="87">
        <v>8605</v>
      </c>
      <c r="P10" s="100">
        <f t="shared" si="1"/>
        <v>74326</v>
      </c>
      <c r="Q10" s="101">
        <f>P10/P21*100</f>
        <v>7.8505640288985585</v>
      </c>
      <c r="R10" s="18"/>
      <c r="S10" s="12"/>
      <c r="T10" s="12"/>
      <c r="U10" s="12"/>
      <c r="V10" s="12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ht="19.3">
      <c r="A11" s="12"/>
      <c r="B11" s="98">
        <f t="shared" si="0"/>
        <v>6</v>
      </c>
      <c r="C11" s="99" t="s">
        <v>79</v>
      </c>
      <c r="D11" s="87">
        <v>1652</v>
      </c>
      <c r="E11" s="87">
        <v>1997</v>
      </c>
      <c r="F11" s="87">
        <v>1509</v>
      </c>
      <c r="G11" s="87">
        <v>2549</v>
      </c>
      <c r="H11" s="87">
        <v>3962</v>
      </c>
      <c r="I11" s="87">
        <v>3227</v>
      </c>
      <c r="J11" s="87">
        <v>3225</v>
      </c>
      <c r="K11" s="87">
        <v>3384</v>
      </c>
      <c r="L11" s="87">
        <v>3378</v>
      </c>
      <c r="M11" s="87">
        <v>3711</v>
      </c>
      <c r="N11" s="87">
        <v>4066</v>
      </c>
      <c r="O11" s="87">
        <v>4442</v>
      </c>
      <c r="P11" s="100">
        <f t="shared" si="1"/>
        <v>37102</v>
      </c>
      <c r="Q11" s="101">
        <f>P11/P21*100</f>
        <v>3.9188389877054379</v>
      </c>
      <c r="R11" s="18"/>
      <c r="S11" s="12"/>
      <c r="T11" s="12"/>
      <c r="U11" s="12"/>
      <c r="V11" s="12"/>
      <c r="W11" s="12"/>
      <c r="X11" s="12"/>
      <c r="Y11" s="12"/>
      <c r="Z11" s="12"/>
      <c r="AA11" s="12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ht="19.3">
      <c r="A12" s="12"/>
      <c r="B12" s="98">
        <f t="shared" si="0"/>
        <v>7</v>
      </c>
      <c r="C12" s="99" t="s">
        <v>78</v>
      </c>
      <c r="D12" s="87">
        <v>1909</v>
      </c>
      <c r="E12" s="87">
        <v>1972</v>
      </c>
      <c r="F12" s="87">
        <v>1509</v>
      </c>
      <c r="G12" s="87">
        <v>2441</v>
      </c>
      <c r="H12" s="87">
        <v>3438</v>
      </c>
      <c r="I12" s="87">
        <v>2768</v>
      </c>
      <c r="J12" s="87">
        <v>2825</v>
      </c>
      <c r="K12" s="87">
        <v>2871</v>
      </c>
      <c r="L12" s="87">
        <v>2881</v>
      </c>
      <c r="M12" s="87">
        <v>3248</v>
      </c>
      <c r="N12" s="87">
        <v>3375</v>
      </c>
      <c r="O12" s="87">
        <v>3732</v>
      </c>
      <c r="P12" s="100">
        <f t="shared" si="1"/>
        <v>32969</v>
      </c>
      <c r="Q12" s="101">
        <f>P12/P21*100</f>
        <v>3.4822975199628208</v>
      </c>
      <c r="R12" s="18"/>
      <c r="S12" s="12"/>
      <c r="T12" s="12"/>
      <c r="U12" s="12"/>
      <c r="V12" s="12"/>
      <c r="W12" s="12"/>
      <c r="X12" s="12"/>
      <c r="Y12" s="12"/>
      <c r="Z12" s="12"/>
      <c r="AA12" s="12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ht="19.3">
      <c r="A13" s="12"/>
      <c r="B13" s="98">
        <f t="shared" si="0"/>
        <v>8</v>
      </c>
      <c r="C13" s="99" t="s">
        <v>77</v>
      </c>
      <c r="D13" s="87">
        <v>2884</v>
      </c>
      <c r="E13" s="87">
        <v>2678</v>
      </c>
      <c r="F13" s="87">
        <v>2391</v>
      </c>
      <c r="G13" s="87">
        <v>3214</v>
      </c>
      <c r="H13" s="87">
        <v>3800</v>
      </c>
      <c r="I13" s="87">
        <v>3128</v>
      </c>
      <c r="J13" s="87">
        <v>3174</v>
      </c>
      <c r="K13" s="87">
        <v>3022</v>
      </c>
      <c r="L13" s="87">
        <v>3418</v>
      </c>
      <c r="M13" s="87">
        <v>3887</v>
      </c>
      <c r="N13" s="87">
        <v>3575</v>
      </c>
      <c r="O13" s="87">
        <v>3704</v>
      </c>
      <c r="P13" s="100">
        <f t="shared" si="1"/>
        <v>38875</v>
      </c>
      <c r="Q13" s="101">
        <f>P13/P21*100</f>
        <v>4.1061092568338333</v>
      </c>
      <c r="R13" s="18"/>
      <c r="S13" s="12"/>
      <c r="T13" s="12"/>
      <c r="U13" s="12"/>
      <c r="V13" s="12"/>
      <c r="W13" s="12"/>
      <c r="X13" s="12"/>
      <c r="Y13" s="12"/>
      <c r="Z13" s="12"/>
      <c r="AA13" s="12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ht="19.3">
      <c r="A14" s="12"/>
      <c r="B14" s="98">
        <f t="shared" si="0"/>
        <v>9</v>
      </c>
      <c r="C14" s="99" t="s">
        <v>76</v>
      </c>
      <c r="D14" s="87">
        <v>1686</v>
      </c>
      <c r="E14" s="87">
        <v>1640</v>
      </c>
      <c r="F14" s="87">
        <v>1333</v>
      </c>
      <c r="G14" s="87">
        <v>2274</v>
      </c>
      <c r="H14" s="87">
        <v>2242</v>
      </c>
      <c r="I14" s="87">
        <v>1858</v>
      </c>
      <c r="J14" s="87">
        <v>1921</v>
      </c>
      <c r="K14" s="87">
        <v>1686</v>
      </c>
      <c r="L14" s="87">
        <v>1696</v>
      </c>
      <c r="M14" s="87">
        <v>1918</v>
      </c>
      <c r="N14" s="87">
        <v>1698</v>
      </c>
      <c r="O14" s="87">
        <v>1881</v>
      </c>
      <c r="P14" s="100">
        <f t="shared" si="1"/>
        <v>21833</v>
      </c>
      <c r="Q14" s="101">
        <f>P14/P21*100</f>
        <v>2.3060754573492752</v>
      </c>
      <c r="R14" s="18"/>
      <c r="S14" s="12"/>
      <c r="T14" s="12"/>
      <c r="U14" s="12"/>
      <c r="V14" s="12"/>
      <c r="W14" s="12"/>
      <c r="X14" s="12"/>
      <c r="Y14" s="12"/>
      <c r="Z14" s="12"/>
      <c r="AA14" s="12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ht="19.3">
      <c r="A15" s="12"/>
      <c r="B15" s="98">
        <f t="shared" si="0"/>
        <v>10</v>
      </c>
      <c r="C15" s="99" t="s">
        <v>75</v>
      </c>
      <c r="D15" s="87">
        <v>2440</v>
      </c>
      <c r="E15" s="87">
        <v>2059</v>
      </c>
      <c r="F15" s="87">
        <v>1968</v>
      </c>
      <c r="G15" s="87">
        <v>2868</v>
      </c>
      <c r="H15" s="87">
        <v>2313</v>
      </c>
      <c r="I15" s="87">
        <v>3092</v>
      </c>
      <c r="J15" s="87">
        <v>3170</v>
      </c>
      <c r="K15" s="87">
        <v>3302</v>
      </c>
      <c r="L15" s="87">
        <v>3885</v>
      </c>
      <c r="M15" s="87">
        <v>4208</v>
      </c>
      <c r="N15" s="87">
        <v>3631</v>
      </c>
      <c r="O15" s="87">
        <v>4022</v>
      </c>
      <c r="P15" s="100">
        <f t="shared" si="1"/>
        <v>36958</v>
      </c>
      <c r="Q15" s="101">
        <f>P15/P21*100</f>
        <v>3.9036292196544005</v>
      </c>
      <c r="R15" s="18"/>
      <c r="S15" s="12"/>
      <c r="T15" s="12"/>
      <c r="U15" s="12"/>
      <c r="V15" s="12"/>
      <c r="W15" s="12"/>
      <c r="X15" s="12"/>
      <c r="Y15" s="12"/>
      <c r="Z15" s="12"/>
      <c r="AA15" s="12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ht="19.3">
      <c r="A16" s="12"/>
      <c r="B16" s="98">
        <f t="shared" si="0"/>
        <v>11</v>
      </c>
      <c r="C16" s="99" t="s">
        <v>74</v>
      </c>
      <c r="D16" s="87">
        <v>7079</v>
      </c>
      <c r="E16" s="87">
        <v>6371</v>
      </c>
      <c r="F16" s="87">
        <v>4712</v>
      </c>
      <c r="G16" s="87">
        <v>11244</v>
      </c>
      <c r="H16" s="87">
        <v>6650</v>
      </c>
      <c r="I16" s="87">
        <v>7111</v>
      </c>
      <c r="J16" s="87">
        <v>6687</v>
      </c>
      <c r="K16" s="87">
        <v>7170</v>
      </c>
      <c r="L16" s="87">
        <v>8629</v>
      </c>
      <c r="M16" s="87">
        <v>9171</v>
      </c>
      <c r="N16" s="87">
        <v>9464</v>
      </c>
      <c r="O16" s="87">
        <v>9302</v>
      </c>
      <c r="P16" s="100">
        <f t="shared" si="1"/>
        <v>93590</v>
      </c>
      <c r="Q16" s="101">
        <f>P16/P21*100</f>
        <v>9.8852929992817611</v>
      </c>
      <c r="R16" s="18"/>
      <c r="S16" s="12"/>
      <c r="T16" s="12"/>
      <c r="U16" s="12"/>
      <c r="V16" s="12"/>
      <c r="W16" s="12"/>
      <c r="X16" s="12"/>
      <c r="Y16" s="14"/>
      <c r="Z16" s="14"/>
      <c r="AA16" s="12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ht="19.3">
      <c r="A17" s="12"/>
      <c r="B17" s="98">
        <f t="shared" si="0"/>
        <v>12</v>
      </c>
      <c r="C17" s="99" t="s">
        <v>73</v>
      </c>
      <c r="D17" s="87">
        <v>2671</v>
      </c>
      <c r="E17" s="87">
        <v>2563</v>
      </c>
      <c r="F17" s="87">
        <v>2084</v>
      </c>
      <c r="G17" s="87">
        <v>2874</v>
      </c>
      <c r="H17" s="87">
        <v>3166</v>
      </c>
      <c r="I17" s="87">
        <v>3268</v>
      </c>
      <c r="J17" s="87">
        <v>2877</v>
      </c>
      <c r="K17" s="87">
        <v>3282</v>
      </c>
      <c r="L17" s="87">
        <v>3724</v>
      </c>
      <c r="M17" s="87">
        <v>3696</v>
      </c>
      <c r="N17" s="87">
        <v>3275</v>
      </c>
      <c r="O17" s="87">
        <v>3537</v>
      </c>
      <c r="P17" s="100">
        <f t="shared" si="1"/>
        <v>37017</v>
      </c>
      <c r="Q17" s="101">
        <f>P17/P21*100</f>
        <v>3.909860999619756</v>
      </c>
      <c r="R17" s="18"/>
      <c r="S17" s="12"/>
      <c r="T17" s="12"/>
      <c r="U17" s="12"/>
      <c r="V17" s="12"/>
      <c r="W17" s="12"/>
      <c r="X17" s="12"/>
      <c r="Y17" s="12"/>
      <c r="Z17" s="12"/>
      <c r="AA17" s="12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ht="19.3">
      <c r="A18" s="12"/>
      <c r="B18" s="98">
        <f t="shared" si="0"/>
        <v>13</v>
      </c>
      <c r="C18" s="99" t="s">
        <v>72</v>
      </c>
      <c r="D18" s="87">
        <v>1063</v>
      </c>
      <c r="E18" s="87">
        <v>1165</v>
      </c>
      <c r="F18" s="87">
        <v>901</v>
      </c>
      <c r="G18" s="87">
        <v>1760</v>
      </c>
      <c r="H18" s="87">
        <v>1649</v>
      </c>
      <c r="I18" s="87">
        <v>1613</v>
      </c>
      <c r="J18" s="87">
        <v>1337</v>
      </c>
      <c r="K18" s="87">
        <v>1383</v>
      </c>
      <c r="L18" s="87">
        <v>1576</v>
      </c>
      <c r="M18" s="87">
        <v>1476</v>
      </c>
      <c r="N18" s="87">
        <v>1339</v>
      </c>
      <c r="O18" s="87">
        <v>1247</v>
      </c>
      <c r="P18" s="100">
        <f t="shared" si="1"/>
        <v>16509</v>
      </c>
      <c r="Q18" s="101">
        <f>P18/P21*100</f>
        <v>1.7437365330178713</v>
      </c>
      <c r="R18" s="18"/>
      <c r="S18" s="12"/>
      <c r="T18" s="12"/>
      <c r="U18" s="12"/>
      <c r="V18" s="12"/>
      <c r="W18" s="12"/>
      <c r="X18" s="12"/>
      <c r="Y18" s="12"/>
      <c r="Z18" s="12"/>
      <c r="AA18" s="12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ht="19.3">
      <c r="A19" s="12"/>
      <c r="B19" s="98">
        <f t="shared" si="0"/>
        <v>14</v>
      </c>
      <c r="C19" s="99" t="s">
        <v>71</v>
      </c>
      <c r="D19" s="87">
        <v>22571</v>
      </c>
      <c r="E19" s="87">
        <v>20631</v>
      </c>
      <c r="F19" s="87">
        <v>17203</v>
      </c>
      <c r="G19" s="87">
        <v>27833</v>
      </c>
      <c r="H19" s="87">
        <v>30268</v>
      </c>
      <c r="I19" s="87">
        <v>24564</v>
      </c>
      <c r="J19" s="87">
        <v>24369</v>
      </c>
      <c r="K19" s="87">
        <v>25807</v>
      </c>
      <c r="L19" s="87">
        <v>28541</v>
      </c>
      <c r="M19" s="87">
        <v>31747</v>
      </c>
      <c r="N19" s="87">
        <v>30344</v>
      </c>
      <c r="O19" s="87">
        <v>30553</v>
      </c>
      <c r="P19" s="100">
        <f t="shared" si="1"/>
        <v>314431</v>
      </c>
      <c r="Q19" s="101">
        <f>P19/P21*100</f>
        <v>33.211267903164476</v>
      </c>
      <c r="R19" s="18"/>
      <c r="S19" s="12"/>
      <c r="T19" s="12"/>
      <c r="U19" s="12"/>
      <c r="V19" s="12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ht="37.75">
      <c r="A20" s="12"/>
      <c r="B20" s="98">
        <v>15</v>
      </c>
      <c r="C20" s="99" t="s">
        <v>202</v>
      </c>
      <c r="D20" s="87">
        <v>12</v>
      </c>
      <c r="E20" s="87">
        <v>12</v>
      </c>
      <c r="F20" s="87">
        <v>14</v>
      </c>
      <c r="G20" s="87">
        <v>6</v>
      </c>
      <c r="H20" s="87">
        <v>43</v>
      </c>
      <c r="I20" s="87">
        <v>45</v>
      </c>
      <c r="J20" s="87">
        <v>39</v>
      </c>
      <c r="K20" s="87">
        <v>35</v>
      </c>
      <c r="L20" s="87">
        <v>35</v>
      </c>
      <c r="M20" s="87">
        <v>27</v>
      </c>
      <c r="N20" s="87">
        <v>48</v>
      </c>
      <c r="O20" s="87">
        <v>46</v>
      </c>
      <c r="P20" s="102">
        <f t="shared" si="1"/>
        <v>362</v>
      </c>
      <c r="Q20" s="101">
        <f>P20/P21*100</f>
        <v>3.8235666906079685E-2</v>
      </c>
      <c r="R20" s="18"/>
      <c r="S20" s="12"/>
      <c r="T20" s="12"/>
      <c r="U20" s="12"/>
      <c r="V20" s="1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8" customFormat="1" ht="24" customHeight="1">
      <c r="B21" s="76"/>
      <c r="C21" s="77" t="s">
        <v>53</v>
      </c>
      <c r="D21" s="88">
        <f>SUM(D6:D20)</f>
        <v>60725</v>
      </c>
      <c r="E21" s="88">
        <f>+E6+E7+E8+E9+E10+E11+E12+E13+E14+E15+E16+E17+E18+E19+E20</f>
        <v>57879</v>
      </c>
      <c r="F21" s="88">
        <f>F6+F7+F8+F9+F10+F11+F12+F13+F14+F15+F16+F17+F18+F19+F20</f>
        <v>47954</v>
      </c>
      <c r="G21" s="88">
        <f>G20+G19+G18+G17+G16+G15+G14+G13+G12+G11+G10+G9+G8+G7+G6</f>
        <v>76944</v>
      </c>
      <c r="H21" s="88">
        <f>H20+H19+H18+H17+H16+H15+H14+H13+H12++H11+H10+++H9++H8+++++++H7++++H6</f>
        <v>84831</v>
      </c>
      <c r="I21" s="88">
        <f>I20+I19+I18+I17+I16+I15+I14+I13+I12+I11+I10+I9+I8+I7+I6</f>
        <v>79533</v>
      </c>
      <c r="J21" s="88">
        <f>J6+J7+J8+J9+J10+J11+J12+J13+J14+J15+J16+J17+J18+J19+J20</f>
        <v>81382</v>
      </c>
      <c r="K21" s="88">
        <f>K6+K7+K8+K9+K10+K11+K12+K13+K14+K15+K16+K17+K18+K19+K20</f>
        <v>82830</v>
      </c>
      <c r="L21" s="88">
        <f>L20+L19+L18+L17+L16+L15+L14+L13+L12+L11+L10+L9+L8+L7+L6</f>
        <v>89938</v>
      </c>
      <c r="M21" s="88">
        <f>M6+M7+M8+M9+M10+M11+M12+M13+M14+M15+M16+M17+M18+M19+M20</f>
        <v>99134</v>
      </c>
      <c r="N21" s="88">
        <f>N6+N7+N8+N9+N10+N11+N12+N13+N14+N15+N16+N17+N18+N19+N20</f>
        <v>90060</v>
      </c>
      <c r="O21" s="88">
        <f>O6+O7+O8+O9+O10+O11+O12+O13+O14+O15+O16+O17+O18+O19+O20</f>
        <v>95550</v>
      </c>
      <c r="P21" s="88">
        <f t="shared" si="1"/>
        <v>946760</v>
      </c>
      <c r="Q21" s="88">
        <f>Q6+Q7+Q8+Q9+Q10+Q11+Q12+Q13+Q14+Q15+Q16+Q17+Q18+Q19+Q20</f>
        <v>99.999999999999972</v>
      </c>
      <c r="R21" s="6"/>
      <c r="S21" s="6"/>
      <c r="T21" s="6"/>
      <c r="U21" s="1"/>
    </row>
    <row r="22" spans="1:37" ht="15" customHeight="1">
      <c r="A22" s="12"/>
      <c r="B22" s="36"/>
      <c r="C22" s="65"/>
      <c r="D22" s="66"/>
      <c r="E22" s="66"/>
      <c r="F22" s="66"/>
      <c r="G22" s="66"/>
      <c r="H22" s="67"/>
      <c r="I22" s="67"/>
      <c r="J22" s="67"/>
      <c r="K22" s="67"/>
      <c r="L22" s="67"/>
      <c r="M22" s="67"/>
      <c r="N22" s="67"/>
      <c r="O22" s="67"/>
      <c r="P22" s="68"/>
      <c r="Q22" s="69"/>
      <c r="R22" s="15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36.75" customHeight="1">
      <c r="A23" s="12"/>
      <c r="B23" s="144" t="s">
        <v>70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30.75" customHeight="1">
      <c r="A24" s="12"/>
      <c r="B24" s="73" t="s">
        <v>0</v>
      </c>
      <c r="C24" s="73" t="s">
        <v>69</v>
      </c>
      <c r="D24" s="96" t="s">
        <v>50</v>
      </c>
      <c r="E24" s="96" t="s">
        <v>165</v>
      </c>
      <c r="F24" s="96" t="s">
        <v>172</v>
      </c>
      <c r="G24" s="96" t="s">
        <v>176</v>
      </c>
      <c r="H24" s="96" t="s">
        <v>198</v>
      </c>
      <c r="I24" s="96" t="s">
        <v>205</v>
      </c>
      <c r="J24" s="96" t="s">
        <v>208</v>
      </c>
      <c r="K24" s="96" t="s">
        <v>215</v>
      </c>
      <c r="L24" s="96" t="s">
        <v>218</v>
      </c>
      <c r="M24" s="96" t="s">
        <v>221</v>
      </c>
      <c r="N24" s="96" t="s">
        <v>224</v>
      </c>
      <c r="O24" s="96" t="s">
        <v>226</v>
      </c>
      <c r="P24" s="96" t="s">
        <v>49</v>
      </c>
      <c r="Q24" s="97" t="s">
        <v>48</v>
      </c>
      <c r="R24" s="12"/>
      <c r="S24" s="15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27" customHeight="1">
      <c r="A25" s="12"/>
      <c r="B25" s="104">
        <v>1</v>
      </c>
      <c r="C25" s="105" t="s">
        <v>68</v>
      </c>
      <c r="D25" s="106">
        <f>D26+D27+D28+D29+D30+D31+D32+D33</f>
        <v>923</v>
      </c>
      <c r="E25" s="106">
        <f>E26+E27+E28+E29+E30+E31+E32+E33</f>
        <v>4315</v>
      </c>
      <c r="F25" s="106">
        <f>SUM(F26:F33)</f>
        <v>3845</v>
      </c>
      <c r="G25" s="106">
        <f>SUM(G26:G33)</f>
        <v>4979</v>
      </c>
      <c r="H25" s="106">
        <f t="shared" ref="H25:N25" si="2">H26+H27+H28+H29+H30+H31+H32+H33</f>
        <v>6017</v>
      </c>
      <c r="I25" s="107">
        <f t="shared" si="2"/>
        <v>4999</v>
      </c>
      <c r="J25" s="107">
        <f t="shared" si="2"/>
        <v>7097</v>
      </c>
      <c r="K25" s="107">
        <f t="shared" si="2"/>
        <v>8479</v>
      </c>
      <c r="L25" s="107">
        <f t="shared" si="2"/>
        <v>6232</v>
      </c>
      <c r="M25" s="107">
        <f t="shared" si="2"/>
        <v>7465</v>
      </c>
      <c r="N25" s="107">
        <f t="shared" si="2"/>
        <v>7858</v>
      </c>
      <c r="O25" s="107">
        <f>O26+O27+O28+O29+O30+O31+O32+O33</f>
        <v>10847</v>
      </c>
      <c r="P25" s="107">
        <f t="shared" ref="P25:P49" si="3">E25+D25+F25+G25+H25+I25+J25+K25+L25+M25+N25+O25</f>
        <v>73056</v>
      </c>
      <c r="Q25" s="52">
        <f>P25/P51*100</f>
        <v>7.7164223245595505</v>
      </c>
      <c r="R25" s="12"/>
      <c r="S25" s="12"/>
      <c r="T25" s="16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9.3">
      <c r="A26" s="12"/>
      <c r="B26" s="104" t="s">
        <v>1</v>
      </c>
      <c r="C26" s="99" t="s">
        <v>67</v>
      </c>
      <c r="D26" s="87">
        <v>33</v>
      </c>
      <c r="E26" s="87">
        <v>76</v>
      </c>
      <c r="F26" s="87">
        <v>84</v>
      </c>
      <c r="G26" s="87">
        <v>143</v>
      </c>
      <c r="H26" s="87">
        <v>204</v>
      </c>
      <c r="I26" s="87">
        <v>235</v>
      </c>
      <c r="J26" s="87">
        <v>296</v>
      </c>
      <c r="K26" s="87">
        <v>606</v>
      </c>
      <c r="L26" s="87">
        <v>219</v>
      </c>
      <c r="M26" s="87">
        <v>418</v>
      </c>
      <c r="N26" s="87">
        <v>575</v>
      </c>
      <c r="O26" s="87">
        <v>972</v>
      </c>
      <c r="P26" s="87">
        <f t="shared" si="3"/>
        <v>3861</v>
      </c>
      <c r="Q26" s="23">
        <f>+P26/P25*100</f>
        <v>5.2849868593955325</v>
      </c>
      <c r="R26" s="12"/>
      <c r="S26" s="12"/>
      <c r="T26" s="16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9.3">
      <c r="A27" s="12"/>
      <c r="B27" s="104" t="s">
        <v>2</v>
      </c>
      <c r="C27" s="99" t="s">
        <v>66</v>
      </c>
      <c r="D27" s="87">
        <v>8</v>
      </c>
      <c r="E27" s="87">
        <v>16</v>
      </c>
      <c r="F27" s="87">
        <v>11</v>
      </c>
      <c r="G27" s="87">
        <v>23</v>
      </c>
      <c r="H27" s="87">
        <v>34</v>
      </c>
      <c r="I27" s="87">
        <v>43</v>
      </c>
      <c r="J27" s="87">
        <v>56</v>
      </c>
      <c r="K27" s="87">
        <v>130</v>
      </c>
      <c r="L27" s="87">
        <v>54</v>
      </c>
      <c r="M27" s="87">
        <v>79</v>
      </c>
      <c r="N27" s="87">
        <v>306</v>
      </c>
      <c r="O27" s="87">
        <v>547</v>
      </c>
      <c r="P27" s="87">
        <f t="shared" si="3"/>
        <v>1307</v>
      </c>
      <c r="Q27" s="23">
        <f>+P27/P25*100</f>
        <v>1.7890385457731055</v>
      </c>
      <c r="R27" s="12"/>
      <c r="S27" s="12"/>
      <c r="T27" s="16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9.3">
      <c r="A28" s="12"/>
      <c r="B28" s="104" t="s">
        <v>3</v>
      </c>
      <c r="C28" s="99" t="s">
        <v>65</v>
      </c>
      <c r="D28" s="87">
        <v>6</v>
      </c>
      <c r="E28" s="87">
        <v>24</v>
      </c>
      <c r="F28" s="87">
        <v>9</v>
      </c>
      <c r="G28" s="87">
        <v>23</v>
      </c>
      <c r="H28" s="87">
        <v>29</v>
      </c>
      <c r="I28" s="87">
        <v>22</v>
      </c>
      <c r="J28" s="87">
        <v>28</v>
      </c>
      <c r="K28" s="87">
        <v>19</v>
      </c>
      <c r="L28" s="87">
        <v>42</v>
      </c>
      <c r="M28" s="87">
        <v>22</v>
      </c>
      <c r="N28" s="87">
        <v>26</v>
      </c>
      <c r="O28" s="87">
        <v>77</v>
      </c>
      <c r="P28" s="87">
        <f t="shared" si="3"/>
        <v>327</v>
      </c>
      <c r="Q28" s="23">
        <f>+P28/P25*100</f>
        <v>0.44760183968462547</v>
      </c>
      <c r="R28" s="12"/>
      <c r="S28" s="12"/>
      <c r="T28" s="16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19.3">
      <c r="A29" s="12"/>
      <c r="B29" s="104" t="s">
        <v>4</v>
      </c>
      <c r="C29" s="99" t="s">
        <v>64</v>
      </c>
      <c r="D29" s="87">
        <v>3</v>
      </c>
      <c r="E29" s="87">
        <v>10</v>
      </c>
      <c r="F29" s="87">
        <v>7</v>
      </c>
      <c r="G29" s="87">
        <v>12</v>
      </c>
      <c r="H29" s="87">
        <v>14</v>
      </c>
      <c r="I29" s="87">
        <v>30</v>
      </c>
      <c r="J29" s="87">
        <v>75</v>
      </c>
      <c r="K29" s="87">
        <v>97</v>
      </c>
      <c r="L29" s="87">
        <v>74</v>
      </c>
      <c r="M29" s="87">
        <v>113</v>
      </c>
      <c r="N29" s="87">
        <v>153</v>
      </c>
      <c r="O29" s="87">
        <v>154</v>
      </c>
      <c r="P29" s="87">
        <f t="shared" si="3"/>
        <v>742</v>
      </c>
      <c r="Q29" s="23">
        <f>+P29/P25*100</f>
        <v>1.015659220324135</v>
      </c>
      <c r="R29" s="12"/>
      <c r="S29" s="12"/>
      <c r="T29" s="16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9.3">
      <c r="A30" s="12"/>
      <c r="B30" s="104" t="s">
        <v>5</v>
      </c>
      <c r="C30" s="99" t="s">
        <v>130</v>
      </c>
      <c r="D30" s="87">
        <v>2</v>
      </c>
      <c r="E30" s="87">
        <v>4</v>
      </c>
      <c r="F30" s="87">
        <v>5</v>
      </c>
      <c r="G30" s="87">
        <v>13</v>
      </c>
      <c r="H30" s="87">
        <v>23</v>
      </c>
      <c r="I30" s="87">
        <v>30</v>
      </c>
      <c r="J30" s="87">
        <v>43</v>
      </c>
      <c r="K30" s="87">
        <v>141</v>
      </c>
      <c r="L30" s="87">
        <v>16</v>
      </c>
      <c r="M30" s="87">
        <v>54</v>
      </c>
      <c r="N30" s="87">
        <v>227</v>
      </c>
      <c r="O30" s="87">
        <v>627</v>
      </c>
      <c r="P30" s="87">
        <f t="shared" si="3"/>
        <v>1185</v>
      </c>
      <c r="Q30" s="23">
        <f>+P30/P25*100</f>
        <v>1.6220433639947438</v>
      </c>
      <c r="R30" s="12"/>
      <c r="S30" s="12"/>
      <c r="T30" s="1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9.3">
      <c r="A31" s="12"/>
      <c r="B31" s="104" t="s">
        <v>6</v>
      </c>
      <c r="C31" s="99" t="s">
        <v>63</v>
      </c>
      <c r="D31" s="87">
        <v>137</v>
      </c>
      <c r="E31" s="87">
        <v>280</v>
      </c>
      <c r="F31" s="87">
        <v>100</v>
      </c>
      <c r="G31" s="87">
        <v>329</v>
      </c>
      <c r="H31" s="87">
        <v>282</v>
      </c>
      <c r="I31" s="87">
        <v>172</v>
      </c>
      <c r="J31" s="87">
        <v>189</v>
      </c>
      <c r="K31" s="87">
        <v>230</v>
      </c>
      <c r="L31" s="87">
        <v>214</v>
      </c>
      <c r="M31" s="87">
        <v>188</v>
      </c>
      <c r="N31" s="87">
        <v>364</v>
      </c>
      <c r="O31" s="87">
        <v>429</v>
      </c>
      <c r="P31" s="87">
        <f t="shared" si="3"/>
        <v>2914</v>
      </c>
      <c r="Q31" s="23">
        <f>+P31/P25*100</f>
        <v>3.9887209811651338</v>
      </c>
      <c r="R31" s="12"/>
      <c r="S31" s="12"/>
      <c r="T31" s="16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27" customHeight="1">
      <c r="A32" s="12"/>
      <c r="B32" s="104" t="s">
        <v>7</v>
      </c>
      <c r="C32" s="99" t="s">
        <v>131</v>
      </c>
      <c r="D32" s="87">
        <v>29</v>
      </c>
      <c r="E32" s="87">
        <v>109</v>
      </c>
      <c r="F32" s="87">
        <v>108</v>
      </c>
      <c r="G32" s="87">
        <v>124</v>
      </c>
      <c r="H32" s="87">
        <v>131</v>
      </c>
      <c r="I32" s="87">
        <v>139</v>
      </c>
      <c r="J32" s="87">
        <v>126</v>
      </c>
      <c r="K32" s="87">
        <v>118</v>
      </c>
      <c r="L32" s="87">
        <v>150</v>
      </c>
      <c r="M32" s="87">
        <v>250</v>
      </c>
      <c r="N32" s="87">
        <v>165</v>
      </c>
      <c r="O32" s="87">
        <v>175</v>
      </c>
      <c r="P32" s="87">
        <f t="shared" si="3"/>
        <v>1624</v>
      </c>
      <c r="Q32" s="23">
        <f>+P32/P25*100</f>
        <v>2.2229522558037669</v>
      </c>
      <c r="R32" s="12"/>
      <c r="S32" s="12"/>
      <c r="T32" s="16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37.75">
      <c r="A33" s="12"/>
      <c r="B33" s="104" t="s">
        <v>239</v>
      </c>
      <c r="C33" s="99" t="s">
        <v>141</v>
      </c>
      <c r="D33" s="87">
        <v>705</v>
      </c>
      <c r="E33" s="87">
        <v>3796</v>
      </c>
      <c r="F33" s="87">
        <v>3521</v>
      </c>
      <c r="G33" s="87">
        <v>4312</v>
      </c>
      <c r="H33" s="87">
        <v>5300</v>
      </c>
      <c r="I33" s="87">
        <v>4328</v>
      </c>
      <c r="J33" s="87">
        <v>6284</v>
      </c>
      <c r="K33" s="87">
        <v>7138</v>
      </c>
      <c r="L33" s="87">
        <v>5463</v>
      </c>
      <c r="M33" s="87">
        <v>6341</v>
      </c>
      <c r="N33" s="87">
        <v>6042</v>
      </c>
      <c r="O33" s="87">
        <v>7866</v>
      </c>
      <c r="P33" s="87">
        <f t="shared" si="3"/>
        <v>61096</v>
      </c>
      <c r="Q33" s="23">
        <f>+P33/P25*100</f>
        <v>83.628996933858957</v>
      </c>
      <c r="R33" s="12"/>
      <c r="S33" s="12"/>
      <c r="T33" s="16"/>
      <c r="U33" s="12"/>
      <c r="V33" s="12"/>
      <c r="W33" s="15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9.3">
      <c r="A34" s="12"/>
      <c r="B34" s="98">
        <v>2</v>
      </c>
      <c r="C34" s="108" t="s">
        <v>62</v>
      </c>
      <c r="D34" s="106">
        <f>SUM(D35:D43)</f>
        <v>26142</v>
      </c>
      <c r="E34" s="106">
        <v>24619</v>
      </c>
      <c r="F34" s="106">
        <f>SUM(F35:F43)</f>
        <v>22857</v>
      </c>
      <c r="G34" s="106">
        <f>SUM(G35:G43)</f>
        <v>34527</v>
      </c>
      <c r="H34" s="106">
        <f>H35+H36+H37+H38+H39+H40+H41+H42+H43</f>
        <v>34649</v>
      </c>
      <c r="I34" s="107">
        <v>35261</v>
      </c>
      <c r="J34" s="107">
        <f t="shared" ref="J34:O34" si="4">J35+J36+J37+J38+J39+J40+J41+J42+J43</f>
        <v>34466</v>
      </c>
      <c r="K34" s="107">
        <f t="shared" si="4"/>
        <v>33431</v>
      </c>
      <c r="L34" s="107">
        <f t="shared" si="4"/>
        <v>32878</v>
      </c>
      <c r="M34" s="107">
        <f t="shared" si="4"/>
        <v>38455</v>
      </c>
      <c r="N34" s="107">
        <f t="shared" si="4"/>
        <v>34589</v>
      </c>
      <c r="O34" s="106">
        <f t="shared" si="4"/>
        <v>36412</v>
      </c>
      <c r="P34" s="106">
        <f>E34+D34+F34+G34+H34+I34+J34+K34+L34+M34+N34+O34</f>
        <v>388286</v>
      </c>
      <c r="Q34" s="52">
        <f>P34/P51*100</f>
        <v>41.012083315729434</v>
      </c>
      <c r="R34" s="12"/>
      <c r="S34" s="12"/>
      <c r="T34" s="16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9.3">
      <c r="A35" s="12"/>
      <c r="B35" s="109" t="s">
        <v>132</v>
      </c>
      <c r="C35" s="99" t="s">
        <v>240</v>
      </c>
      <c r="D35" s="87">
        <v>1136</v>
      </c>
      <c r="E35" s="87">
        <v>836</v>
      </c>
      <c r="F35" s="87">
        <v>881</v>
      </c>
      <c r="G35" s="87">
        <v>2080</v>
      </c>
      <c r="H35" s="87">
        <v>1225</v>
      </c>
      <c r="I35" s="87">
        <v>1250</v>
      </c>
      <c r="J35" s="87">
        <v>1535</v>
      </c>
      <c r="K35" s="87">
        <v>1235</v>
      </c>
      <c r="L35" s="87">
        <v>1554</v>
      </c>
      <c r="M35" s="87">
        <v>1332</v>
      </c>
      <c r="N35" s="87">
        <v>1296</v>
      </c>
      <c r="O35" s="87">
        <v>1652</v>
      </c>
      <c r="P35" s="87">
        <f t="shared" si="3"/>
        <v>16012</v>
      </c>
      <c r="Q35" s="23">
        <f>+P35/P34*100</f>
        <v>4.1237644416744361</v>
      </c>
      <c r="R35" s="12"/>
      <c r="S35" s="12"/>
      <c r="T35" s="16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9.3">
      <c r="A36" s="12"/>
      <c r="B36" s="109" t="s">
        <v>133</v>
      </c>
      <c r="C36" s="99" t="s">
        <v>61</v>
      </c>
      <c r="D36" s="87">
        <f>753+16375</f>
        <v>17128</v>
      </c>
      <c r="E36" s="87">
        <f>571+16091</f>
        <v>16662</v>
      </c>
      <c r="F36" s="87">
        <v>14813</v>
      </c>
      <c r="G36" s="87">
        <v>21405</v>
      </c>
      <c r="H36" s="87">
        <v>21762</v>
      </c>
      <c r="I36" s="87">
        <v>19158</v>
      </c>
      <c r="J36" s="87">
        <v>17608</v>
      </c>
      <c r="K36" s="87">
        <v>18234</v>
      </c>
      <c r="L36" s="87">
        <v>19231</v>
      </c>
      <c r="M36" s="87">
        <v>23820</v>
      </c>
      <c r="N36" s="87">
        <v>20411</v>
      </c>
      <c r="O36" s="87">
        <v>21367</v>
      </c>
      <c r="P36" s="87">
        <f t="shared" si="3"/>
        <v>231599</v>
      </c>
      <c r="Q36" s="23">
        <f>+P36/P34*100</f>
        <v>59.646497684696328</v>
      </c>
      <c r="R36" s="12"/>
      <c r="S36" s="12"/>
      <c r="T36" s="16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7" ht="19.3">
      <c r="A37" s="12"/>
      <c r="B37" s="109" t="s">
        <v>134</v>
      </c>
      <c r="C37" s="99" t="s">
        <v>60</v>
      </c>
      <c r="D37" s="87">
        <f>5444-598-1</f>
        <v>4845</v>
      </c>
      <c r="E37" s="87">
        <f>5091-524</f>
        <v>4567</v>
      </c>
      <c r="F37" s="87">
        <f>5251-372</f>
        <v>4879</v>
      </c>
      <c r="G37" s="87">
        <f>7429-535</f>
        <v>6894</v>
      </c>
      <c r="H37" s="87">
        <v>8992</v>
      </c>
      <c r="I37" s="87">
        <v>11481</v>
      </c>
      <c r="J37" s="87">
        <v>11467</v>
      </c>
      <c r="K37" s="87">
        <v>10751</v>
      </c>
      <c r="L37" s="87">
        <v>8512</v>
      </c>
      <c r="M37" s="87">
        <v>9880</v>
      </c>
      <c r="N37" s="87">
        <v>9666</v>
      </c>
      <c r="O37" s="87">
        <v>10456</v>
      </c>
      <c r="P37" s="87">
        <f t="shared" si="3"/>
        <v>102390</v>
      </c>
      <c r="Q37" s="23">
        <f>+P37/P34*100</f>
        <v>26.369737770612385</v>
      </c>
      <c r="R37" s="12"/>
      <c r="S37" s="12"/>
      <c r="T37" s="17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37.75">
      <c r="A38" s="12"/>
      <c r="B38" s="109" t="s">
        <v>135</v>
      </c>
      <c r="C38" s="99" t="s">
        <v>142</v>
      </c>
      <c r="D38" s="87">
        <v>598</v>
      </c>
      <c r="E38" s="87">
        <v>524</v>
      </c>
      <c r="F38" s="87">
        <v>372</v>
      </c>
      <c r="G38" s="87">
        <v>532</v>
      </c>
      <c r="H38" s="87">
        <v>389</v>
      </c>
      <c r="I38" s="87">
        <v>316</v>
      </c>
      <c r="J38" s="87">
        <v>507</v>
      </c>
      <c r="K38" s="87">
        <v>392</v>
      </c>
      <c r="L38" s="87">
        <v>454</v>
      </c>
      <c r="M38" s="87">
        <v>439</v>
      </c>
      <c r="N38" s="87">
        <v>347</v>
      </c>
      <c r="O38" s="87">
        <v>495</v>
      </c>
      <c r="P38" s="87">
        <f t="shared" si="3"/>
        <v>5365</v>
      </c>
      <c r="Q38" s="23">
        <f>+P38/P34*100</f>
        <v>1.3817134792395298</v>
      </c>
      <c r="R38" s="12"/>
      <c r="S38" s="12"/>
      <c r="T38" s="17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37.75">
      <c r="A39" s="12"/>
      <c r="B39" s="109" t="s">
        <v>136</v>
      </c>
      <c r="C39" s="99" t="s">
        <v>197</v>
      </c>
      <c r="D39" s="87">
        <v>192</v>
      </c>
      <c r="E39" s="87">
        <v>182</v>
      </c>
      <c r="F39" s="87">
        <v>263</v>
      </c>
      <c r="G39" s="87">
        <v>727</v>
      </c>
      <c r="H39" s="87">
        <v>362</v>
      </c>
      <c r="I39" s="87">
        <v>332</v>
      </c>
      <c r="J39" s="87">
        <v>296</v>
      </c>
      <c r="K39" s="87">
        <v>319</v>
      </c>
      <c r="L39" s="87">
        <v>203</v>
      </c>
      <c r="M39" s="87">
        <v>207</v>
      </c>
      <c r="N39" s="87">
        <v>283</v>
      </c>
      <c r="O39" s="87">
        <v>178</v>
      </c>
      <c r="P39" s="87">
        <f t="shared" si="3"/>
        <v>3544</v>
      </c>
      <c r="Q39" s="23">
        <f>P39/P34*100</f>
        <v>0.91272927687323269</v>
      </c>
      <c r="R39" s="12"/>
      <c r="S39" s="12"/>
      <c r="T39" s="17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56.6">
      <c r="A40" s="12"/>
      <c r="B40" s="109" t="s">
        <v>137</v>
      </c>
      <c r="C40" s="99" t="s">
        <v>143</v>
      </c>
      <c r="D40" s="87">
        <v>330</v>
      </c>
      <c r="E40" s="87">
        <v>264</v>
      </c>
      <c r="F40" s="87">
        <v>363</v>
      </c>
      <c r="G40" s="87">
        <v>566</v>
      </c>
      <c r="H40" s="87">
        <v>502</v>
      </c>
      <c r="I40" s="87">
        <v>683</v>
      </c>
      <c r="J40" s="87">
        <v>924</v>
      </c>
      <c r="K40" s="87">
        <v>634</v>
      </c>
      <c r="L40" s="87">
        <v>680</v>
      </c>
      <c r="M40" s="87">
        <v>598</v>
      </c>
      <c r="N40" s="87">
        <v>530</v>
      </c>
      <c r="O40" s="87">
        <v>536</v>
      </c>
      <c r="P40" s="87">
        <f>E40+D40+F40+G40+H40+I40+J40+K40+L40+M40+N40+O40</f>
        <v>6610</v>
      </c>
      <c r="Q40" s="23">
        <f>+P40/P34*100</f>
        <v>1.7023534199018249</v>
      </c>
      <c r="R40" s="12"/>
      <c r="S40" s="12"/>
      <c r="T40" s="17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19.3">
      <c r="A41" s="12"/>
      <c r="B41" s="109" t="s">
        <v>138</v>
      </c>
      <c r="C41" s="99" t="s">
        <v>147</v>
      </c>
      <c r="D41" s="87">
        <v>1912</v>
      </c>
      <c r="E41" s="87">
        <v>1584</v>
      </c>
      <c r="F41" s="87">
        <v>1284</v>
      </c>
      <c r="G41" s="87">
        <v>2321</v>
      </c>
      <c r="H41" s="87">
        <v>1400</v>
      </c>
      <c r="I41" s="87">
        <v>2023</v>
      </c>
      <c r="J41" s="87">
        <v>2114</v>
      </c>
      <c r="K41" s="87">
        <v>1848</v>
      </c>
      <c r="L41" s="87">
        <v>2229</v>
      </c>
      <c r="M41" s="87">
        <v>2175</v>
      </c>
      <c r="N41" s="87">
        <v>2034</v>
      </c>
      <c r="O41" s="87">
        <v>1713</v>
      </c>
      <c r="P41" s="87">
        <f t="shared" si="3"/>
        <v>22637</v>
      </c>
      <c r="Q41" s="23">
        <f>+P41/P34*100</f>
        <v>5.8299809933914686</v>
      </c>
      <c r="R41" s="12"/>
      <c r="S41" s="12"/>
      <c r="T41" s="17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37.75">
      <c r="A42" s="12"/>
      <c r="B42" s="109" t="s">
        <v>139</v>
      </c>
      <c r="C42" s="99" t="s">
        <v>241</v>
      </c>
      <c r="D42" s="87">
        <v>1</v>
      </c>
      <c r="E42" s="87">
        <v>0</v>
      </c>
      <c r="F42" s="87">
        <v>2</v>
      </c>
      <c r="G42" s="87">
        <v>2</v>
      </c>
      <c r="H42" s="87">
        <v>1</v>
      </c>
      <c r="I42" s="87">
        <v>3</v>
      </c>
      <c r="J42" s="87">
        <v>3</v>
      </c>
      <c r="K42" s="87">
        <v>5</v>
      </c>
      <c r="L42" s="87">
        <v>1</v>
      </c>
      <c r="M42" s="87">
        <v>0</v>
      </c>
      <c r="N42" s="87">
        <v>1</v>
      </c>
      <c r="O42" s="87">
        <v>1</v>
      </c>
      <c r="P42" s="87">
        <f t="shared" si="3"/>
        <v>20</v>
      </c>
      <c r="Q42" s="49">
        <f>+P42/P34*100</f>
        <v>5.1508424202778361E-3</v>
      </c>
      <c r="R42" s="12"/>
      <c r="S42" s="12"/>
      <c r="T42" s="17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38.25" customHeight="1">
      <c r="A43" s="12"/>
      <c r="B43" s="109" t="s">
        <v>156</v>
      </c>
      <c r="C43" s="99" t="s">
        <v>148</v>
      </c>
      <c r="D43" s="87">
        <v>0</v>
      </c>
      <c r="E43" s="87">
        <v>0</v>
      </c>
      <c r="F43" s="87">
        <v>0</v>
      </c>
      <c r="G43" s="87">
        <v>0</v>
      </c>
      <c r="H43" s="87">
        <v>16</v>
      </c>
      <c r="I43" s="87">
        <v>15</v>
      </c>
      <c r="J43" s="87">
        <v>12</v>
      </c>
      <c r="K43" s="87">
        <v>13</v>
      </c>
      <c r="L43" s="87">
        <v>14</v>
      </c>
      <c r="M43" s="87">
        <v>4</v>
      </c>
      <c r="N43" s="87">
        <v>21</v>
      </c>
      <c r="O43" s="87">
        <v>14</v>
      </c>
      <c r="P43" s="87">
        <f t="shared" si="3"/>
        <v>109</v>
      </c>
      <c r="Q43" s="49">
        <f>+P43/P34*100</f>
        <v>2.8072091190514209E-2</v>
      </c>
      <c r="R43" s="12"/>
      <c r="S43" s="12"/>
      <c r="T43" s="17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38.25" customHeight="1">
      <c r="A44" s="12"/>
      <c r="B44" s="109" t="s">
        <v>236</v>
      </c>
      <c r="C44" s="99" t="s">
        <v>159</v>
      </c>
      <c r="D44" s="87">
        <v>20400</v>
      </c>
      <c r="E44" s="87">
        <v>17029</v>
      </c>
      <c r="F44" s="87">
        <f>1544+10563</f>
        <v>12107</v>
      </c>
      <c r="G44" s="87">
        <v>20002</v>
      </c>
      <c r="H44" s="87">
        <v>22533</v>
      </c>
      <c r="I44" s="87">
        <v>21896</v>
      </c>
      <c r="J44" s="87">
        <v>22350</v>
      </c>
      <c r="K44" s="87">
        <v>25211</v>
      </c>
      <c r="L44" s="87">
        <v>29652</v>
      </c>
      <c r="M44" s="87">
        <v>31420</v>
      </c>
      <c r="N44" s="87">
        <v>27292</v>
      </c>
      <c r="O44" s="87">
        <v>31024</v>
      </c>
      <c r="P44" s="106">
        <f>E44+D44+F44+G44+H44+I44+J44+K44+L44+M44+N44+O44</f>
        <v>280916</v>
      </c>
      <c r="Q44" s="23">
        <f>+P44/P51*100</f>
        <v>29.671300012674806</v>
      </c>
      <c r="R44" s="12"/>
      <c r="S44" s="12"/>
      <c r="T44" s="17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38.25" customHeight="1">
      <c r="A45" s="12"/>
      <c r="B45" s="109" t="s">
        <v>237</v>
      </c>
      <c r="C45" s="99" t="s">
        <v>162</v>
      </c>
      <c r="D45" s="87">
        <v>577</v>
      </c>
      <c r="E45" s="87">
        <v>434</v>
      </c>
      <c r="F45" s="87">
        <v>240</v>
      </c>
      <c r="G45" s="87">
        <v>350</v>
      </c>
      <c r="H45" s="87">
        <v>795</v>
      </c>
      <c r="I45" s="87">
        <v>450</v>
      </c>
      <c r="J45" s="87">
        <v>426</v>
      </c>
      <c r="K45" s="87">
        <v>358</v>
      </c>
      <c r="L45" s="87">
        <v>379</v>
      </c>
      <c r="M45" s="87">
        <v>372</v>
      </c>
      <c r="N45" s="87">
        <v>452</v>
      </c>
      <c r="O45" s="87">
        <v>673</v>
      </c>
      <c r="P45" s="106">
        <f t="shared" si="3"/>
        <v>5506</v>
      </c>
      <c r="Q45" s="23">
        <f>+P45/P51*100</f>
        <v>0.58156238117368708</v>
      </c>
      <c r="R45" s="12"/>
      <c r="S45" s="12"/>
      <c r="T45" s="17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37.75">
      <c r="A46" s="12"/>
      <c r="B46" s="109" t="s">
        <v>238</v>
      </c>
      <c r="C46" s="99" t="s">
        <v>170</v>
      </c>
      <c r="D46" s="87">
        <f>25570-20400-577</f>
        <v>4593</v>
      </c>
      <c r="E46" s="87">
        <v>2889</v>
      </c>
      <c r="F46" s="87">
        <f>13081-10563-240</f>
        <v>2278</v>
      </c>
      <c r="G46" s="87">
        <f>30535-G44-G45</f>
        <v>10183</v>
      </c>
      <c r="H46" s="87">
        <v>10875</v>
      </c>
      <c r="I46" s="87">
        <v>4703</v>
      </c>
      <c r="J46" s="87">
        <v>5889</v>
      </c>
      <c r="K46" s="87">
        <v>4812</v>
      </c>
      <c r="L46" s="87">
        <v>5687</v>
      </c>
      <c r="M46" s="87">
        <v>5187</v>
      </c>
      <c r="N46" s="87">
        <v>3776</v>
      </c>
      <c r="O46" s="87">
        <v>2539</v>
      </c>
      <c r="P46" s="106">
        <f t="shared" si="3"/>
        <v>63411</v>
      </c>
      <c r="Q46" s="23">
        <f>+P46/P51*100</f>
        <v>6.6976847353077869</v>
      </c>
      <c r="R46" s="12"/>
      <c r="S46" s="12"/>
      <c r="T46" s="17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38.6">
      <c r="A47" s="12"/>
      <c r="B47" s="98">
        <v>6</v>
      </c>
      <c r="C47" s="108" t="s">
        <v>59</v>
      </c>
      <c r="D47" s="87">
        <v>3541</v>
      </c>
      <c r="E47" s="87">
        <v>3377</v>
      </c>
      <c r="F47" s="87">
        <v>2129</v>
      </c>
      <c r="G47" s="87">
        <v>2835</v>
      </c>
      <c r="H47" s="87">
        <v>3326</v>
      </c>
      <c r="I47" s="87">
        <v>5596</v>
      </c>
      <c r="J47" s="87">
        <v>4345</v>
      </c>
      <c r="K47" s="87">
        <v>3161</v>
      </c>
      <c r="L47" s="87">
        <v>3889</v>
      </c>
      <c r="M47" s="87">
        <v>3758</v>
      </c>
      <c r="N47" s="87">
        <v>3350</v>
      </c>
      <c r="O47" s="87">
        <v>4096</v>
      </c>
      <c r="P47" s="106">
        <f t="shared" si="3"/>
        <v>43403</v>
      </c>
      <c r="Q47" s="23">
        <f>+P47/P51*100</f>
        <v>4.584371963327559</v>
      </c>
      <c r="R47" s="12"/>
      <c r="S47" s="12"/>
      <c r="T47" s="16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41.25" customHeight="1">
      <c r="A48" s="12"/>
      <c r="B48" s="98">
        <v>7</v>
      </c>
      <c r="C48" s="86" t="s">
        <v>194</v>
      </c>
      <c r="D48" s="87">
        <v>137</v>
      </c>
      <c r="E48" s="87">
        <v>407</v>
      </c>
      <c r="F48" s="87">
        <v>295</v>
      </c>
      <c r="G48" s="87">
        <v>194</v>
      </c>
      <c r="H48" s="87">
        <v>220</v>
      </c>
      <c r="I48" s="87">
        <v>318</v>
      </c>
      <c r="J48" s="87">
        <v>258</v>
      </c>
      <c r="K48" s="87">
        <v>125</v>
      </c>
      <c r="L48" s="87">
        <v>449</v>
      </c>
      <c r="M48" s="87">
        <v>298</v>
      </c>
      <c r="N48" s="87">
        <v>242</v>
      </c>
      <c r="O48" s="87">
        <v>197</v>
      </c>
      <c r="P48" s="106">
        <f t="shared" si="3"/>
        <v>3140</v>
      </c>
      <c r="Q48" s="23">
        <f>P48/P51*100</f>
        <v>0.33165744222400606</v>
      </c>
      <c r="R48" s="12"/>
      <c r="S48" s="12"/>
      <c r="T48" s="16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64.5" customHeight="1">
      <c r="A49" s="12"/>
      <c r="B49" s="98">
        <v>8</v>
      </c>
      <c r="C49" s="86" t="s">
        <v>246</v>
      </c>
      <c r="D49" s="87">
        <v>4412</v>
      </c>
      <c r="E49" s="87">
        <v>4809</v>
      </c>
      <c r="F49" s="87">
        <v>4203</v>
      </c>
      <c r="G49" s="87">
        <v>3874</v>
      </c>
      <c r="H49" s="87">
        <v>3901</v>
      </c>
      <c r="I49" s="87">
        <v>4508</v>
      </c>
      <c r="J49" s="87">
        <v>5306</v>
      </c>
      <c r="K49" s="87">
        <v>6248</v>
      </c>
      <c r="L49" s="87">
        <v>9635</v>
      </c>
      <c r="M49" s="87">
        <v>10928</v>
      </c>
      <c r="N49" s="87">
        <v>11388</v>
      </c>
      <c r="O49" s="87">
        <v>8465</v>
      </c>
      <c r="P49" s="106">
        <f t="shared" si="3"/>
        <v>77677</v>
      </c>
      <c r="Q49" s="23">
        <f>P49/P51*100</f>
        <v>8.2045080062529046</v>
      </c>
      <c r="R49" s="12"/>
      <c r="S49" s="12"/>
      <c r="T49" s="16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64.5" customHeight="1">
      <c r="A50" s="12"/>
      <c r="B50" s="98">
        <v>9</v>
      </c>
      <c r="C50" s="86" t="s">
        <v>235</v>
      </c>
      <c r="D50" s="100">
        <v>0</v>
      </c>
      <c r="E50" s="100">
        <v>0</v>
      </c>
      <c r="F50" s="87">
        <v>0</v>
      </c>
      <c r="G50" s="87">
        <v>0</v>
      </c>
      <c r="H50" s="87">
        <v>2515</v>
      </c>
      <c r="I50" s="87">
        <v>1802</v>
      </c>
      <c r="J50" s="87">
        <v>1245</v>
      </c>
      <c r="K50" s="87">
        <v>1005</v>
      </c>
      <c r="L50" s="87">
        <v>1137</v>
      </c>
      <c r="M50" s="87">
        <v>1251</v>
      </c>
      <c r="N50" s="87">
        <v>1113</v>
      </c>
      <c r="O50" s="87">
        <v>1297</v>
      </c>
      <c r="P50" s="106">
        <f>D50+E50+F50+G50+H50+I50+J50+K50+L50+M50+N50</f>
        <v>10068</v>
      </c>
      <c r="Q50" s="23">
        <f>+P50/P51*100</f>
        <v>1.0634162829016858</v>
      </c>
      <c r="R50" s="12"/>
      <c r="S50" s="12"/>
      <c r="T50" s="16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29.25" customHeight="1">
      <c r="A51" s="86" t="s">
        <v>230</v>
      </c>
      <c r="B51" s="110"/>
      <c r="C51" s="77" t="s">
        <v>53</v>
      </c>
      <c r="D51" s="111">
        <f>+D49+D48+D47+D46+D45+D44+D34+D25</f>
        <v>60725</v>
      </c>
      <c r="E51" s="111">
        <f>+E49+E48+E47+E46+E45+E44+E34+E25</f>
        <v>57879</v>
      </c>
      <c r="F51" s="111">
        <f>F25+F34+F47+F48+F49+F44+F45+F46</f>
        <v>47954</v>
      </c>
      <c r="G51" s="111">
        <f>G25+G34+G47+G48+G49+G44+G45+G46</f>
        <v>76944</v>
      </c>
      <c r="H51" s="111">
        <f>H50+H49+H48+H47+H46+H45+H44+H34+H25</f>
        <v>84831</v>
      </c>
      <c r="I51" s="111">
        <v>79533</v>
      </c>
      <c r="J51" s="111">
        <f>J25+J34+J47+J48+J46+J45+J44+J49+J50</f>
        <v>81382</v>
      </c>
      <c r="K51" s="111">
        <f>K25+K34+K47+K48+K46+K45+K44+K49+K50</f>
        <v>82830</v>
      </c>
      <c r="L51" s="111">
        <f>L48+L47+L34+L25+L49+L50+L44+L45+L46</f>
        <v>89938</v>
      </c>
      <c r="M51" s="111">
        <f>M25+M34+M47+M48+M50+M49+M46+M45+M44</f>
        <v>99134</v>
      </c>
      <c r="N51" s="111">
        <f>N25+N34+N47+N48+N49+N50+N46+N45+N44</f>
        <v>90060</v>
      </c>
      <c r="O51" s="111">
        <f>O25+O34+O44+O45+O46+O47+O48+O49+O50</f>
        <v>95550</v>
      </c>
      <c r="P51" s="111">
        <f>E51+D51+F51+G51+H51+I51+J51+K51+L51+M51+N51+O51</f>
        <v>946760</v>
      </c>
      <c r="Q51" s="111">
        <v>100</v>
      </c>
      <c r="R51" s="12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37" ht="15" customHeight="1">
      <c r="A52" s="12"/>
      <c r="B52" s="2"/>
      <c r="C52" s="47"/>
      <c r="D52" s="4"/>
      <c r="E52" s="4"/>
      <c r="F52" s="4"/>
      <c r="G52" s="4"/>
      <c r="H52" s="41"/>
      <c r="I52" s="41"/>
      <c r="J52" s="41"/>
      <c r="K52" s="41"/>
      <c r="L52" s="41"/>
      <c r="M52" s="41"/>
      <c r="N52" s="41"/>
      <c r="O52" s="41"/>
      <c r="P52" s="62"/>
      <c r="Q52" s="1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33.75" customHeight="1">
      <c r="A53" s="12"/>
      <c r="B53" s="144" t="s">
        <v>58</v>
      </c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30.75" customHeight="1">
      <c r="A54" s="12"/>
      <c r="B54" s="73" t="s">
        <v>0</v>
      </c>
      <c r="C54" s="73" t="s">
        <v>51</v>
      </c>
      <c r="D54" s="96" t="s">
        <v>50</v>
      </c>
      <c r="E54" s="96" t="s">
        <v>165</v>
      </c>
      <c r="F54" s="96" t="s">
        <v>172</v>
      </c>
      <c r="G54" s="96" t="s">
        <v>176</v>
      </c>
      <c r="H54" s="96" t="s">
        <v>198</v>
      </c>
      <c r="I54" s="96" t="s">
        <v>205</v>
      </c>
      <c r="J54" s="96" t="s">
        <v>208</v>
      </c>
      <c r="K54" s="96" t="s">
        <v>215</v>
      </c>
      <c r="L54" s="96" t="s">
        <v>218</v>
      </c>
      <c r="M54" s="96" t="s">
        <v>221</v>
      </c>
      <c r="N54" s="96" t="s">
        <v>224</v>
      </c>
      <c r="O54" s="96" t="s">
        <v>226</v>
      </c>
      <c r="P54" s="96" t="s">
        <v>53</v>
      </c>
      <c r="Q54" s="97" t="s">
        <v>48</v>
      </c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9.3">
      <c r="A55" s="12"/>
      <c r="B55" s="98">
        <v>1</v>
      </c>
      <c r="C55" s="86" t="s">
        <v>57</v>
      </c>
      <c r="D55" s="102">
        <v>13130</v>
      </c>
      <c r="E55" s="87">
        <v>14077</v>
      </c>
      <c r="F55" s="87">
        <v>13294</v>
      </c>
      <c r="G55" s="87">
        <v>25292</v>
      </c>
      <c r="H55" s="87">
        <v>23208</v>
      </c>
      <c r="I55" s="87">
        <v>26130</v>
      </c>
      <c r="J55" s="87">
        <v>26332</v>
      </c>
      <c r="K55" s="87">
        <v>24685</v>
      </c>
      <c r="L55" s="87">
        <v>23170</v>
      </c>
      <c r="M55" s="87">
        <v>25048</v>
      </c>
      <c r="N55" s="87">
        <v>25790</v>
      </c>
      <c r="O55" s="87">
        <v>27227</v>
      </c>
      <c r="P55" s="87">
        <f>D55+E55+F55+G55+H55+I55+J55+K55+L55+M55+N55+O55</f>
        <v>267383</v>
      </c>
      <c r="Q55" s="87">
        <f>P55*100/P59</f>
        <v>28.241898686045037</v>
      </c>
      <c r="R55" s="12"/>
      <c r="S55" s="15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9.3">
      <c r="A56" s="12"/>
      <c r="B56" s="98">
        <v>2</v>
      </c>
      <c r="C56" s="112" t="s">
        <v>56</v>
      </c>
      <c r="D56" s="102">
        <v>2175</v>
      </c>
      <c r="E56" s="87">
        <v>2189</v>
      </c>
      <c r="F56" s="87">
        <v>1887</v>
      </c>
      <c r="G56" s="87">
        <v>2199</v>
      </c>
      <c r="H56" s="87">
        <v>2569</v>
      </c>
      <c r="I56" s="87">
        <v>2751</v>
      </c>
      <c r="J56" s="87">
        <v>2918</v>
      </c>
      <c r="K56" s="87">
        <v>3444</v>
      </c>
      <c r="L56" s="87">
        <v>4729</v>
      </c>
      <c r="M56" s="87">
        <v>4046</v>
      </c>
      <c r="N56" s="87">
        <v>3674</v>
      </c>
      <c r="O56" s="87">
        <v>4359</v>
      </c>
      <c r="P56" s="87">
        <f>D56+E56+F56+G56+H56+I56+J56+K56+L56+M56+N56+O56</f>
        <v>36940</v>
      </c>
      <c r="Q56" s="87">
        <f>P56*100/P59</f>
        <v>3.9017279986480204</v>
      </c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9.3">
      <c r="A57" s="12"/>
      <c r="B57" s="98">
        <v>3</v>
      </c>
      <c r="C57" s="112" t="s">
        <v>55</v>
      </c>
      <c r="D57" s="102">
        <v>45357</v>
      </c>
      <c r="E57" s="87">
        <v>41563</v>
      </c>
      <c r="F57" s="87">
        <v>32739</v>
      </c>
      <c r="G57" s="87">
        <v>49406</v>
      </c>
      <c r="H57" s="87">
        <v>58984</v>
      </c>
      <c r="I57" s="87">
        <v>50590</v>
      </c>
      <c r="J57" s="87">
        <v>52058</v>
      </c>
      <c r="K57" s="87">
        <v>54603</v>
      </c>
      <c r="L57" s="87">
        <v>61950</v>
      </c>
      <c r="M57" s="87">
        <v>69912</v>
      </c>
      <c r="N57" s="87">
        <v>60488</v>
      </c>
      <c r="O57" s="87">
        <v>63816</v>
      </c>
      <c r="P57" s="87">
        <f>D57+E57+F57+G57+H57+I57+J57+K57+L57+M57+N57+O57</f>
        <v>641466</v>
      </c>
      <c r="Q57" s="87">
        <f>P57*100/P59</f>
        <v>67.753813004351684</v>
      </c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9.3">
      <c r="A58" s="12"/>
      <c r="B58" s="98">
        <v>4</v>
      </c>
      <c r="C58" s="112" t="s">
        <v>54</v>
      </c>
      <c r="D58" s="102">
        <v>63</v>
      </c>
      <c r="E58" s="87">
        <v>50</v>
      </c>
      <c r="F58" s="87">
        <v>34</v>
      </c>
      <c r="G58" s="87">
        <v>47</v>
      </c>
      <c r="H58" s="87">
        <v>70</v>
      </c>
      <c r="I58" s="87">
        <v>62</v>
      </c>
      <c r="J58" s="87">
        <v>74</v>
      </c>
      <c r="K58" s="87">
        <v>98</v>
      </c>
      <c r="L58" s="87">
        <v>89</v>
      </c>
      <c r="M58" s="87">
        <v>128</v>
      </c>
      <c r="N58" s="87">
        <v>108</v>
      </c>
      <c r="O58" s="87">
        <v>148</v>
      </c>
      <c r="P58" s="87">
        <f>D58+E58+F58+G58+H58+I58+J58+K58+L58+M58+N58+O58</f>
        <v>971</v>
      </c>
      <c r="Q58" s="87">
        <f>P58*100/P59</f>
        <v>0.10256031095525793</v>
      </c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9.3">
      <c r="A59" s="14"/>
      <c r="B59" s="113"/>
      <c r="C59" s="77" t="s">
        <v>53</v>
      </c>
      <c r="D59" s="88">
        <f t="shared" ref="D59:G59" si="5">D55+D56+D57+D58</f>
        <v>60725</v>
      </c>
      <c r="E59" s="88">
        <f t="shared" si="5"/>
        <v>57879</v>
      </c>
      <c r="F59" s="88">
        <f t="shared" si="5"/>
        <v>47954</v>
      </c>
      <c r="G59" s="88">
        <f t="shared" si="5"/>
        <v>76944</v>
      </c>
      <c r="H59" s="88">
        <f>H55+H56+H57+H58</f>
        <v>84831</v>
      </c>
      <c r="I59" s="88">
        <v>79533</v>
      </c>
      <c r="J59" s="88">
        <f t="shared" ref="J59" si="6">J55+J56+J57+J58</f>
        <v>81382</v>
      </c>
      <c r="K59" s="88">
        <f>K55+K56+K57+K58</f>
        <v>82830</v>
      </c>
      <c r="L59" s="88">
        <f>L58+L57+L56+L55</f>
        <v>89938</v>
      </c>
      <c r="M59" s="88">
        <f>M55+M56+M57+M58</f>
        <v>99134</v>
      </c>
      <c r="N59" s="88">
        <f>N55+N56+N57+N58</f>
        <v>90060</v>
      </c>
      <c r="O59" s="88">
        <f>SUM(O55:O58)</f>
        <v>95550</v>
      </c>
      <c r="P59" s="88">
        <f>D59+E59+F59+G59+H59+I59+J59+K59+L59+M59+N59+O59</f>
        <v>946760</v>
      </c>
      <c r="Q59" s="88">
        <v>100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 spans="1:37" ht="15" customHeight="1">
      <c r="A60" s="12"/>
      <c r="B60" s="2"/>
      <c r="C60" s="47"/>
      <c r="D60" s="4"/>
      <c r="E60" s="4"/>
      <c r="F60" s="4"/>
      <c r="G60" s="4"/>
      <c r="H60" s="41"/>
      <c r="I60" s="41"/>
      <c r="J60" s="41"/>
      <c r="K60" s="41"/>
      <c r="L60" s="41"/>
      <c r="M60" s="41"/>
      <c r="N60" s="41"/>
      <c r="O60" s="41"/>
      <c r="P60" s="62"/>
      <c r="Q60" s="1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5" customHeight="1">
      <c r="A61" s="12"/>
      <c r="B61" s="2"/>
      <c r="C61" s="47"/>
      <c r="D61" s="4"/>
      <c r="E61" s="4"/>
      <c r="F61" s="4"/>
      <c r="G61" s="4"/>
      <c r="H61" s="41"/>
      <c r="I61" s="41"/>
      <c r="J61" s="41"/>
      <c r="K61" s="41"/>
      <c r="L61" s="41"/>
      <c r="M61" s="41"/>
      <c r="N61" s="41"/>
      <c r="O61" s="41"/>
      <c r="P61" s="62"/>
      <c r="Q61" s="1"/>
      <c r="R61" s="12"/>
      <c r="S61" s="6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37.5" customHeight="1">
      <c r="A62" s="12"/>
      <c r="B62" s="142" t="s">
        <v>52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"/>
      <c r="R62" s="12"/>
      <c r="S62" s="1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ht="19.3">
      <c r="A63" s="12"/>
      <c r="B63" s="73" t="s">
        <v>0</v>
      </c>
      <c r="C63" s="73" t="s">
        <v>51</v>
      </c>
      <c r="D63" s="96" t="s">
        <v>50</v>
      </c>
      <c r="E63" s="96" t="s">
        <v>165</v>
      </c>
      <c r="F63" s="96" t="s">
        <v>172</v>
      </c>
      <c r="G63" s="96" t="s">
        <v>176</v>
      </c>
      <c r="H63" s="96" t="s">
        <v>198</v>
      </c>
      <c r="I63" s="96" t="s">
        <v>205</v>
      </c>
      <c r="J63" s="96" t="s">
        <v>208</v>
      </c>
      <c r="K63" s="96" t="s">
        <v>215</v>
      </c>
      <c r="L63" s="96" t="s">
        <v>218</v>
      </c>
      <c r="M63" s="96" t="s">
        <v>221</v>
      </c>
      <c r="N63" s="96" t="s">
        <v>224</v>
      </c>
      <c r="O63" s="96" t="s">
        <v>226</v>
      </c>
      <c r="P63" s="96" t="s">
        <v>49</v>
      </c>
      <c r="Q63" s="6"/>
      <c r="R63" s="1"/>
      <c r="S63" s="12"/>
      <c r="T63" s="53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1:37" ht="15" customHeight="1">
      <c r="A64" s="12"/>
      <c r="B64" s="98">
        <v>1</v>
      </c>
      <c r="C64" s="112" t="s">
        <v>47</v>
      </c>
      <c r="D64" s="102">
        <v>87109</v>
      </c>
      <c r="E64" s="87">
        <v>71416</v>
      </c>
      <c r="F64" s="87">
        <v>37368</v>
      </c>
      <c r="G64" s="87">
        <f>4955+28962</f>
        <v>33917</v>
      </c>
      <c r="H64" s="87">
        <v>15040</v>
      </c>
      <c r="I64" s="87">
        <v>5999</v>
      </c>
      <c r="J64" s="87">
        <v>4747</v>
      </c>
      <c r="K64" s="87">
        <v>8132</v>
      </c>
      <c r="L64" s="87">
        <v>7671</v>
      </c>
      <c r="M64" s="87">
        <v>5301</v>
      </c>
      <c r="N64" s="87">
        <v>7472</v>
      </c>
      <c r="O64" s="51">
        <v>11278</v>
      </c>
      <c r="P64" s="24">
        <f>D64+E64+F64+G64+H64+I64+J64+K64+L64+M64+N64+O64</f>
        <v>295450</v>
      </c>
      <c r="Q64" s="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1:37" ht="15" customHeight="1">
      <c r="A65" s="12"/>
      <c r="B65" s="98">
        <v>2</v>
      </c>
      <c r="C65" s="112" t="s">
        <v>46</v>
      </c>
      <c r="D65" s="114">
        <v>260.3</v>
      </c>
      <c r="E65" s="114">
        <v>233.74</v>
      </c>
      <c r="F65" s="114">
        <v>185.51</v>
      </c>
      <c r="G65" s="114">
        <v>147.09</v>
      </c>
      <c r="H65" s="115">
        <v>133.76</v>
      </c>
      <c r="I65" s="115">
        <v>97.4</v>
      </c>
      <c r="J65" s="87">
        <v>105.57</v>
      </c>
      <c r="K65" s="116">
        <v>100.06</v>
      </c>
      <c r="L65" s="116">
        <v>105.31</v>
      </c>
      <c r="M65" s="116">
        <v>99.69</v>
      </c>
      <c r="N65" s="116">
        <v>108.18</v>
      </c>
      <c r="O65" s="94">
        <v>125.4</v>
      </c>
      <c r="P65" s="85">
        <f>(D65+E65+F65+G65+H65+I65+J65+K65+L65+M65+N65+O65)/12</f>
        <v>141.83416666666668</v>
      </c>
      <c r="Q65" s="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7" ht="19.3">
      <c r="A66" s="12"/>
      <c r="B66" s="117"/>
      <c r="C66" s="118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119"/>
      <c r="Q66" s="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7" ht="22.5" customHeight="1">
      <c r="A67" s="12"/>
      <c r="B67" s="117"/>
      <c r="C67" s="117" t="s">
        <v>228</v>
      </c>
      <c r="D67" s="103"/>
      <c r="E67" s="103"/>
      <c r="F67" s="103"/>
      <c r="G67" s="103"/>
      <c r="H67" s="103" t="s">
        <v>229</v>
      </c>
      <c r="I67" s="66"/>
      <c r="J67" s="66"/>
      <c r="K67" s="66"/>
      <c r="L67" s="66"/>
      <c r="M67" s="66"/>
      <c r="N67" s="66"/>
      <c r="O67" s="66"/>
      <c r="P67" s="119"/>
      <c r="Q67" s="1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7" ht="15.45">
      <c r="A68" s="12"/>
      <c r="B68" s="14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5.45">
      <c r="A69" s="12"/>
      <c r="B69" s="14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45">
      <c r="A70" s="12"/>
      <c r="B70" s="14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45">
      <c r="A71" s="12"/>
      <c r="B71" s="14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45">
      <c r="A72" s="12"/>
      <c r="B72" s="14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45">
      <c r="A73" s="12"/>
      <c r="B73" s="14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45">
      <c r="A74" s="12"/>
      <c r="B74" s="14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45">
      <c r="A75" s="12"/>
      <c r="B75" s="14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5.45">
      <c r="A76" s="12"/>
      <c r="B76" s="14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5.45">
      <c r="A77" s="12"/>
      <c r="B77" s="14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5.45">
      <c r="A78" s="12"/>
      <c r="B78" s="14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15.45">
      <c r="A79" s="12"/>
      <c r="B79" s="14"/>
      <c r="C79" s="1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5.45">
      <c r="A80" s="12"/>
      <c r="B80" s="14"/>
      <c r="C80" s="12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5.45">
      <c r="A81" s="12"/>
      <c r="B81" s="14"/>
      <c r="C81" s="12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ht="15.45">
      <c r="A82" s="12"/>
      <c r="B82" s="14"/>
      <c r="C82" s="1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5.45">
      <c r="A83" s="12"/>
      <c r="B83" s="14"/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5.45">
      <c r="A84" s="12"/>
      <c r="B84" s="14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5.45">
      <c r="A85" s="12"/>
      <c r="B85" s="14"/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ht="15.45">
      <c r="A86" s="12"/>
      <c r="B86" s="14"/>
      <c r="C86" s="1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5.45">
      <c r="A87" s="12"/>
      <c r="B87" s="14"/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5.45">
      <c r="A88" s="12"/>
      <c r="B88" s="14"/>
      <c r="C88" s="12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5.45">
      <c r="A89" s="12"/>
      <c r="B89" s="14"/>
      <c r="C89" s="1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5.45">
      <c r="A90" s="12"/>
      <c r="B90" s="14"/>
      <c r="C90" s="1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5.45">
      <c r="A91" s="12"/>
      <c r="B91" s="14"/>
      <c r="C91" s="12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5.45">
      <c r="A92" s="12"/>
      <c r="B92" s="14"/>
      <c r="C92" s="12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5.45">
      <c r="A93" s="12"/>
      <c r="B93" s="14"/>
      <c r="C93" s="1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5.45">
      <c r="A94" s="12"/>
      <c r="B94" s="14"/>
      <c r="C94" s="1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5.45">
      <c r="A95" s="12"/>
      <c r="B95" s="14"/>
      <c r="C95" s="12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5.45">
      <c r="A96" s="12"/>
      <c r="B96" s="14"/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5.45">
      <c r="A97" s="12"/>
      <c r="B97" s="14"/>
      <c r="C97" s="12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5.45">
      <c r="A98" s="12"/>
      <c r="B98" s="14"/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5.45">
      <c r="A99" s="12"/>
      <c r="B99" s="14"/>
      <c r="C99" s="12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5.45">
      <c r="A100" s="12"/>
      <c r="B100" s="14"/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5.45">
      <c r="A101" s="12"/>
      <c r="B101" s="14"/>
      <c r="C101" s="12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5.45">
      <c r="A102" s="12"/>
      <c r="B102" s="14"/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5.45">
      <c r="A103" s="12"/>
      <c r="B103" s="14"/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5.45">
      <c r="A104" s="12"/>
      <c r="B104" s="14"/>
      <c r="C104" s="1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5.45">
      <c r="A105" s="12"/>
      <c r="B105" s="14"/>
      <c r="C105" s="12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5.45">
      <c r="A106" s="12"/>
      <c r="B106" s="14"/>
      <c r="C106" s="1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5.45">
      <c r="A107" s="12"/>
      <c r="B107" s="14"/>
      <c r="C107" s="1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5.45">
      <c r="A108" s="12"/>
      <c r="B108" s="14"/>
      <c r="C108" s="12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5.45">
      <c r="A109" s="12"/>
      <c r="B109" s="14"/>
      <c r="C109" s="12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5.45">
      <c r="A110" s="12"/>
      <c r="B110" s="14"/>
      <c r="C110" s="12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5.45">
      <c r="A111" s="12"/>
      <c r="B111" s="14"/>
      <c r="C111" s="12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5.45">
      <c r="A112" s="12"/>
      <c r="B112" s="14"/>
      <c r="C112" s="1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5.45">
      <c r="A113" s="12"/>
      <c r="B113" s="14"/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5.45">
      <c r="A114" s="12"/>
      <c r="B114" s="14"/>
      <c r="C114" s="1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5.45">
      <c r="A115" s="12"/>
      <c r="B115" s="14"/>
      <c r="C115" s="12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</sheetData>
  <mergeCells count="6">
    <mergeCell ref="B62:P62"/>
    <mergeCell ref="B1:Q1"/>
    <mergeCell ref="B2:Q2"/>
    <mergeCell ref="B4:Q4"/>
    <mergeCell ref="B23:Q23"/>
    <mergeCell ref="B53:Q53"/>
  </mergeCells>
  <phoneticPr fontId="6" type="noConversion"/>
  <pageMargins left="0.70866141732283472" right="0.70866141732283472" top="0.74803149606299213" bottom="0.74803149606299213" header="0" footer="0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16"/>
  <sheetViews>
    <sheetView topLeftCell="B1" zoomScale="70" zoomScaleNormal="70" workbookViewId="0">
      <selection activeCell="B53" sqref="B53:Q53"/>
    </sheetView>
  </sheetViews>
  <sheetFormatPr defaultColWidth="14.3828125" defaultRowHeight="15" customHeight="1"/>
  <cols>
    <col min="1" max="1" width="2.84375" style="29" customWidth="1"/>
    <col min="2" max="2" width="7.69140625" style="29" bestFit="1" customWidth="1"/>
    <col min="3" max="3" width="46.69140625" style="29" bestFit="1" customWidth="1"/>
    <col min="4" max="4" width="22.3046875" style="29" customWidth="1"/>
    <col min="5" max="5" width="19.3828125" style="29" customWidth="1"/>
    <col min="6" max="6" width="16.15234375" style="29" customWidth="1"/>
    <col min="7" max="7" width="15.84375" style="29" customWidth="1"/>
    <col min="8" max="8" width="18.3046875" style="29" customWidth="1"/>
    <col min="9" max="9" width="17.69140625" style="29" customWidth="1"/>
    <col min="10" max="10" width="16.84375" style="29" customWidth="1"/>
    <col min="11" max="11" width="13.53515625" style="29" customWidth="1"/>
    <col min="12" max="12" width="18.3046875" style="29" customWidth="1"/>
    <col min="13" max="13" width="17.3046875" style="29" customWidth="1"/>
    <col min="14" max="14" width="16.3828125" style="29" customWidth="1"/>
    <col min="15" max="15" width="16.3046875" style="29" bestFit="1" customWidth="1"/>
    <col min="16" max="16" width="16.69140625" style="29" customWidth="1"/>
    <col min="17" max="17" width="21" style="29" customWidth="1"/>
    <col min="18" max="18" width="9.15234375" style="29" customWidth="1"/>
    <col min="19" max="19" width="10.53515625" style="29" bestFit="1" customWidth="1"/>
    <col min="20" max="20" width="14" style="29" customWidth="1"/>
    <col min="21" max="21" width="12.15234375" style="29" customWidth="1"/>
    <col min="22" max="37" width="9.15234375" style="29" customWidth="1"/>
    <col min="38" max="16384" width="14.3828125" style="29"/>
  </cols>
  <sheetData>
    <row r="1" spans="1:37" ht="54.75" customHeight="1">
      <c r="A1" s="28"/>
      <c r="B1" s="147" t="s">
        <v>244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37" ht="18.75" customHeight="1">
      <c r="A2" s="28"/>
      <c r="B2" s="149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ht="16.5" customHeight="1">
      <c r="A3" s="28"/>
      <c r="B3" s="22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8"/>
      <c r="R3" s="28"/>
      <c r="S3" s="28"/>
      <c r="T3" s="28"/>
      <c r="U3" s="30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t="41.25" customHeight="1">
      <c r="A4" s="28"/>
      <c r="B4" s="151" t="s">
        <v>128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t="38.6">
      <c r="A5" s="28"/>
      <c r="B5" s="73" t="s">
        <v>0</v>
      </c>
      <c r="C5" s="73" t="s">
        <v>127</v>
      </c>
      <c r="D5" s="73" t="s">
        <v>91</v>
      </c>
      <c r="E5" s="73" t="s">
        <v>166</v>
      </c>
      <c r="F5" s="73" t="s">
        <v>171</v>
      </c>
      <c r="G5" s="73" t="s">
        <v>177</v>
      </c>
      <c r="H5" s="73" t="s">
        <v>199</v>
      </c>
      <c r="I5" s="73" t="s">
        <v>207</v>
      </c>
      <c r="J5" s="73" t="s">
        <v>214</v>
      </c>
      <c r="K5" s="73" t="s">
        <v>216</v>
      </c>
      <c r="L5" s="73" t="s">
        <v>219</v>
      </c>
      <c r="M5" s="73" t="s">
        <v>222</v>
      </c>
      <c r="N5" s="73" t="s">
        <v>225</v>
      </c>
      <c r="O5" s="73" t="s">
        <v>227</v>
      </c>
      <c r="P5" s="73" t="s">
        <v>90</v>
      </c>
      <c r="Q5" s="73" t="s">
        <v>89</v>
      </c>
      <c r="R5" s="28"/>
      <c r="S5" s="31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t="19.3">
      <c r="A6" s="28"/>
      <c r="B6" s="120">
        <v>1</v>
      </c>
      <c r="C6" s="121" t="s">
        <v>126</v>
      </c>
      <c r="D6" s="87">
        <v>603</v>
      </c>
      <c r="E6" s="87">
        <v>690</v>
      </c>
      <c r="F6" s="87">
        <v>525</v>
      </c>
      <c r="G6" s="87">
        <v>799</v>
      </c>
      <c r="H6" s="87">
        <v>786</v>
      </c>
      <c r="I6" s="87">
        <v>827</v>
      </c>
      <c r="J6" s="87">
        <v>725</v>
      </c>
      <c r="K6" s="87">
        <v>730</v>
      </c>
      <c r="L6" s="87">
        <v>1022</v>
      </c>
      <c r="M6" s="87">
        <v>904</v>
      </c>
      <c r="N6" s="87">
        <v>768</v>
      </c>
      <c r="O6" s="87">
        <v>781</v>
      </c>
      <c r="P6" s="100">
        <f>D6+E6+F6+G6+H6+I6+J6+K6+L6+M6+N6+O6</f>
        <v>9160</v>
      </c>
      <c r="Q6" s="101">
        <f>P6/P21*100</f>
        <v>0.96751024546875664</v>
      </c>
      <c r="R6" s="32"/>
      <c r="S6" s="28"/>
      <c r="T6" s="28"/>
      <c r="U6" s="28"/>
      <c r="V6" s="28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t="19.3">
      <c r="A7" s="28"/>
      <c r="B7" s="120">
        <f t="shared" ref="B7:B19" si="0">+B6+1</f>
        <v>2</v>
      </c>
      <c r="C7" s="121" t="s">
        <v>125</v>
      </c>
      <c r="D7" s="87">
        <v>2884</v>
      </c>
      <c r="E7" s="87">
        <v>2457</v>
      </c>
      <c r="F7" s="87">
        <v>2102</v>
      </c>
      <c r="G7" s="87">
        <v>3639</v>
      </c>
      <c r="H7" s="87">
        <v>5129</v>
      </c>
      <c r="I7" s="87">
        <v>7423</v>
      </c>
      <c r="J7" s="87">
        <v>8721</v>
      </c>
      <c r="K7" s="87">
        <v>7803</v>
      </c>
      <c r="L7" s="87">
        <v>9862</v>
      </c>
      <c r="M7" s="87">
        <v>10561</v>
      </c>
      <c r="N7" s="87">
        <v>7328</v>
      </c>
      <c r="O7" s="87">
        <v>7182</v>
      </c>
      <c r="P7" s="100">
        <f t="shared" ref="P7:P21" si="1">D7+E7+F7+G7+H7+I7+J7+K7+L7+M7+N7+O7</f>
        <v>75091</v>
      </c>
      <c r="Q7" s="101">
        <f>P7/P21*100</f>
        <v>7.9313659216696948</v>
      </c>
      <c r="R7" s="32"/>
      <c r="S7" s="28"/>
      <c r="T7" s="28"/>
      <c r="U7" s="28"/>
      <c r="V7" s="28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t="19.3">
      <c r="A8" s="28"/>
      <c r="B8" s="120">
        <f t="shared" si="0"/>
        <v>3</v>
      </c>
      <c r="C8" s="121" t="s">
        <v>124</v>
      </c>
      <c r="D8" s="87">
        <v>3530</v>
      </c>
      <c r="E8" s="87">
        <v>4661</v>
      </c>
      <c r="F8" s="87">
        <v>3943</v>
      </c>
      <c r="G8" s="87">
        <v>5380</v>
      </c>
      <c r="H8" s="87">
        <v>7802</v>
      </c>
      <c r="I8" s="87">
        <v>7669</v>
      </c>
      <c r="J8" s="87">
        <v>7758</v>
      </c>
      <c r="K8" s="87">
        <v>6992</v>
      </c>
      <c r="L8" s="87">
        <v>6403</v>
      </c>
      <c r="M8" s="87">
        <v>7632</v>
      </c>
      <c r="N8" s="87">
        <v>5744</v>
      </c>
      <c r="O8" s="87">
        <v>7135</v>
      </c>
      <c r="P8" s="100">
        <f t="shared" si="1"/>
        <v>74649</v>
      </c>
      <c r="Q8" s="101">
        <f>P8/P21*100</f>
        <v>7.8846803836241497</v>
      </c>
      <c r="R8" s="32"/>
      <c r="S8" s="28"/>
      <c r="T8" s="28"/>
      <c r="U8" s="28"/>
      <c r="V8" s="28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t="19.3">
      <c r="A9" s="28"/>
      <c r="B9" s="120">
        <f t="shared" si="0"/>
        <v>4</v>
      </c>
      <c r="C9" s="121" t="s">
        <v>123</v>
      </c>
      <c r="D9" s="87">
        <v>5155</v>
      </c>
      <c r="E9" s="87">
        <v>4599</v>
      </c>
      <c r="F9" s="87">
        <v>4162</v>
      </c>
      <c r="G9" s="87">
        <v>5842</v>
      </c>
      <c r="H9" s="87">
        <v>7231</v>
      </c>
      <c r="I9" s="87">
        <v>7165</v>
      </c>
      <c r="J9" s="87">
        <v>8032</v>
      </c>
      <c r="K9" s="87">
        <v>7756</v>
      </c>
      <c r="L9" s="87">
        <v>7585</v>
      </c>
      <c r="M9" s="87">
        <v>9243</v>
      </c>
      <c r="N9" s="87">
        <v>7737</v>
      </c>
      <c r="O9" s="87">
        <v>9381</v>
      </c>
      <c r="P9" s="100">
        <f t="shared" si="1"/>
        <v>83888</v>
      </c>
      <c r="Q9" s="101">
        <f>P9/P21*100</f>
        <v>8.8605348768431273</v>
      </c>
      <c r="R9" s="32"/>
      <c r="S9" s="28"/>
      <c r="T9" s="28"/>
      <c r="U9" s="28"/>
      <c r="V9" s="28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t="19.3">
      <c r="A10" s="28"/>
      <c r="B10" s="120">
        <f t="shared" si="0"/>
        <v>5</v>
      </c>
      <c r="C10" s="121" t="s">
        <v>122</v>
      </c>
      <c r="D10" s="87">
        <v>4586</v>
      </c>
      <c r="E10" s="87">
        <v>4384</v>
      </c>
      <c r="F10" s="87">
        <v>3598</v>
      </c>
      <c r="G10" s="87">
        <v>4221</v>
      </c>
      <c r="H10" s="87">
        <v>6352</v>
      </c>
      <c r="I10" s="87">
        <v>5775</v>
      </c>
      <c r="J10" s="87">
        <v>6522</v>
      </c>
      <c r="K10" s="87">
        <v>7607</v>
      </c>
      <c r="L10" s="87">
        <v>7303</v>
      </c>
      <c r="M10" s="87">
        <v>7705</v>
      </c>
      <c r="N10" s="87">
        <v>7668</v>
      </c>
      <c r="O10" s="87">
        <v>8605</v>
      </c>
      <c r="P10" s="100">
        <f t="shared" si="1"/>
        <v>74326</v>
      </c>
      <c r="Q10" s="101">
        <f>P10/P21*100</f>
        <v>7.8505640288985585</v>
      </c>
      <c r="R10" s="32"/>
      <c r="S10" s="28"/>
      <c r="T10" s="28"/>
      <c r="U10" s="28"/>
      <c r="V10" s="28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t="19.3">
      <c r="A11" s="28"/>
      <c r="B11" s="120">
        <f t="shared" si="0"/>
        <v>6</v>
      </c>
      <c r="C11" s="121" t="s">
        <v>121</v>
      </c>
      <c r="D11" s="87">
        <v>1652</v>
      </c>
      <c r="E11" s="87">
        <v>1997</v>
      </c>
      <c r="F11" s="87">
        <v>1509</v>
      </c>
      <c r="G11" s="87">
        <v>2549</v>
      </c>
      <c r="H11" s="87">
        <v>3962</v>
      </c>
      <c r="I11" s="87">
        <v>3227</v>
      </c>
      <c r="J11" s="87">
        <v>3225</v>
      </c>
      <c r="K11" s="87">
        <v>3384</v>
      </c>
      <c r="L11" s="87">
        <v>3378</v>
      </c>
      <c r="M11" s="87">
        <v>3711</v>
      </c>
      <c r="N11" s="87">
        <v>4066</v>
      </c>
      <c r="O11" s="87">
        <v>4442</v>
      </c>
      <c r="P11" s="100">
        <f t="shared" si="1"/>
        <v>37102</v>
      </c>
      <c r="Q11" s="101">
        <f>P11/P21*100</f>
        <v>3.9188389877054379</v>
      </c>
      <c r="R11" s="32"/>
      <c r="S11" s="28"/>
      <c r="T11" s="28"/>
      <c r="U11" s="28"/>
      <c r="V11" s="28"/>
      <c r="W11" s="28"/>
      <c r="X11" s="28"/>
      <c r="Y11" s="28"/>
      <c r="Z11" s="28"/>
      <c r="AA11" s="28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t="19.3">
      <c r="A12" s="28"/>
      <c r="B12" s="120">
        <f t="shared" si="0"/>
        <v>7</v>
      </c>
      <c r="C12" s="121" t="s">
        <v>9</v>
      </c>
      <c r="D12" s="87">
        <v>1909</v>
      </c>
      <c r="E12" s="87">
        <v>1972</v>
      </c>
      <c r="F12" s="87">
        <v>1509</v>
      </c>
      <c r="G12" s="87">
        <v>2441</v>
      </c>
      <c r="H12" s="87">
        <v>3438</v>
      </c>
      <c r="I12" s="87">
        <v>2768</v>
      </c>
      <c r="J12" s="87">
        <v>2825</v>
      </c>
      <c r="K12" s="87">
        <v>2871</v>
      </c>
      <c r="L12" s="87">
        <v>2881</v>
      </c>
      <c r="M12" s="87">
        <v>3248</v>
      </c>
      <c r="N12" s="87">
        <v>3375</v>
      </c>
      <c r="O12" s="87">
        <v>3732</v>
      </c>
      <c r="P12" s="100">
        <f t="shared" si="1"/>
        <v>32969</v>
      </c>
      <c r="Q12" s="101">
        <f>P12/P21*100</f>
        <v>3.4822975199628208</v>
      </c>
      <c r="R12" s="32"/>
      <c r="S12" s="28"/>
      <c r="T12" s="28"/>
      <c r="U12" s="28"/>
      <c r="V12" s="28"/>
      <c r="W12" s="28"/>
      <c r="X12" s="28"/>
      <c r="Y12" s="28"/>
      <c r="Z12" s="28"/>
      <c r="AA12" s="28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t="19.3">
      <c r="A13" s="28"/>
      <c r="B13" s="120">
        <f t="shared" si="0"/>
        <v>8</v>
      </c>
      <c r="C13" s="121" t="s">
        <v>120</v>
      </c>
      <c r="D13" s="87">
        <v>2884</v>
      </c>
      <c r="E13" s="87">
        <v>2678</v>
      </c>
      <c r="F13" s="87">
        <v>2391</v>
      </c>
      <c r="G13" s="87">
        <v>3214</v>
      </c>
      <c r="H13" s="87">
        <v>3800</v>
      </c>
      <c r="I13" s="87">
        <v>3128</v>
      </c>
      <c r="J13" s="87">
        <v>3174</v>
      </c>
      <c r="K13" s="87">
        <v>3022</v>
      </c>
      <c r="L13" s="87">
        <v>3418</v>
      </c>
      <c r="M13" s="87">
        <v>3887</v>
      </c>
      <c r="N13" s="87">
        <v>3575</v>
      </c>
      <c r="O13" s="87">
        <v>3704</v>
      </c>
      <c r="P13" s="100">
        <f t="shared" si="1"/>
        <v>38875</v>
      </c>
      <c r="Q13" s="101">
        <f>P13/P21*100</f>
        <v>4.1061092568338333</v>
      </c>
      <c r="R13" s="32"/>
      <c r="S13" s="28"/>
      <c r="T13" s="28"/>
      <c r="U13" s="28"/>
      <c r="V13" s="28"/>
      <c r="W13" s="28"/>
      <c r="X13" s="28"/>
      <c r="Y13" s="28"/>
      <c r="Z13" s="28"/>
      <c r="AA13" s="28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t="19.3">
      <c r="A14" s="28"/>
      <c r="B14" s="120">
        <f t="shared" si="0"/>
        <v>9</v>
      </c>
      <c r="C14" s="121" t="s">
        <v>119</v>
      </c>
      <c r="D14" s="87">
        <v>1686</v>
      </c>
      <c r="E14" s="87">
        <v>1640</v>
      </c>
      <c r="F14" s="87">
        <v>1333</v>
      </c>
      <c r="G14" s="87">
        <v>2274</v>
      </c>
      <c r="H14" s="87">
        <v>2242</v>
      </c>
      <c r="I14" s="87">
        <v>1858</v>
      </c>
      <c r="J14" s="87">
        <v>1921</v>
      </c>
      <c r="K14" s="87">
        <v>1686</v>
      </c>
      <c r="L14" s="87">
        <v>1696</v>
      </c>
      <c r="M14" s="87">
        <v>1918</v>
      </c>
      <c r="N14" s="87">
        <v>1698</v>
      </c>
      <c r="O14" s="87">
        <v>1881</v>
      </c>
      <c r="P14" s="100">
        <f t="shared" si="1"/>
        <v>21833</v>
      </c>
      <c r="Q14" s="101">
        <f>P14/P21*100</f>
        <v>2.3060754573492752</v>
      </c>
      <c r="R14" s="32"/>
      <c r="S14" s="28"/>
      <c r="T14" s="28"/>
      <c r="U14" s="28"/>
      <c r="V14" s="28"/>
      <c r="W14" s="28"/>
      <c r="X14" s="28"/>
      <c r="Y14" s="28"/>
      <c r="Z14" s="28"/>
      <c r="AA14" s="28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t="19.3">
      <c r="A15" s="28"/>
      <c r="B15" s="120">
        <f t="shared" si="0"/>
        <v>10</v>
      </c>
      <c r="C15" s="121" t="s">
        <v>118</v>
      </c>
      <c r="D15" s="87">
        <v>2440</v>
      </c>
      <c r="E15" s="87">
        <v>2059</v>
      </c>
      <c r="F15" s="87">
        <v>1968</v>
      </c>
      <c r="G15" s="87">
        <v>2868</v>
      </c>
      <c r="H15" s="87">
        <v>2313</v>
      </c>
      <c r="I15" s="87">
        <v>3092</v>
      </c>
      <c r="J15" s="87">
        <v>3170</v>
      </c>
      <c r="K15" s="87">
        <v>3302</v>
      </c>
      <c r="L15" s="87">
        <v>3885</v>
      </c>
      <c r="M15" s="87">
        <v>4208</v>
      </c>
      <c r="N15" s="87">
        <v>3631</v>
      </c>
      <c r="O15" s="87">
        <v>4022</v>
      </c>
      <c r="P15" s="100">
        <f t="shared" si="1"/>
        <v>36958</v>
      </c>
      <c r="Q15" s="101">
        <f>P15/P21*100</f>
        <v>3.9036292196544005</v>
      </c>
      <c r="R15" s="32"/>
      <c r="S15" s="28"/>
      <c r="T15" s="28"/>
      <c r="U15" s="28"/>
      <c r="V15" s="28"/>
      <c r="W15" s="28"/>
      <c r="X15" s="28"/>
      <c r="Y15" s="28"/>
      <c r="Z15" s="28"/>
      <c r="AA15" s="28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t="19.3">
      <c r="A16" s="28"/>
      <c r="B16" s="120">
        <f t="shared" si="0"/>
        <v>11</v>
      </c>
      <c r="C16" s="121" t="s">
        <v>117</v>
      </c>
      <c r="D16" s="87">
        <v>7079</v>
      </c>
      <c r="E16" s="87">
        <v>6371</v>
      </c>
      <c r="F16" s="87">
        <v>4712</v>
      </c>
      <c r="G16" s="87">
        <v>11244</v>
      </c>
      <c r="H16" s="87">
        <v>6650</v>
      </c>
      <c r="I16" s="87">
        <v>7111</v>
      </c>
      <c r="J16" s="87">
        <v>6687</v>
      </c>
      <c r="K16" s="87">
        <v>7170</v>
      </c>
      <c r="L16" s="87">
        <v>8629</v>
      </c>
      <c r="M16" s="87">
        <v>9171</v>
      </c>
      <c r="N16" s="87">
        <v>9464</v>
      </c>
      <c r="O16" s="87">
        <v>9302</v>
      </c>
      <c r="P16" s="100">
        <f t="shared" si="1"/>
        <v>93590</v>
      </c>
      <c r="Q16" s="101">
        <f>P16/P21*100</f>
        <v>9.8852929992817611</v>
      </c>
      <c r="R16" s="32"/>
      <c r="S16" s="28"/>
      <c r="T16" s="28"/>
      <c r="U16" s="28"/>
      <c r="V16" s="28"/>
      <c r="W16" s="28"/>
      <c r="X16" s="28"/>
      <c r="Y16" s="22"/>
      <c r="Z16" s="22"/>
      <c r="AA16" s="28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t="19.3">
      <c r="A17" s="28"/>
      <c r="B17" s="120">
        <f t="shared" si="0"/>
        <v>12</v>
      </c>
      <c r="C17" s="121" t="s">
        <v>116</v>
      </c>
      <c r="D17" s="87">
        <v>2671</v>
      </c>
      <c r="E17" s="87">
        <v>2563</v>
      </c>
      <c r="F17" s="87">
        <v>2084</v>
      </c>
      <c r="G17" s="87">
        <v>2874</v>
      </c>
      <c r="H17" s="87">
        <v>3166</v>
      </c>
      <c r="I17" s="87">
        <v>3268</v>
      </c>
      <c r="J17" s="87">
        <v>2877</v>
      </c>
      <c r="K17" s="87">
        <v>3282</v>
      </c>
      <c r="L17" s="87">
        <v>3724</v>
      </c>
      <c r="M17" s="87">
        <v>3696</v>
      </c>
      <c r="N17" s="87">
        <v>3275</v>
      </c>
      <c r="O17" s="87">
        <v>3537</v>
      </c>
      <c r="P17" s="100">
        <f t="shared" si="1"/>
        <v>37017</v>
      </c>
      <c r="Q17" s="101">
        <f>P17/P21*100</f>
        <v>3.909860999619756</v>
      </c>
      <c r="R17" s="32"/>
      <c r="S17" s="28"/>
      <c r="T17" s="28"/>
      <c r="U17" s="28"/>
      <c r="V17" s="28"/>
      <c r="W17" s="28"/>
      <c r="X17" s="28"/>
      <c r="Y17" s="28"/>
      <c r="Z17" s="28"/>
      <c r="AA17" s="28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t="19.3">
      <c r="A18" s="28"/>
      <c r="B18" s="120">
        <f t="shared" si="0"/>
        <v>13</v>
      </c>
      <c r="C18" s="121" t="s">
        <v>115</v>
      </c>
      <c r="D18" s="87">
        <v>1063</v>
      </c>
      <c r="E18" s="87">
        <v>1165</v>
      </c>
      <c r="F18" s="87">
        <v>901</v>
      </c>
      <c r="G18" s="87">
        <v>1760</v>
      </c>
      <c r="H18" s="87">
        <v>1649</v>
      </c>
      <c r="I18" s="87">
        <v>1613</v>
      </c>
      <c r="J18" s="87">
        <v>1337</v>
      </c>
      <c r="K18" s="87">
        <v>1383</v>
      </c>
      <c r="L18" s="87">
        <v>1576</v>
      </c>
      <c r="M18" s="87">
        <v>1476</v>
      </c>
      <c r="N18" s="87">
        <v>1339</v>
      </c>
      <c r="O18" s="87">
        <v>1247</v>
      </c>
      <c r="P18" s="100">
        <f t="shared" si="1"/>
        <v>16509</v>
      </c>
      <c r="Q18" s="101">
        <f>P18/P21*100</f>
        <v>1.7437365330178713</v>
      </c>
      <c r="R18" s="32"/>
      <c r="S18" s="28"/>
      <c r="T18" s="28"/>
      <c r="U18" s="28"/>
      <c r="V18" s="28"/>
      <c r="W18" s="28"/>
      <c r="X18" s="28"/>
      <c r="Y18" s="28"/>
      <c r="Z18" s="28"/>
      <c r="AA18" s="28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t="19.3">
      <c r="A19" s="28"/>
      <c r="B19" s="120">
        <f t="shared" si="0"/>
        <v>14</v>
      </c>
      <c r="C19" s="121" t="s">
        <v>114</v>
      </c>
      <c r="D19" s="87">
        <v>22571</v>
      </c>
      <c r="E19" s="87">
        <v>20631</v>
      </c>
      <c r="F19" s="87">
        <v>17203</v>
      </c>
      <c r="G19" s="87">
        <v>27833</v>
      </c>
      <c r="H19" s="87">
        <v>30268</v>
      </c>
      <c r="I19" s="87">
        <v>24564</v>
      </c>
      <c r="J19" s="87">
        <v>24369</v>
      </c>
      <c r="K19" s="87">
        <v>25807</v>
      </c>
      <c r="L19" s="87">
        <v>28541</v>
      </c>
      <c r="M19" s="87">
        <v>31747</v>
      </c>
      <c r="N19" s="87">
        <v>30344</v>
      </c>
      <c r="O19" s="87">
        <v>30553</v>
      </c>
      <c r="P19" s="100">
        <f t="shared" si="1"/>
        <v>314431</v>
      </c>
      <c r="Q19" s="101">
        <f>P19/P21*100</f>
        <v>33.211267903164476</v>
      </c>
      <c r="R19" s="32"/>
      <c r="S19" s="28"/>
      <c r="T19" s="28"/>
      <c r="U19" s="28"/>
      <c r="V19" s="28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t="39" customHeight="1">
      <c r="A20" s="28"/>
      <c r="B20" s="120">
        <v>15</v>
      </c>
      <c r="C20" s="121" t="s">
        <v>203</v>
      </c>
      <c r="D20" s="87">
        <v>12</v>
      </c>
      <c r="E20" s="87">
        <v>12</v>
      </c>
      <c r="F20" s="87">
        <v>14</v>
      </c>
      <c r="G20" s="87">
        <v>6</v>
      </c>
      <c r="H20" s="87">
        <v>43</v>
      </c>
      <c r="I20" s="87">
        <v>45</v>
      </c>
      <c r="J20" s="87">
        <v>39</v>
      </c>
      <c r="K20" s="87">
        <v>35</v>
      </c>
      <c r="L20" s="87">
        <v>35</v>
      </c>
      <c r="M20" s="87">
        <v>27</v>
      </c>
      <c r="N20" s="87">
        <v>48</v>
      </c>
      <c r="O20" s="87">
        <v>46</v>
      </c>
      <c r="P20" s="102">
        <f t="shared" si="1"/>
        <v>362</v>
      </c>
      <c r="Q20" s="101">
        <f>P20/P21*100</f>
        <v>3.8235666906079685E-2</v>
      </c>
      <c r="R20" s="32"/>
      <c r="S20" s="28"/>
      <c r="T20" s="28"/>
      <c r="U20" s="28"/>
      <c r="V20" s="28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ht="30" customHeight="1">
      <c r="A21" s="22"/>
      <c r="B21" s="77"/>
      <c r="C21" s="77" t="s">
        <v>90</v>
      </c>
      <c r="D21" s="77">
        <f>SUM(D6:D20)</f>
        <v>60725</v>
      </c>
      <c r="E21" s="77">
        <f>+E6+E7+E8+E9+E10+E11+E12+E13+E14+E15+E16+E17+E18+E19+E20</f>
        <v>57879</v>
      </c>
      <c r="F21" s="77">
        <f>F6+F7+F8+F9+F10+F11+F12+F13+F14+F15+F16+F17+F18+F19+F20</f>
        <v>47954</v>
      </c>
      <c r="G21" s="77">
        <f>G20+G19+G18+G17+G16+G15+G14+G13+G12+G11+G10+G9+G8+G7+G6</f>
        <v>76944</v>
      </c>
      <c r="H21" s="77">
        <f>H20+H19+H18+H17+H16+H15+H14+H13+H12++H11+H10+++H9++H8+++++++H7++++H6</f>
        <v>84831</v>
      </c>
      <c r="I21" s="111">
        <f>I20+I19+I18+I17+I16+I15+I14+I13+I12+I11+I10+I9+I8+I7+I6</f>
        <v>79533</v>
      </c>
      <c r="J21" s="111">
        <f>J6+J7+J8+J9+J10+J11+J12+J13+J14+J15+J16+J17+J18+J19+J20</f>
        <v>81382</v>
      </c>
      <c r="K21" s="111">
        <f>K6+K7+K8+K9+K10+K11+K12+K13+K14+K15+K16+K17+K18+K19+K20</f>
        <v>82830</v>
      </c>
      <c r="L21" s="111">
        <f>L20+L19+L18+L17+L16+L15+L14+L13+L12+L11+L10+L9+L8+L7+L6</f>
        <v>89938</v>
      </c>
      <c r="M21" s="111">
        <f>M6+M7+M8+M9+M10+M11+M12+M13+M14+M15+M16+M17+M18+M19+M20</f>
        <v>99134</v>
      </c>
      <c r="N21" s="111">
        <f>N6+N7+N8+N9+N10+N11+N12+N13+N14+N15+N16+N17+N18+N19+N20</f>
        <v>90060</v>
      </c>
      <c r="O21" s="111">
        <f>O6+O7+O8+O9+O10+O11+O12+O13+O14+O15+O16+O17+O18+O19+O20</f>
        <v>95550</v>
      </c>
      <c r="P21" s="77">
        <f t="shared" si="1"/>
        <v>946760</v>
      </c>
      <c r="Q21" s="77">
        <f>Q6+Q7+Q8+Q9+Q10+Q11+Q12+Q13+Q14+Q15+Q16+Q17+Q18+Q19+Q20</f>
        <v>99.999999999999972</v>
      </c>
      <c r="R21" s="32"/>
      <c r="S21" s="31" t="s">
        <v>185</v>
      </c>
      <c r="T21" s="28"/>
      <c r="U21" s="28"/>
      <c r="V21" s="28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ht="15" customHeight="1">
      <c r="A22" s="28"/>
      <c r="B22" s="33"/>
      <c r="C22" s="33"/>
      <c r="D22" s="20"/>
      <c r="E22" s="20"/>
      <c r="F22" s="20"/>
      <c r="G22" s="20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1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ht="16.5" customHeight="1">
      <c r="A23" s="28"/>
      <c r="B23" s="153" t="s">
        <v>113</v>
      </c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ht="19.3">
      <c r="A24" s="28"/>
      <c r="B24" s="73" t="s">
        <v>0</v>
      </c>
      <c r="C24" s="73" t="s">
        <v>112</v>
      </c>
      <c r="D24" s="73" t="s">
        <v>91</v>
      </c>
      <c r="E24" s="73" t="s">
        <v>166</v>
      </c>
      <c r="F24" s="73" t="s">
        <v>171</v>
      </c>
      <c r="G24" s="73" t="s">
        <v>177</v>
      </c>
      <c r="H24" s="73" t="s">
        <v>200</v>
      </c>
      <c r="I24" s="73" t="s">
        <v>207</v>
      </c>
      <c r="J24" s="73" t="s">
        <v>214</v>
      </c>
      <c r="K24" s="73" t="s">
        <v>216</v>
      </c>
      <c r="L24" s="73" t="s">
        <v>219</v>
      </c>
      <c r="M24" s="73" t="s">
        <v>222</v>
      </c>
      <c r="N24" s="73" t="s">
        <v>225</v>
      </c>
      <c r="O24" s="73" t="s">
        <v>227</v>
      </c>
      <c r="P24" s="73" t="s">
        <v>90</v>
      </c>
      <c r="Q24" s="73" t="s">
        <v>111</v>
      </c>
      <c r="R24" s="28"/>
      <c r="S24" s="31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9.3">
      <c r="A25" s="28"/>
      <c r="B25" s="122">
        <v>1</v>
      </c>
      <c r="C25" s="123" t="s">
        <v>110</v>
      </c>
      <c r="D25" s="106">
        <f>D26+D27+D28+D29+D30+D31+D32+D33</f>
        <v>923</v>
      </c>
      <c r="E25" s="106">
        <f>E26+E27+E28+E29+E30+E31+E32+E33</f>
        <v>4315</v>
      </c>
      <c r="F25" s="106">
        <f>SUM(F26:F33)</f>
        <v>3845</v>
      </c>
      <c r="G25" s="106">
        <f>SUM(G26:G33)</f>
        <v>4979</v>
      </c>
      <c r="H25" s="106">
        <f t="shared" ref="H25:N25" si="2">H26+H27+H28+H29+H30+H31+H32+H33</f>
        <v>6017</v>
      </c>
      <c r="I25" s="107">
        <f t="shared" si="2"/>
        <v>4999</v>
      </c>
      <c r="J25" s="107">
        <f t="shared" si="2"/>
        <v>7097</v>
      </c>
      <c r="K25" s="107">
        <f t="shared" si="2"/>
        <v>8479</v>
      </c>
      <c r="L25" s="107">
        <f t="shared" si="2"/>
        <v>6232</v>
      </c>
      <c r="M25" s="107">
        <f t="shared" si="2"/>
        <v>7465</v>
      </c>
      <c r="N25" s="107">
        <f t="shared" si="2"/>
        <v>7858</v>
      </c>
      <c r="O25" s="107">
        <f>O26+O27+O28+O29+O30+O31+O32+O33</f>
        <v>10847</v>
      </c>
      <c r="P25" s="107">
        <f t="shared" ref="P25:P49" si="3">E25+D25+F25+G25+H25+I25+J25+K25+L25+M25+N25+O25</f>
        <v>73056</v>
      </c>
      <c r="Q25" s="52">
        <f>P25/P51*100</f>
        <v>7.7164223245595505</v>
      </c>
      <c r="R25" s="28"/>
      <c r="S25" s="28"/>
      <c r="T25" s="31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19.3">
      <c r="A26" s="28"/>
      <c r="B26" s="122" t="s">
        <v>1</v>
      </c>
      <c r="C26" s="124" t="s">
        <v>109</v>
      </c>
      <c r="D26" s="87">
        <v>33</v>
      </c>
      <c r="E26" s="87">
        <v>76</v>
      </c>
      <c r="F26" s="87">
        <v>84</v>
      </c>
      <c r="G26" s="87">
        <v>143</v>
      </c>
      <c r="H26" s="87">
        <v>204</v>
      </c>
      <c r="I26" s="87">
        <v>235</v>
      </c>
      <c r="J26" s="87">
        <v>296</v>
      </c>
      <c r="K26" s="87">
        <v>606</v>
      </c>
      <c r="L26" s="87">
        <v>219</v>
      </c>
      <c r="M26" s="87">
        <v>418</v>
      </c>
      <c r="N26" s="87">
        <v>575</v>
      </c>
      <c r="O26" s="87">
        <v>972</v>
      </c>
      <c r="P26" s="87">
        <f t="shared" si="3"/>
        <v>3861</v>
      </c>
      <c r="Q26" s="23">
        <f>+P26/P25*100</f>
        <v>5.2849868593955325</v>
      </c>
      <c r="R26" s="28"/>
      <c r="S26" s="28"/>
      <c r="T26" s="31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9.3">
      <c r="A27" s="28"/>
      <c r="B27" s="122" t="s">
        <v>2</v>
      </c>
      <c r="C27" s="124" t="s">
        <v>108</v>
      </c>
      <c r="D27" s="87">
        <v>8</v>
      </c>
      <c r="E27" s="87">
        <v>16</v>
      </c>
      <c r="F27" s="87">
        <v>11</v>
      </c>
      <c r="G27" s="87">
        <v>23</v>
      </c>
      <c r="H27" s="87">
        <v>34</v>
      </c>
      <c r="I27" s="87">
        <v>43</v>
      </c>
      <c r="J27" s="87">
        <v>56</v>
      </c>
      <c r="K27" s="87">
        <v>130</v>
      </c>
      <c r="L27" s="87">
        <v>54</v>
      </c>
      <c r="M27" s="87">
        <v>79</v>
      </c>
      <c r="N27" s="87">
        <v>306</v>
      </c>
      <c r="O27" s="87">
        <v>547</v>
      </c>
      <c r="P27" s="87">
        <f t="shared" si="3"/>
        <v>1307</v>
      </c>
      <c r="Q27" s="23">
        <f>+P27/P25*100</f>
        <v>1.7890385457731055</v>
      </c>
      <c r="R27" s="28"/>
      <c r="S27" s="28"/>
      <c r="T27" s="31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9.3">
      <c r="A28" s="28"/>
      <c r="B28" s="122" t="s">
        <v>3</v>
      </c>
      <c r="C28" s="124" t="s">
        <v>107</v>
      </c>
      <c r="D28" s="87">
        <v>6</v>
      </c>
      <c r="E28" s="87">
        <v>24</v>
      </c>
      <c r="F28" s="87">
        <v>9</v>
      </c>
      <c r="G28" s="87">
        <v>23</v>
      </c>
      <c r="H28" s="87">
        <v>29</v>
      </c>
      <c r="I28" s="87">
        <v>22</v>
      </c>
      <c r="J28" s="87">
        <v>28</v>
      </c>
      <c r="K28" s="87">
        <v>19</v>
      </c>
      <c r="L28" s="87">
        <v>42</v>
      </c>
      <c r="M28" s="87">
        <v>22</v>
      </c>
      <c r="N28" s="87">
        <v>26</v>
      </c>
      <c r="O28" s="87">
        <v>77</v>
      </c>
      <c r="P28" s="87">
        <f t="shared" si="3"/>
        <v>327</v>
      </c>
      <c r="Q28" s="23">
        <f>+P28/P25*100</f>
        <v>0.44760183968462547</v>
      </c>
      <c r="R28" s="28"/>
      <c r="S28" s="28"/>
      <c r="T28" s="31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19.3">
      <c r="A29" s="28"/>
      <c r="B29" s="122" t="s">
        <v>4</v>
      </c>
      <c r="C29" s="124" t="s">
        <v>106</v>
      </c>
      <c r="D29" s="87">
        <v>3</v>
      </c>
      <c r="E29" s="87">
        <v>10</v>
      </c>
      <c r="F29" s="87">
        <v>7</v>
      </c>
      <c r="G29" s="87">
        <v>12</v>
      </c>
      <c r="H29" s="87">
        <v>14</v>
      </c>
      <c r="I29" s="87">
        <v>30</v>
      </c>
      <c r="J29" s="87">
        <v>75</v>
      </c>
      <c r="K29" s="87">
        <v>97</v>
      </c>
      <c r="L29" s="87">
        <v>74</v>
      </c>
      <c r="M29" s="87">
        <v>113</v>
      </c>
      <c r="N29" s="87">
        <v>153</v>
      </c>
      <c r="O29" s="87">
        <v>154</v>
      </c>
      <c r="P29" s="87">
        <f t="shared" si="3"/>
        <v>742</v>
      </c>
      <c r="Q29" s="23">
        <f>+P29/P25*100</f>
        <v>1.015659220324135</v>
      </c>
      <c r="R29" s="28"/>
      <c r="S29" s="28"/>
      <c r="T29" s="31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19.3">
      <c r="A30" s="28"/>
      <c r="B30" s="122" t="s">
        <v>5</v>
      </c>
      <c r="C30" s="125" t="s">
        <v>149</v>
      </c>
      <c r="D30" s="87">
        <v>2</v>
      </c>
      <c r="E30" s="87">
        <v>4</v>
      </c>
      <c r="F30" s="87">
        <v>5</v>
      </c>
      <c r="G30" s="87">
        <v>13</v>
      </c>
      <c r="H30" s="87">
        <v>23</v>
      </c>
      <c r="I30" s="87">
        <v>30</v>
      </c>
      <c r="J30" s="87">
        <v>43</v>
      </c>
      <c r="K30" s="87">
        <v>141</v>
      </c>
      <c r="L30" s="87">
        <v>16</v>
      </c>
      <c r="M30" s="87">
        <v>54</v>
      </c>
      <c r="N30" s="87">
        <v>227</v>
      </c>
      <c r="O30" s="87">
        <v>627</v>
      </c>
      <c r="P30" s="87">
        <f t="shared" si="3"/>
        <v>1185</v>
      </c>
      <c r="Q30" s="23">
        <f>+P30/P25*100</f>
        <v>1.6220433639947438</v>
      </c>
      <c r="R30" s="28"/>
      <c r="S30" s="28"/>
      <c r="T30" s="31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ht="19.3">
      <c r="A31" s="28"/>
      <c r="B31" s="122" t="s">
        <v>6</v>
      </c>
      <c r="C31" s="124" t="s">
        <v>105</v>
      </c>
      <c r="D31" s="87">
        <v>137</v>
      </c>
      <c r="E31" s="87">
        <v>280</v>
      </c>
      <c r="F31" s="87">
        <v>100</v>
      </c>
      <c r="G31" s="87">
        <v>329</v>
      </c>
      <c r="H31" s="87">
        <v>282</v>
      </c>
      <c r="I31" s="87">
        <v>172</v>
      </c>
      <c r="J31" s="87">
        <v>189</v>
      </c>
      <c r="K31" s="87">
        <v>230</v>
      </c>
      <c r="L31" s="87">
        <v>214</v>
      </c>
      <c r="M31" s="87">
        <v>188</v>
      </c>
      <c r="N31" s="87">
        <v>364</v>
      </c>
      <c r="O31" s="87">
        <v>429</v>
      </c>
      <c r="P31" s="87">
        <f t="shared" si="3"/>
        <v>2914</v>
      </c>
      <c r="Q31" s="23">
        <f>+P31/P25*100</f>
        <v>3.9887209811651338</v>
      </c>
      <c r="R31" s="28"/>
      <c r="S31" s="28"/>
      <c r="T31" s="31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37.75">
      <c r="A32" s="28"/>
      <c r="B32" s="122" t="s">
        <v>7</v>
      </c>
      <c r="C32" s="124" t="s">
        <v>104</v>
      </c>
      <c r="D32" s="87">
        <v>29</v>
      </c>
      <c r="E32" s="87">
        <v>109</v>
      </c>
      <c r="F32" s="87">
        <v>108</v>
      </c>
      <c r="G32" s="87">
        <v>124</v>
      </c>
      <c r="H32" s="87">
        <v>131</v>
      </c>
      <c r="I32" s="87">
        <v>139</v>
      </c>
      <c r="J32" s="87">
        <v>126</v>
      </c>
      <c r="K32" s="87">
        <v>118</v>
      </c>
      <c r="L32" s="87">
        <v>150</v>
      </c>
      <c r="M32" s="87">
        <v>250</v>
      </c>
      <c r="N32" s="87">
        <v>165</v>
      </c>
      <c r="O32" s="87">
        <v>175</v>
      </c>
      <c r="P32" s="87">
        <f t="shared" si="3"/>
        <v>1624</v>
      </c>
      <c r="Q32" s="23">
        <f>+P32/P25*100</f>
        <v>2.2229522558037669</v>
      </c>
      <c r="R32" s="28"/>
      <c r="S32" s="28"/>
      <c r="T32" s="31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37.75">
      <c r="A33" s="28"/>
      <c r="B33" s="126" t="s">
        <v>8</v>
      </c>
      <c r="C33" s="124" t="s">
        <v>150</v>
      </c>
      <c r="D33" s="87">
        <v>705</v>
      </c>
      <c r="E33" s="87">
        <v>3796</v>
      </c>
      <c r="F33" s="87">
        <v>3521</v>
      </c>
      <c r="G33" s="87">
        <v>4312</v>
      </c>
      <c r="H33" s="87">
        <v>5300</v>
      </c>
      <c r="I33" s="87">
        <v>4328</v>
      </c>
      <c r="J33" s="87">
        <v>6284</v>
      </c>
      <c r="K33" s="87">
        <v>7138</v>
      </c>
      <c r="L33" s="87">
        <v>5463</v>
      </c>
      <c r="M33" s="87">
        <v>6341</v>
      </c>
      <c r="N33" s="87">
        <v>6042</v>
      </c>
      <c r="O33" s="87">
        <v>7866</v>
      </c>
      <c r="P33" s="87">
        <f t="shared" si="3"/>
        <v>61096</v>
      </c>
      <c r="Q33" s="23">
        <f>+P33/P25*100</f>
        <v>83.628996933858957</v>
      </c>
      <c r="R33" s="28"/>
      <c r="S33" s="28"/>
      <c r="T33" s="31"/>
      <c r="U33" s="28"/>
      <c r="V33" s="28"/>
      <c r="W33" s="31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9.3">
      <c r="A34" s="28"/>
      <c r="B34" s="120">
        <v>2</v>
      </c>
      <c r="C34" s="127" t="s">
        <v>103</v>
      </c>
      <c r="D34" s="106">
        <f>SUM(D35:D43)</f>
        <v>26142</v>
      </c>
      <c r="E34" s="106">
        <v>24619</v>
      </c>
      <c r="F34" s="106">
        <f>SUM(F35:F43)</f>
        <v>22857</v>
      </c>
      <c r="G34" s="106">
        <f>SUM(G35:G43)</f>
        <v>34527</v>
      </c>
      <c r="H34" s="106">
        <f>H35+H36+H37+H38+H39+H40+H41+H42+H43</f>
        <v>34649</v>
      </c>
      <c r="I34" s="107">
        <v>35261</v>
      </c>
      <c r="J34" s="107">
        <f t="shared" ref="J34:O34" si="4">J35+J36+J37+J38+J39+J40+J41+J42+J43</f>
        <v>34466</v>
      </c>
      <c r="K34" s="107">
        <f t="shared" si="4"/>
        <v>33431</v>
      </c>
      <c r="L34" s="107">
        <f t="shared" si="4"/>
        <v>32878</v>
      </c>
      <c r="M34" s="107">
        <f t="shared" si="4"/>
        <v>38455</v>
      </c>
      <c r="N34" s="107">
        <f t="shared" si="4"/>
        <v>34589</v>
      </c>
      <c r="O34" s="106">
        <f t="shared" si="4"/>
        <v>36412</v>
      </c>
      <c r="P34" s="106">
        <f>E34+D34+F34+G34+H34+I34+J34+K34+L34+M34+N34+O34</f>
        <v>388286</v>
      </c>
      <c r="Q34" s="52">
        <f>P34/P51*100</f>
        <v>41.012083315729434</v>
      </c>
      <c r="R34" s="28"/>
      <c r="S34" s="28"/>
      <c r="T34" s="31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9.3">
      <c r="A35" s="28"/>
      <c r="B35" s="126" t="s">
        <v>132</v>
      </c>
      <c r="C35" s="124" t="s">
        <v>102</v>
      </c>
      <c r="D35" s="87">
        <v>1136</v>
      </c>
      <c r="E35" s="87">
        <v>836</v>
      </c>
      <c r="F35" s="87">
        <v>881</v>
      </c>
      <c r="G35" s="87">
        <v>2080</v>
      </c>
      <c r="H35" s="87">
        <v>1225</v>
      </c>
      <c r="I35" s="87">
        <v>1250</v>
      </c>
      <c r="J35" s="87">
        <v>1535</v>
      </c>
      <c r="K35" s="87">
        <v>1235</v>
      </c>
      <c r="L35" s="87">
        <v>1554</v>
      </c>
      <c r="M35" s="87">
        <v>1332</v>
      </c>
      <c r="N35" s="87">
        <v>1296</v>
      </c>
      <c r="O35" s="87">
        <v>1652</v>
      </c>
      <c r="P35" s="87">
        <f t="shared" si="3"/>
        <v>16012</v>
      </c>
      <c r="Q35" s="23">
        <f>+P35/P34*100</f>
        <v>4.1237644416744361</v>
      </c>
      <c r="R35" s="28"/>
      <c r="S35" s="28"/>
      <c r="T35" s="31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19.3">
      <c r="A36" s="28"/>
      <c r="B36" s="126" t="s">
        <v>133</v>
      </c>
      <c r="C36" s="124" t="s">
        <v>101</v>
      </c>
      <c r="D36" s="87">
        <f>753+16375</f>
        <v>17128</v>
      </c>
      <c r="E36" s="87">
        <f>571+16091</f>
        <v>16662</v>
      </c>
      <c r="F36" s="87">
        <v>14813</v>
      </c>
      <c r="G36" s="87">
        <v>21405</v>
      </c>
      <c r="H36" s="87">
        <v>21762</v>
      </c>
      <c r="I36" s="87">
        <v>19158</v>
      </c>
      <c r="J36" s="87">
        <v>17608</v>
      </c>
      <c r="K36" s="87">
        <v>18234</v>
      </c>
      <c r="L36" s="87">
        <v>19231</v>
      </c>
      <c r="M36" s="87">
        <v>23820</v>
      </c>
      <c r="N36" s="87">
        <v>20411</v>
      </c>
      <c r="O36" s="87">
        <v>21367</v>
      </c>
      <c r="P36" s="87">
        <f t="shared" si="3"/>
        <v>231599</v>
      </c>
      <c r="Q36" s="23">
        <f>+P36/P34*100</f>
        <v>59.646497684696328</v>
      </c>
      <c r="R36" s="28"/>
      <c r="S36" s="28"/>
      <c r="T36" s="31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ht="19.3">
      <c r="A37" s="28"/>
      <c r="B37" s="126" t="s">
        <v>134</v>
      </c>
      <c r="C37" s="124" t="s">
        <v>100</v>
      </c>
      <c r="D37" s="87">
        <f>5444-598-1</f>
        <v>4845</v>
      </c>
      <c r="E37" s="87">
        <f>5091-524</f>
        <v>4567</v>
      </c>
      <c r="F37" s="87">
        <f>5251-372</f>
        <v>4879</v>
      </c>
      <c r="G37" s="87">
        <f>7429-535</f>
        <v>6894</v>
      </c>
      <c r="H37" s="87">
        <v>8992</v>
      </c>
      <c r="I37" s="87">
        <v>11481</v>
      </c>
      <c r="J37" s="87">
        <v>11467</v>
      </c>
      <c r="K37" s="87">
        <v>10751</v>
      </c>
      <c r="L37" s="87">
        <v>8512</v>
      </c>
      <c r="M37" s="87">
        <v>9880</v>
      </c>
      <c r="N37" s="87">
        <v>9666</v>
      </c>
      <c r="O37" s="87">
        <v>10456</v>
      </c>
      <c r="P37" s="87">
        <f t="shared" si="3"/>
        <v>102390</v>
      </c>
      <c r="Q37" s="23">
        <f>+P37/P34*100</f>
        <v>26.369737770612385</v>
      </c>
      <c r="R37" s="28"/>
      <c r="S37" s="28"/>
      <c r="T37" s="35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ht="37.75">
      <c r="A38" s="28"/>
      <c r="B38" s="126" t="s">
        <v>135</v>
      </c>
      <c r="C38" s="124" t="s">
        <v>151</v>
      </c>
      <c r="D38" s="87">
        <v>598</v>
      </c>
      <c r="E38" s="87">
        <v>524</v>
      </c>
      <c r="F38" s="87">
        <v>372</v>
      </c>
      <c r="G38" s="87">
        <v>532</v>
      </c>
      <c r="H38" s="87">
        <v>389</v>
      </c>
      <c r="I38" s="87">
        <v>316</v>
      </c>
      <c r="J38" s="87">
        <v>507</v>
      </c>
      <c r="K38" s="87">
        <v>392</v>
      </c>
      <c r="L38" s="87">
        <v>454</v>
      </c>
      <c r="M38" s="87">
        <v>439</v>
      </c>
      <c r="N38" s="87">
        <v>347</v>
      </c>
      <c r="O38" s="87">
        <v>495</v>
      </c>
      <c r="P38" s="87">
        <f t="shared" si="3"/>
        <v>5365</v>
      </c>
      <c r="Q38" s="23">
        <f>+P38/P34*100</f>
        <v>1.3817134792395298</v>
      </c>
      <c r="R38" s="28"/>
      <c r="S38" s="28"/>
      <c r="T38" s="35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ht="19.3">
      <c r="A39" s="28"/>
      <c r="B39" s="126" t="s">
        <v>136</v>
      </c>
      <c r="C39" s="124" t="s">
        <v>196</v>
      </c>
      <c r="D39" s="87">
        <v>192</v>
      </c>
      <c r="E39" s="87">
        <v>182</v>
      </c>
      <c r="F39" s="87">
        <v>263</v>
      </c>
      <c r="G39" s="87">
        <v>727</v>
      </c>
      <c r="H39" s="87">
        <v>362</v>
      </c>
      <c r="I39" s="87">
        <v>332</v>
      </c>
      <c r="J39" s="87">
        <v>296</v>
      </c>
      <c r="K39" s="87">
        <v>319</v>
      </c>
      <c r="L39" s="87">
        <v>203</v>
      </c>
      <c r="M39" s="87">
        <v>207</v>
      </c>
      <c r="N39" s="87">
        <v>283</v>
      </c>
      <c r="O39" s="87">
        <v>178</v>
      </c>
      <c r="P39" s="87">
        <f t="shared" si="3"/>
        <v>3544</v>
      </c>
      <c r="Q39" s="23">
        <f>P39/P34*100</f>
        <v>0.91272927687323269</v>
      </c>
      <c r="R39" s="28"/>
      <c r="S39" s="28"/>
      <c r="T39" s="3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ht="56.6">
      <c r="A40" s="28"/>
      <c r="B40" s="126" t="s">
        <v>137</v>
      </c>
      <c r="C40" s="124" t="s">
        <v>152</v>
      </c>
      <c r="D40" s="87">
        <v>330</v>
      </c>
      <c r="E40" s="87">
        <v>264</v>
      </c>
      <c r="F40" s="87">
        <v>363</v>
      </c>
      <c r="G40" s="87">
        <v>566</v>
      </c>
      <c r="H40" s="87">
        <v>502</v>
      </c>
      <c r="I40" s="87">
        <v>683</v>
      </c>
      <c r="J40" s="87">
        <v>924</v>
      </c>
      <c r="K40" s="87">
        <v>634</v>
      </c>
      <c r="L40" s="87">
        <v>680</v>
      </c>
      <c r="M40" s="87">
        <v>598</v>
      </c>
      <c r="N40" s="87">
        <v>530</v>
      </c>
      <c r="O40" s="87">
        <v>536</v>
      </c>
      <c r="P40" s="87">
        <f>E40+D40+F40+G40+H40+I40+J40+K40+L40+M40+N40+O40</f>
        <v>6610</v>
      </c>
      <c r="Q40" s="23">
        <f>+P40/P34*100</f>
        <v>1.7023534199018249</v>
      </c>
      <c r="R40" s="28"/>
      <c r="S40" s="28"/>
      <c r="T40" s="35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ht="37.5" customHeight="1">
      <c r="A41" s="28"/>
      <c r="B41" s="126" t="s">
        <v>138</v>
      </c>
      <c r="C41" s="124" t="s">
        <v>153</v>
      </c>
      <c r="D41" s="87">
        <v>1912</v>
      </c>
      <c r="E41" s="87">
        <v>1584</v>
      </c>
      <c r="F41" s="87">
        <v>1284</v>
      </c>
      <c r="G41" s="87">
        <v>2321</v>
      </c>
      <c r="H41" s="87">
        <v>1400</v>
      </c>
      <c r="I41" s="87">
        <v>2023</v>
      </c>
      <c r="J41" s="87">
        <v>2114</v>
      </c>
      <c r="K41" s="87">
        <v>1848</v>
      </c>
      <c r="L41" s="87">
        <v>2229</v>
      </c>
      <c r="M41" s="87">
        <v>2175</v>
      </c>
      <c r="N41" s="87">
        <v>2034</v>
      </c>
      <c r="O41" s="87">
        <v>1713</v>
      </c>
      <c r="P41" s="87">
        <f t="shared" si="3"/>
        <v>22637</v>
      </c>
      <c r="Q41" s="23">
        <f>+P41/P34*100</f>
        <v>5.8299809933914686</v>
      </c>
      <c r="R41" s="28"/>
      <c r="S41" s="28"/>
      <c r="T41" s="35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37.75">
      <c r="A42" s="28"/>
      <c r="B42" s="126" t="s">
        <v>139</v>
      </c>
      <c r="C42" s="124" t="s">
        <v>154</v>
      </c>
      <c r="D42" s="87">
        <v>1</v>
      </c>
      <c r="E42" s="87">
        <v>0</v>
      </c>
      <c r="F42" s="87">
        <v>2</v>
      </c>
      <c r="G42" s="87">
        <v>2</v>
      </c>
      <c r="H42" s="87">
        <v>1</v>
      </c>
      <c r="I42" s="87">
        <v>3</v>
      </c>
      <c r="J42" s="87">
        <v>3</v>
      </c>
      <c r="K42" s="87">
        <v>5</v>
      </c>
      <c r="L42" s="87">
        <v>1</v>
      </c>
      <c r="M42" s="87">
        <v>0</v>
      </c>
      <c r="N42" s="87">
        <v>1</v>
      </c>
      <c r="O42" s="87">
        <v>1</v>
      </c>
      <c r="P42" s="87">
        <f t="shared" si="3"/>
        <v>20</v>
      </c>
      <c r="Q42" s="49">
        <f>+P42/P34*100</f>
        <v>5.1508424202778361E-3</v>
      </c>
      <c r="R42" s="28"/>
      <c r="S42" s="28"/>
      <c r="T42" s="35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1:37" ht="37.75">
      <c r="A43" s="28"/>
      <c r="B43" s="126" t="s">
        <v>156</v>
      </c>
      <c r="C43" s="124" t="s">
        <v>155</v>
      </c>
      <c r="D43" s="87">
        <v>0</v>
      </c>
      <c r="E43" s="87">
        <v>0</v>
      </c>
      <c r="F43" s="87">
        <v>0</v>
      </c>
      <c r="G43" s="87">
        <v>0</v>
      </c>
      <c r="H43" s="87">
        <v>16</v>
      </c>
      <c r="I43" s="87">
        <v>15</v>
      </c>
      <c r="J43" s="87">
        <v>12</v>
      </c>
      <c r="K43" s="87">
        <v>13</v>
      </c>
      <c r="L43" s="87">
        <v>14</v>
      </c>
      <c r="M43" s="87">
        <v>4</v>
      </c>
      <c r="N43" s="87">
        <v>21</v>
      </c>
      <c r="O43" s="87">
        <v>14</v>
      </c>
      <c r="P43" s="87">
        <f t="shared" si="3"/>
        <v>109</v>
      </c>
      <c r="Q43" s="49">
        <f>+P43/P34*100</f>
        <v>2.8072091190514209E-2</v>
      </c>
      <c r="R43" s="28"/>
      <c r="S43" s="28"/>
      <c r="T43" s="35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</row>
    <row r="44" spans="1:37" ht="19.3">
      <c r="A44" s="28"/>
      <c r="B44" s="126" t="s">
        <v>161</v>
      </c>
      <c r="C44" s="124" t="s">
        <v>160</v>
      </c>
      <c r="D44" s="87">
        <v>20400</v>
      </c>
      <c r="E44" s="87">
        <v>17029</v>
      </c>
      <c r="F44" s="87">
        <f>1544+10563</f>
        <v>12107</v>
      </c>
      <c r="G44" s="87">
        <v>20002</v>
      </c>
      <c r="H44" s="87">
        <v>22533</v>
      </c>
      <c r="I44" s="87">
        <v>21896</v>
      </c>
      <c r="J44" s="87">
        <v>22350</v>
      </c>
      <c r="K44" s="87">
        <v>25211</v>
      </c>
      <c r="L44" s="87">
        <v>29652</v>
      </c>
      <c r="M44" s="87">
        <v>31420</v>
      </c>
      <c r="N44" s="87">
        <v>27292</v>
      </c>
      <c r="O44" s="87">
        <v>31024</v>
      </c>
      <c r="P44" s="106">
        <f>E44+D44+F44+G44+H44+I44+J44+K44+L44+M44+N44+O44</f>
        <v>280916</v>
      </c>
      <c r="Q44" s="23">
        <f>+P44/P51*100</f>
        <v>29.671300012674806</v>
      </c>
      <c r="R44" s="28"/>
      <c r="S44" s="28"/>
      <c r="T44" s="35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</row>
    <row r="45" spans="1:37" ht="19.3">
      <c r="A45" s="28"/>
      <c r="B45" s="126" t="s">
        <v>167</v>
      </c>
      <c r="C45" s="124" t="s">
        <v>163</v>
      </c>
      <c r="D45" s="87">
        <v>577</v>
      </c>
      <c r="E45" s="87">
        <v>434</v>
      </c>
      <c r="F45" s="87">
        <v>240</v>
      </c>
      <c r="G45" s="87">
        <v>350</v>
      </c>
      <c r="H45" s="87">
        <v>795</v>
      </c>
      <c r="I45" s="87">
        <v>450</v>
      </c>
      <c r="J45" s="87">
        <v>426</v>
      </c>
      <c r="K45" s="87">
        <v>358</v>
      </c>
      <c r="L45" s="87">
        <v>379</v>
      </c>
      <c r="M45" s="87">
        <v>372</v>
      </c>
      <c r="N45" s="87">
        <v>452</v>
      </c>
      <c r="O45" s="87">
        <v>673</v>
      </c>
      <c r="P45" s="106">
        <f t="shared" si="3"/>
        <v>5506</v>
      </c>
      <c r="Q45" s="23">
        <f>+P45/P51*100</f>
        <v>0.58156238117368708</v>
      </c>
      <c r="R45" s="28"/>
      <c r="S45" s="28"/>
      <c r="T45" s="35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1:37" ht="37.75">
      <c r="A46" s="28"/>
      <c r="B46" s="126" t="s">
        <v>191</v>
      </c>
      <c r="C46" s="124" t="s">
        <v>174</v>
      </c>
      <c r="D46" s="87">
        <f>25570-20400-577</f>
        <v>4593</v>
      </c>
      <c r="E46" s="87">
        <v>2889</v>
      </c>
      <c r="F46" s="87">
        <f>13081-10563-240</f>
        <v>2278</v>
      </c>
      <c r="G46" s="87">
        <f>30535-G44-G45</f>
        <v>10183</v>
      </c>
      <c r="H46" s="87">
        <v>10875</v>
      </c>
      <c r="I46" s="87">
        <v>4703</v>
      </c>
      <c r="J46" s="87">
        <v>5889</v>
      </c>
      <c r="K46" s="87">
        <v>4812</v>
      </c>
      <c r="L46" s="87">
        <v>5687</v>
      </c>
      <c r="M46" s="87">
        <v>5187</v>
      </c>
      <c r="N46" s="87">
        <v>3776</v>
      </c>
      <c r="O46" s="87">
        <v>2539</v>
      </c>
      <c r="P46" s="106">
        <f t="shared" si="3"/>
        <v>63411</v>
      </c>
      <c r="Q46" s="23">
        <f>+P46/P51*100</f>
        <v>6.6976847353077869</v>
      </c>
      <c r="R46" s="28"/>
      <c r="S46" s="28"/>
      <c r="T46" s="35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1:37" ht="38.6">
      <c r="A47" s="28"/>
      <c r="B47" s="120">
        <v>3</v>
      </c>
      <c r="C47" s="127" t="s">
        <v>99</v>
      </c>
      <c r="D47" s="87">
        <v>3541</v>
      </c>
      <c r="E47" s="87">
        <v>3377</v>
      </c>
      <c r="F47" s="87">
        <v>2129</v>
      </c>
      <c r="G47" s="87">
        <v>2835</v>
      </c>
      <c r="H47" s="87">
        <v>3326</v>
      </c>
      <c r="I47" s="87">
        <v>5596</v>
      </c>
      <c r="J47" s="87">
        <v>4345</v>
      </c>
      <c r="K47" s="87">
        <v>3161</v>
      </c>
      <c r="L47" s="87">
        <v>3889</v>
      </c>
      <c r="M47" s="87">
        <v>3758</v>
      </c>
      <c r="N47" s="87">
        <v>3350</v>
      </c>
      <c r="O47" s="87">
        <v>4096</v>
      </c>
      <c r="P47" s="106">
        <f t="shared" si="3"/>
        <v>43403</v>
      </c>
      <c r="Q47" s="23">
        <f>+P47/P51*100</f>
        <v>4.584371963327559</v>
      </c>
      <c r="R47" s="28"/>
      <c r="S47" s="28"/>
      <c r="T47" s="31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1:37" ht="19.3">
      <c r="A48" s="28"/>
      <c r="B48" s="120">
        <v>4</v>
      </c>
      <c r="C48" s="127" t="s">
        <v>195</v>
      </c>
      <c r="D48" s="87">
        <v>137</v>
      </c>
      <c r="E48" s="87">
        <v>407</v>
      </c>
      <c r="F48" s="87">
        <v>295</v>
      </c>
      <c r="G48" s="87">
        <v>194</v>
      </c>
      <c r="H48" s="87">
        <v>220</v>
      </c>
      <c r="I48" s="87">
        <v>318</v>
      </c>
      <c r="J48" s="87">
        <v>258</v>
      </c>
      <c r="K48" s="87">
        <v>125</v>
      </c>
      <c r="L48" s="87">
        <v>449</v>
      </c>
      <c r="M48" s="87">
        <v>298</v>
      </c>
      <c r="N48" s="87">
        <v>242</v>
      </c>
      <c r="O48" s="87">
        <v>197</v>
      </c>
      <c r="P48" s="106">
        <f t="shared" si="3"/>
        <v>3140</v>
      </c>
      <c r="Q48" s="23">
        <f>P48/P51*100</f>
        <v>0.33165744222400606</v>
      </c>
      <c r="R48" s="28"/>
      <c r="S48" s="28"/>
      <c r="T48" s="31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7" ht="57.9">
      <c r="A49" s="28"/>
      <c r="B49" s="120">
        <v>5</v>
      </c>
      <c r="C49" s="127" t="s">
        <v>247</v>
      </c>
      <c r="D49" s="87">
        <v>4412</v>
      </c>
      <c r="E49" s="87">
        <v>4809</v>
      </c>
      <c r="F49" s="87">
        <v>4203</v>
      </c>
      <c r="G49" s="87">
        <v>3874</v>
      </c>
      <c r="H49" s="87">
        <v>3901</v>
      </c>
      <c r="I49" s="87">
        <v>4508</v>
      </c>
      <c r="J49" s="87">
        <v>5306</v>
      </c>
      <c r="K49" s="87">
        <v>6248</v>
      </c>
      <c r="L49" s="87">
        <v>9635</v>
      </c>
      <c r="M49" s="87">
        <v>10928</v>
      </c>
      <c r="N49" s="87">
        <v>11388</v>
      </c>
      <c r="O49" s="87">
        <v>8465</v>
      </c>
      <c r="P49" s="106">
        <f t="shared" si="3"/>
        <v>77677</v>
      </c>
      <c r="Q49" s="23">
        <f>P49/P51*100</f>
        <v>8.2045080062529046</v>
      </c>
      <c r="R49" s="28"/>
      <c r="S49" s="28"/>
      <c r="T49" s="31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7" ht="19.3">
      <c r="A50" s="28"/>
      <c r="B50" s="128">
        <v>6</v>
      </c>
      <c r="C50" s="127" t="s">
        <v>231</v>
      </c>
      <c r="D50" s="100">
        <v>0</v>
      </c>
      <c r="E50" s="100">
        <v>0</v>
      </c>
      <c r="F50" s="87">
        <v>0</v>
      </c>
      <c r="G50" s="87">
        <v>0</v>
      </c>
      <c r="H50" s="87">
        <v>2515</v>
      </c>
      <c r="I50" s="87">
        <v>1802</v>
      </c>
      <c r="J50" s="87">
        <v>1245</v>
      </c>
      <c r="K50" s="87">
        <v>1005</v>
      </c>
      <c r="L50" s="87">
        <v>1137</v>
      </c>
      <c r="M50" s="87">
        <v>1251</v>
      </c>
      <c r="N50" s="87">
        <v>1113</v>
      </c>
      <c r="O50" s="87">
        <v>1297</v>
      </c>
      <c r="P50" s="106">
        <f>D50+E50+F50+G50+H50+I50+J50+K50+L50+M50+N50</f>
        <v>10068</v>
      </c>
      <c r="Q50" s="23">
        <f>+P50/P51*100</f>
        <v>1.0634162829016858</v>
      </c>
      <c r="R50" s="28"/>
      <c r="S50" s="28"/>
      <c r="T50" s="31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</row>
    <row r="51" spans="1:37" ht="26.25" customHeight="1">
      <c r="A51" s="77"/>
      <c r="B51" s="77"/>
      <c r="C51" s="77" t="s">
        <v>90</v>
      </c>
      <c r="D51" s="111">
        <f>+D49+D48+D47+D46+D45+D44+D34+D25</f>
        <v>60725</v>
      </c>
      <c r="E51" s="111">
        <f>+E49+E48+E47+E46+E45+E44+E34+E25</f>
        <v>57879</v>
      </c>
      <c r="F51" s="111">
        <f>F25+F34+F47+F48+F49+F44+F45+F46</f>
        <v>47954</v>
      </c>
      <c r="G51" s="111">
        <f>G25+G34+G47+G48+G49+G44+G45+G46</f>
        <v>76944</v>
      </c>
      <c r="H51" s="111">
        <f>H50+H49+H48+H47+H46+H45+H44+H34+H25</f>
        <v>84831</v>
      </c>
      <c r="I51" s="111">
        <v>79533</v>
      </c>
      <c r="J51" s="111">
        <f>J25+J34+J47+J48+J46+J45+J44+J49+J50</f>
        <v>81382</v>
      </c>
      <c r="K51" s="111">
        <f>K25+K34+K47+K48+K46+K45+K44+K49+K50</f>
        <v>82830</v>
      </c>
      <c r="L51" s="111">
        <f>L48+L47+L34+L25+L49+L50+L44+L45+L46</f>
        <v>89938</v>
      </c>
      <c r="M51" s="111">
        <f>M25+M34+M47+M48+M50+M49+M46+M45+M44</f>
        <v>99134</v>
      </c>
      <c r="N51" s="111">
        <f>N25+N34+N47+N48+N49+N50+N46+N45+N44</f>
        <v>90060</v>
      </c>
      <c r="O51" s="111">
        <f>O25+O34+O44+O45+O46+O47+O48+O49+O50</f>
        <v>95550</v>
      </c>
      <c r="P51" s="111">
        <f>E51+D51+F51+G51+H51+I51+J51+K51+L51+M51+N51+O51</f>
        <v>946760</v>
      </c>
      <c r="Q51" s="111">
        <v>100</v>
      </c>
      <c r="R51" s="28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7" ht="15" customHeight="1">
      <c r="A52" s="28"/>
      <c r="B52" s="22"/>
      <c r="C52" s="28"/>
      <c r="D52" s="20"/>
      <c r="E52" s="20"/>
      <c r="F52" s="20"/>
      <c r="G52" s="20"/>
      <c r="H52" s="34"/>
      <c r="I52" s="34"/>
      <c r="J52" s="34"/>
      <c r="K52" s="34"/>
      <c r="L52" s="34"/>
      <c r="M52" s="34"/>
      <c r="N52" s="34"/>
      <c r="O52" s="34"/>
      <c r="P52" s="34"/>
      <c r="Q52" s="20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37" ht="44.25" customHeight="1">
      <c r="A53" s="28"/>
      <c r="B53" s="155" t="s">
        <v>98</v>
      </c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37" ht="38.6">
      <c r="A54" s="28"/>
      <c r="B54" s="73" t="s">
        <v>0</v>
      </c>
      <c r="C54" s="73" t="s">
        <v>92</v>
      </c>
      <c r="D54" s="73" t="s">
        <v>91</v>
      </c>
      <c r="E54" s="73" t="s">
        <v>166</v>
      </c>
      <c r="F54" s="73" t="s">
        <v>171</v>
      </c>
      <c r="G54" s="73" t="s">
        <v>177</v>
      </c>
      <c r="H54" s="73" t="s">
        <v>200</v>
      </c>
      <c r="I54" s="73" t="s">
        <v>207</v>
      </c>
      <c r="J54" s="73" t="s">
        <v>214</v>
      </c>
      <c r="K54" s="73" t="s">
        <v>216</v>
      </c>
      <c r="L54" s="73" t="s">
        <v>219</v>
      </c>
      <c r="M54" s="73" t="s">
        <v>222</v>
      </c>
      <c r="N54" s="73" t="s">
        <v>225</v>
      </c>
      <c r="O54" s="73" t="s">
        <v>227</v>
      </c>
      <c r="P54" s="73" t="s">
        <v>90</v>
      </c>
      <c r="Q54" s="73" t="s">
        <v>89</v>
      </c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37" ht="19.3">
      <c r="A55" s="28"/>
      <c r="B55" s="120">
        <v>1</v>
      </c>
      <c r="C55" s="121" t="s">
        <v>97</v>
      </c>
      <c r="D55" s="102">
        <v>13130</v>
      </c>
      <c r="E55" s="87">
        <v>14077</v>
      </c>
      <c r="F55" s="87">
        <v>13294</v>
      </c>
      <c r="G55" s="87">
        <v>25292</v>
      </c>
      <c r="H55" s="87">
        <v>23208</v>
      </c>
      <c r="I55" s="87">
        <v>26130</v>
      </c>
      <c r="J55" s="87">
        <v>26332</v>
      </c>
      <c r="K55" s="87">
        <v>24685</v>
      </c>
      <c r="L55" s="87">
        <v>23170</v>
      </c>
      <c r="M55" s="87">
        <v>25048</v>
      </c>
      <c r="N55" s="87">
        <v>25790</v>
      </c>
      <c r="O55" s="87">
        <v>27227</v>
      </c>
      <c r="P55" s="87">
        <f>D55+E55+F55+G55+H55+I55+J55+K55+L55+M55+N55+O55</f>
        <v>267383</v>
      </c>
      <c r="Q55" s="87">
        <f>P55*100/P59</f>
        <v>28.241898686045037</v>
      </c>
      <c r="R55" s="28"/>
      <c r="S55" s="31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37" ht="19.3">
      <c r="A56" s="28"/>
      <c r="B56" s="120">
        <v>2</v>
      </c>
      <c r="C56" s="129" t="s">
        <v>96</v>
      </c>
      <c r="D56" s="102">
        <v>2175</v>
      </c>
      <c r="E56" s="87">
        <v>2189</v>
      </c>
      <c r="F56" s="87">
        <v>1887</v>
      </c>
      <c r="G56" s="87">
        <v>2199</v>
      </c>
      <c r="H56" s="87">
        <v>2569</v>
      </c>
      <c r="I56" s="87">
        <v>2751</v>
      </c>
      <c r="J56" s="87">
        <v>2918</v>
      </c>
      <c r="K56" s="87">
        <v>3444</v>
      </c>
      <c r="L56" s="87">
        <v>4729</v>
      </c>
      <c r="M56" s="87">
        <v>4046</v>
      </c>
      <c r="N56" s="87">
        <v>3674</v>
      </c>
      <c r="O56" s="87">
        <v>4359</v>
      </c>
      <c r="P56" s="87">
        <f>D56+E56+F56+G56+H56+I56+J56+K56+L56+M56+N56+O56</f>
        <v>36940</v>
      </c>
      <c r="Q56" s="87">
        <f>P56*100/P59</f>
        <v>3.9017279986480204</v>
      </c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37" ht="19.3">
      <c r="A57" s="28"/>
      <c r="B57" s="120">
        <v>3</v>
      </c>
      <c r="C57" s="129" t="s">
        <v>95</v>
      </c>
      <c r="D57" s="102">
        <v>45357</v>
      </c>
      <c r="E57" s="87">
        <v>41563</v>
      </c>
      <c r="F57" s="87">
        <v>32739</v>
      </c>
      <c r="G57" s="87">
        <v>49406</v>
      </c>
      <c r="H57" s="87">
        <v>58984</v>
      </c>
      <c r="I57" s="87">
        <v>50590</v>
      </c>
      <c r="J57" s="87">
        <v>52058</v>
      </c>
      <c r="K57" s="87">
        <v>54603</v>
      </c>
      <c r="L57" s="87">
        <v>61950</v>
      </c>
      <c r="M57" s="87">
        <v>69912</v>
      </c>
      <c r="N57" s="87">
        <v>60488</v>
      </c>
      <c r="O57" s="87">
        <v>63816</v>
      </c>
      <c r="P57" s="87">
        <f>D57+E57+F57+G57+H57+I57+J57+K57+L57+M57+N57+O57</f>
        <v>641466</v>
      </c>
      <c r="Q57" s="87">
        <f>P57*100/P59</f>
        <v>67.753813004351684</v>
      </c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37" ht="19.3">
      <c r="A58" s="28"/>
      <c r="B58" s="120">
        <v>4</v>
      </c>
      <c r="C58" s="121" t="s">
        <v>94</v>
      </c>
      <c r="D58" s="102">
        <v>63</v>
      </c>
      <c r="E58" s="87">
        <v>50</v>
      </c>
      <c r="F58" s="87">
        <v>34</v>
      </c>
      <c r="G58" s="87">
        <v>47</v>
      </c>
      <c r="H58" s="87">
        <v>70</v>
      </c>
      <c r="I58" s="87">
        <v>62</v>
      </c>
      <c r="J58" s="87">
        <v>74</v>
      </c>
      <c r="K58" s="87">
        <v>98</v>
      </c>
      <c r="L58" s="87">
        <v>89</v>
      </c>
      <c r="M58" s="87">
        <v>128</v>
      </c>
      <c r="N58" s="87">
        <v>108</v>
      </c>
      <c r="O58" s="87">
        <v>148</v>
      </c>
      <c r="P58" s="87">
        <f>D58+E58+F58+G58+H58+I58+J58+K58+L58+M58+N58+O58</f>
        <v>971</v>
      </c>
      <c r="Q58" s="87">
        <f>P58*100/P59</f>
        <v>0.10256031095525793</v>
      </c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37" ht="30.75" customHeight="1">
      <c r="A59" s="77"/>
      <c r="B59" s="77"/>
      <c r="C59" s="77" t="s">
        <v>90</v>
      </c>
      <c r="D59" s="77">
        <f t="shared" ref="D59:G59" si="5">D55+D56+D57+D58</f>
        <v>60725</v>
      </c>
      <c r="E59" s="77">
        <f t="shared" si="5"/>
        <v>57879</v>
      </c>
      <c r="F59" s="77">
        <f t="shared" si="5"/>
        <v>47954</v>
      </c>
      <c r="G59" s="77">
        <f t="shared" si="5"/>
        <v>76944</v>
      </c>
      <c r="H59" s="77">
        <f>H55+H56+H57+H58</f>
        <v>84831</v>
      </c>
      <c r="I59" s="77">
        <v>79533</v>
      </c>
      <c r="J59" s="88">
        <f t="shared" ref="J59" si="6">J55+J56+J57+J58</f>
        <v>81382</v>
      </c>
      <c r="K59" s="88">
        <f>K55+K56+K57+K58</f>
        <v>82830</v>
      </c>
      <c r="L59" s="77">
        <f>L58+L57+L56+L55</f>
        <v>89938</v>
      </c>
      <c r="M59" s="77">
        <f>M55+M56+M57+M58</f>
        <v>99134</v>
      </c>
      <c r="N59" s="77">
        <f>N55+N56+N57+N58</f>
        <v>90060</v>
      </c>
      <c r="O59" s="88">
        <f>SUM(O55:O58)</f>
        <v>95550</v>
      </c>
      <c r="P59" s="88">
        <f>D59+E59+F59+G59+H59+I59+J59+K59+L59+M59+N59+O59</f>
        <v>946760</v>
      </c>
      <c r="Q59" s="88">
        <v>100</v>
      </c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</row>
    <row r="60" spans="1:37" ht="15" customHeight="1">
      <c r="A60" s="28"/>
      <c r="B60" s="22"/>
      <c r="C60" s="28"/>
      <c r="D60" s="20"/>
      <c r="E60" s="20"/>
      <c r="F60" s="20"/>
      <c r="G60" s="20"/>
      <c r="H60" s="34"/>
      <c r="I60" s="34"/>
      <c r="J60" s="34"/>
      <c r="K60" s="34"/>
      <c r="L60" s="34"/>
      <c r="M60" s="34"/>
      <c r="N60" s="34"/>
      <c r="O60" s="34"/>
      <c r="P60" s="34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</row>
    <row r="61" spans="1:37" ht="15" customHeight="1">
      <c r="A61" s="28"/>
      <c r="B61" s="22"/>
      <c r="C61" s="28"/>
      <c r="D61" s="20"/>
      <c r="E61" s="20"/>
      <c r="F61" s="20"/>
      <c r="G61" s="20"/>
      <c r="H61" s="34"/>
      <c r="I61" s="34"/>
      <c r="J61" s="34"/>
      <c r="K61" s="34"/>
      <c r="L61" s="34"/>
      <c r="M61" s="34"/>
      <c r="N61" s="34"/>
      <c r="O61" s="34"/>
      <c r="P61" s="34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</row>
    <row r="62" spans="1:37" ht="34.5" customHeight="1">
      <c r="A62" s="28"/>
      <c r="B62" s="145" t="s">
        <v>93</v>
      </c>
      <c r="C62" s="145"/>
      <c r="D62" s="145"/>
      <c r="E62" s="145"/>
      <c r="F62" s="145"/>
      <c r="G62" s="145"/>
      <c r="H62" s="145"/>
      <c r="I62" s="146"/>
      <c r="J62" s="146"/>
      <c r="K62" s="146"/>
      <c r="L62" s="146"/>
      <c r="M62" s="146"/>
      <c r="N62" s="146"/>
      <c r="O62" s="146"/>
      <c r="P62" s="146"/>
      <c r="Q62" s="146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</row>
    <row r="63" spans="1:37" ht="19.3">
      <c r="A63" s="28"/>
      <c r="B63" s="73" t="s">
        <v>0</v>
      </c>
      <c r="C63" s="73" t="s">
        <v>92</v>
      </c>
      <c r="D63" s="73" t="s">
        <v>91</v>
      </c>
      <c r="E63" s="73" t="s">
        <v>166</v>
      </c>
      <c r="F63" s="73" t="s">
        <v>171</v>
      </c>
      <c r="G63" s="73" t="s">
        <v>177</v>
      </c>
      <c r="H63" s="73" t="s">
        <v>200</v>
      </c>
      <c r="I63" s="73" t="s">
        <v>207</v>
      </c>
      <c r="J63" s="73" t="s">
        <v>214</v>
      </c>
      <c r="K63" s="73" t="s">
        <v>216</v>
      </c>
      <c r="L63" s="73" t="s">
        <v>219</v>
      </c>
      <c r="M63" s="73" t="s">
        <v>222</v>
      </c>
      <c r="N63" s="73" t="s">
        <v>225</v>
      </c>
      <c r="O63" s="73" t="s">
        <v>227</v>
      </c>
      <c r="P63" s="73" t="s">
        <v>90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</row>
    <row r="64" spans="1:37" ht="19.3">
      <c r="A64" s="28"/>
      <c r="B64" s="98">
        <v>1</v>
      </c>
      <c r="C64" s="112" t="s">
        <v>88</v>
      </c>
      <c r="D64" s="102">
        <v>87109</v>
      </c>
      <c r="E64" s="87">
        <v>71416</v>
      </c>
      <c r="F64" s="87">
        <v>37368</v>
      </c>
      <c r="G64" s="87">
        <f>4955+28962</f>
        <v>33917</v>
      </c>
      <c r="H64" s="87">
        <v>15040</v>
      </c>
      <c r="I64" s="87">
        <v>5999</v>
      </c>
      <c r="J64" s="87">
        <v>4747</v>
      </c>
      <c r="K64" s="87">
        <v>8132</v>
      </c>
      <c r="L64" s="87">
        <v>7671</v>
      </c>
      <c r="M64" s="87">
        <v>5301</v>
      </c>
      <c r="N64" s="87">
        <v>7472</v>
      </c>
      <c r="O64" s="51">
        <v>11278</v>
      </c>
      <c r="P64" s="24">
        <f>D64+E64+F64+G64+H64+I64+J64+K64+L64+M64+N64+O64</f>
        <v>295450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</row>
    <row r="65" spans="1:37" ht="19.3">
      <c r="A65" s="28"/>
      <c r="B65" s="98">
        <v>2</v>
      </c>
      <c r="C65" s="112" t="s">
        <v>87</v>
      </c>
      <c r="D65" s="114">
        <v>260.3</v>
      </c>
      <c r="E65" s="114">
        <v>233.74</v>
      </c>
      <c r="F65" s="114">
        <v>185.51</v>
      </c>
      <c r="G65" s="114">
        <v>147.09</v>
      </c>
      <c r="H65" s="115">
        <v>133.76</v>
      </c>
      <c r="I65" s="115">
        <v>97.4</v>
      </c>
      <c r="J65" s="87">
        <v>105.57</v>
      </c>
      <c r="K65" s="116">
        <v>100.06</v>
      </c>
      <c r="L65" s="116">
        <v>105.31</v>
      </c>
      <c r="M65" s="116">
        <v>99.69</v>
      </c>
      <c r="N65" s="116">
        <v>108.18</v>
      </c>
      <c r="O65" s="94">
        <v>125.4</v>
      </c>
      <c r="P65" s="85">
        <f>(D65+E65+F65+G65+H65+I65+J65+K65+L65+M65+N65+O65)/12</f>
        <v>141.83416666666668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</row>
    <row r="66" spans="1:37" ht="19.3">
      <c r="A66" s="28"/>
      <c r="B66" s="65"/>
      <c r="C66" s="130"/>
      <c r="D66" s="131"/>
      <c r="E66" s="131"/>
      <c r="F66" s="131"/>
      <c r="G66" s="131"/>
      <c r="H66" s="132"/>
      <c r="I66" s="132"/>
      <c r="J66" s="132"/>
      <c r="K66" s="132"/>
      <c r="L66" s="132"/>
      <c r="M66" s="132"/>
      <c r="N66" s="132"/>
      <c r="O66" s="38"/>
      <c r="P66" s="38"/>
      <c r="Q66" s="37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</row>
    <row r="67" spans="1:37" ht="19.3">
      <c r="A67" s="28"/>
      <c r="B67" s="65"/>
      <c r="C67" s="117" t="s">
        <v>234</v>
      </c>
      <c r="D67" s="117"/>
      <c r="E67" s="117"/>
      <c r="F67" s="117"/>
      <c r="G67" s="117"/>
      <c r="H67" s="103" t="s">
        <v>233</v>
      </c>
      <c r="I67" s="117"/>
      <c r="J67" s="133"/>
      <c r="K67" s="133"/>
      <c r="L67" s="133"/>
      <c r="M67" s="133"/>
      <c r="N67" s="133"/>
      <c r="O67" s="55"/>
      <c r="P67" s="55"/>
      <c r="Q67" s="55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</row>
    <row r="68" spans="1:37" ht="15" customHeight="1">
      <c r="A68" s="28"/>
      <c r="B68" s="134"/>
      <c r="C68" s="117"/>
      <c r="D68" s="117"/>
      <c r="E68" s="117"/>
      <c r="F68" s="117"/>
      <c r="G68" s="117"/>
      <c r="H68" s="117"/>
      <c r="I68" s="117"/>
      <c r="J68" s="133"/>
      <c r="K68" s="133"/>
      <c r="L68" s="133"/>
      <c r="M68" s="133"/>
      <c r="N68" s="133"/>
      <c r="O68" s="55"/>
      <c r="P68" s="55"/>
      <c r="Q68" s="55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</row>
    <row r="69" spans="1:37" ht="16.75">
      <c r="A69" s="28"/>
      <c r="B69" s="22"/>
      <c r="C69" s="28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</row>
    <row r="70" spans="1:37" ht="16.75">
      <c r="A70" s="28"/>
      <c r="B70" s="22"/>
      <c r="C70" s="28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</row>
    <row r="71" spans="1:37" ht="16.75">
      <c r="A71" s="28"/>
      <c r="B71" s="22"/>
      <c r="C71" s="7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</row>
    <row r="72" spans="1:37" ht="16.75">
      <c r="A72" s="28"/>
      <c r="B72" s="22"/>
      <c r="C72" s="28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</row>
    <row r="73" spans="1:37" ht="16.75">
      <c r="A73" s="28"/>
      <c r="B73" s="22"/>
      <c r="C73" s="28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</row>
    <row r="74" spans="1:37" ht="16.75">
      <c r="A74" s="28"/>
      <c r="B74" s="22"/>
      <c r="C74" s="28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</row>
    <row r="75" spans="1:37" ht="16.75">
      <c r="A75" s="28"/>
      <c r="B75" s="22"/>
      <c r="C75" s="28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</row>
    <row r="76" spans="1:37" ht="16.75">
      <c r="A76" s="28"/>
      <c r="B76" s="22"/>
      <c r="C76" s="28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</row>
    <row r="77" spans="1:37" ht="16.75">
      <c r="A77" s="28"/>
      <c r="B77" s="22"/>
      <c r="C77" s="28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</row>
    <row r="78" spans="1:37" ht="16.75">
      <c r="A78" s="28"/>
      <c r="B78" s="22"/>
      <c r="C78" s="28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</row>
    <row r="79" spans="1:37" ht="16.75">
      <c r="A79" s="28"/>
      <c r="B79" s="22"/>
      <c r="C79" s="28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</row>
    <row r="80" spans="1:37" ht="16.75">
      <c r="A80" s="28"/>
      <c r="B80" s="22"/>
      <c r="C80" s="28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</row>
    <row r="81" spans="1:37" ht="16.75">
      <c r="A81" s="28"/>
      <c r="B81" s="22"/>
      <c r="C81" s="28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</row>
    <row r="82" spans="1:37" ht="16.75">
      <c r="A82" s="28"/>
      <c r="B82" s="22"/>
      <c r="C82" s="28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</row>
    <row r="83" spans="1:37" ht="16.75">
      <c r="A83" s="28"/>
      <c r="B83" s="22"/>
      <c r="C83" s="28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</row>
    <row r="84" spans="1:37" ht="16.75">
      <c r="A84" s="28"/>
      <c r="B84" s="22"/>
      <c r="C84" s="28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</row>
    <row r="85" spans="1:37" ht="16.75">
      <c r="A85" s="28"/>
      <c r="B85" s="22"/>
      <c r="C85" s="28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</row>
    <row r="86" spans="1:37" ht="16.75">
      <c r="A86" s="28"/>
      <c r="B86" s="22"/>
      <c r="C86" s="28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</row>
    <row r="87" spans="1:37" ht="16.75">
      <c r="A87" s="28"/>
      <c r="B87" s="22"/>
      <c r="C87" s="28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</row>
    <row r="88" spans="1:37" ht="16.75">
      <c r="A88" s="28"/>
      <c r="B88" s="22"/>
      <c r="C88" s="28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</row>
    <row r="89" spans="1:37" ht="16.75">
      <c r="A89" s="28"/>
      <c r="B89" s="22"/>
      <c r="C89" s="28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</row>
    <row r="90" spans="1:37" ht="16.75">
      <c r="A90" s="28"/>
      <c r="B90" s="22"/>
      <c r="C90" s="28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</row>
    <row r="91" spans="1:37" ht="16.75">
      <c r="A91" s="28"/>
      <c r="B91" s="22"/>
      <c r="C91" s="28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</row>
    <row r="92" spans="1:37" ht="16.75">
      <c r="A92" s="28"/>
      <c r="B92" s="22"/>
      <c r="C92" s="28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</row>
    <row r="93" spans="1:37" ht="16.75">
      <c r="A93" s="28"/>
      <c r="B93" s="22"/>
      <c r="C93" s="28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1:37" ht="16.75">
      <c r="A94" s="28"/>
      <c r="B94" s="22"/>
      <c r="C94" s="28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</row>
    <row r="95" spans="1:37" ht="16.75">
      <c r="A95" s="28"/>
      <c r="B95" s="22"/>
      <c r="C95" s="28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</row>
    <row r="96" spans="1:37" ht="16.75">
      <c r="A96" s="28"/>
      <c r="B96" s="22"/>
      <c r="C96" s="28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</row>
    <row r="97" spans="1:37" ht="16.75">
      <c r="A97" s="28"/>
      <c r="B97" s="22"/>
      <c r="C97" s="28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</row>
    <row r="98" spans="1:37" ht="16.75">
      <c r="A98" s="28"/>
      <c r="B98" s="22"/>
      <c r="C98" s="28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</row>
    <row r="99" spans="1:37" ht="16.75">
      <c r="A99" s="28"/>
      <c r="B99" s="22"/>
      <c r="C99" s="28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</row>
    <row r="100" spans="1:37" ht="16.75">
      <c r="A100" s="28"/>
      <c r="B100" s="22"/>
      <c r="C100" s="28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</row>
    <row r="101" spans="1:37" ht="16.75">
      <c r="A101" s="28"/>
      <c r="B101" s="22"/>
      <c r="C101" s="28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</row>
    <row r="102" spans="1:37" ht="16.75">
      <c r="A102" s="28"/>
      <c r="B102" s="22"/>
      <c r="C102" s="28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</row>
    <row r="103" spans="1:37" ht="16.75">
      <c r="A103" s="28"/>
      <c r="B103" s="22"/>
      <c r="C103" s="28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</row>
    <row r="104" spans="1:37" ht="16.75">
      <c r="A104" s="28"/>
      <c r="B104" s="22"/>
      <c r="C104" s="28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</row>
    <row r="105" spans="1:37" ht="16.75">
      <c r="A105" s="28"/>
      <c r="B105" s="22"/>
      <c r="C105" s="28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</row>
    <row r="106" spans="1:37" ht="16.75">
      <c r="A106" s="28"/>
      <c r="B106" s="22"/>
      <c r="C106" s="28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</row>
    <row r="107" spans="1:37" ht="16.75">
      <c r="A107" s="28"/>
      <c r="B107" s="22"/>
      <c r="C107" s="28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</row>
    <row r="108" spans="1:37" ht="16.75">
      <c r="A108" s="28"/>
      <c r="B108" s="22"/>
      <c r="C108" s="28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</row>
    <row r="109" spans="1:37" ht="16.75">
      <c r="A109" s="28"/>
      <c r="B109" s="22"/>
      <c r="C109" s="28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</row>
    <row r="110" spans="1:37" ht="16.75">
      <c r="A110" s="28"/>
      <c r="B110" s="22"/>
      <c r="C110" s="28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</row>
    <row r="111" spans="1:37" ht="16.75">
      <c r="A111" s="28"/>
      <c r="B111" s="22"/>
      <c r="C111" s="28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</row>
    <row r="112" spans="1:37" ht="16.75">
      <c r="A112" s="28"/>
      <c r="B112" s="22"/>
      <c r="C112" s="28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</row>
    <row r="113" spans="1:37" ht="16.75">
      <c r="A113" s="28"/>
      <c r="B113" s="22"/>
      <c r="C113" s="28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</row>
    <row r="114" spans="1:37" ht="16.75">
      <c r="A114" s="28"/>
      <c r="B114" s="22"/>
      <c r="C114" s="28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</row>
    <row r="115" spans="1:37" ht="16.75">
      <c r="A115" s="28"/>
      <c r="B115" s="22"/>
      <c r="C115" s="28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</row>
    <row r="116" spans="1:37" ht="16.75">
      <c r="A116" s="28"/>
      <c r="B116" s="22"/>
      <c r="C116" s="28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</row>
  </sheetData>
  <mergeCells count="6">
    <mergeCell ref="B62:Q62"/>
    <mergeCell ref="B1:Q1"/>
    <mergeCell ref="B2:Q2"/>
    <mergeCell ref="B4:Q4"/>
    <mergeCell ref="B23:Q23"/>
    <mergeCell ref="B53:Q53"/>
  </mergeCells>
  <phoneticPr fontId="6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01.01.2026 Uz</vt:lpstr>
      <vt:lpstr>Лист1</vt:lpstr>
      <vt:lpstr>01.01.2026 Руc</vt:lpstr>
      <vt:lpstr>01.01.2026 Eng</vt:lpstr>
      <vt:lpstr>'01.01.2026 Uz'!Область_печати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Raxmatilla Sultonov</cp:lastModifiedBy>
  <cp:lastPrinted>2025-12-08T04:08:28Z</cp:lastPrinted>
  <dcterms:created xsi:type="dcterms:W3CDTF">2009-05-11T17:19:35Z</dcterms:created>
  <dcterms:modified xsi:type="dcterms:W3CDTF">2026-01-09T15:07:49Z</dcterms:modified>
</cp:coreProperties>
</file>