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HP\Desktop\"/>
    </mc:Choice>
  </mc:AlternateContent>
  <xr:revisionPtr revIDLastSave="0" documentId="8_{769400B6-AD34-4CAA-B4D3-A8BED4FC528E}" xr6:coauthVersionLast="45" xr6:coauthVersionMax="45" xr10:uidLastSave="{00000000-0000-0000-0000-000000000000}"/>
  <bookViews>
    <workbookView xWindow="20370" yWindow="-7305" windowWidth="29040" windowHeight="15840" xr2:uid="{00000000-000D-0000-FFFF-FFFF00000000}"/>
  </bookViews>
  <sheets>
    <sheet name="2025 йил" sheetId="2" r:id="rId1"/>
  </sheets>
  <definedNames>
    <definedName name="_xlnm._FilterDatabase" localSheetId="0" hidden="1">'2025 йил'!$A$6:$I$136</definedName>
    <definedName name="_xlnm.Print_Titles" localSheetId="0">'2025 йил'!$4:$5</definedName>
    <definedName name="_xlnm.Print_Area" localSheetId="0">'2025 йил'!$A$1:$I$136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6" i="2" l="1"/>
  <c r="F86" i="2" l="1"/>
  <c r="F83" i="2"/>
  <c r="F106" i="2" l="1"/>
  <c r="E106" i="2"/>
  <c r="E31" i="2"/>
  <c r="F31" i="2" l="1"/>
  <c r="F95" i="2"/>
  <c r="E95" i="2"/>
  <c r="H126" i="2" l="1"/>
  <c r="H136" i="2"/>
  <c r="H134" i="2"/>
  <c r="H133" i="2"/>
  <c r="H128" i="2"/>
  <c r="H124" i="2"/>
  <c r="H123" i="2"/>
  <c r="H120" i="2"/>
  <c r="H118" i="2"/>
  <c r="H113" i="2"/>
  <c r="H110" i="2"/>
  <c r="H107" i="2"/>
  <c r="H105" i="2"/>
  <c r="H102" i="2"/>
  <c r="H99" i="2"/>
  <c r="H96" i="2"/>
  <c r="H94" i="2"/>
  <c r="H93" i="2"/>
  <c r="H92" i="2"/>
  <c r="H91" i="2"/>
  <c r="H90" i="2"/>
  <c r="H89" i="2"/>
  <c r="H88" i="2"/>
  <c r="H87" i="2"/>
  <c r="H85" i="2"/>
  <c r="H84" i="2"/>
  <c r="H82" i="2"/>
  <c r="H81" i="2"/>
  <c r="H79" i="2"/>
  <c r="H78" i="2"/>
  <c r="H76" i="2"/>
  <c r="H75" i="2"/>
  <c r="H73" i="2"/>
  <c r="H70" i="2"/>
  <c r="H69" i="2"/>
  <c r="H68" i="2"/>
  <c r="H66" i="2"/>
  <c r="H64" i="2"/>
  <c r="H63" i="2"/>
  <c r="H62" i="2"/>
  <c r="H60" i="2"/>
  <c r="H57" i="2"/>
  <c r="H55" i="2"/>
  <c r="H52" i="2"/>
  <c r="H50" i="2"/>
  <c r="H47" i="2"/>
  <c r="H45" i="2"/>
  <c r="H42" i="2"/>
  <c r="H40" i="2"/>
  <c r="H37" i="2"/>
  <c r="H35" i="2"/>
  <c r="H33" i="2"/>
  <c r="H32" i="2"/>
  <c r="H30" i="2"/>
  <c r="H29" i="2"/>
  <c r="H28" i="2"/>
  <c r="H27" i="2"/>
  <c r="H25" i="2"/>
  <c r="H24" i="2"/>
  <c r="H23" i="2"/>
  <c r="H20" i="2"/>
  <c r="H18" i="2"/>
  <c r="H17" i="2"/>
  <c r="H16" i="2"/>
  <c r="H15" i="2"/>
  <c r="H14" i="2"/>
  <c r="H13" i="2"/>
  <c r="H11" i="2"/>
  <c r="H10" i="2"/>
  <c r="H8" i="2"/>
  <c r="E119" i="2" l="1"/>
  <c r="E19" i="2"/>
  <c r="E114" i="2" l="1"/>
  <c r="E86" i="2"/>
  <c r="H86" i="2" s="1"/>
  <c r="E83" i="2"/>
  <c r="H83" i="2" s="1"/>
  <c r="G134" i="2" l="1"/>
  <c r="G136" i="2"/>
  <c r="G133" i="2"/>
  <c r="D129" i="2" l="1"/>
  <c r="D119" i="2"/>
  <c r="D114" i="2"/>
  <c r="D106" i="2"/>
  <c r="D86" i="2" l="1"/>
  <c r="D83" i="2"/>
  <c r="G128" i="2" l="1"/>
  <c r="D19" i="2"/>
  <c r="D31" i="2"/>
  <c r="D95" i="2"/>
  <c r="D7" i="2" l="1"/>
  <c r="G126" i="2"/>
  <c r="G124" i="2" l="1"/>
  <c r="G123" i="2" l="1"/>
  <c r="G120" i="2" l="1"/>
  <c r="G118" i="2" l="1"/>
  <c r="G116" i="2" l="1"/>
  <c r="G113" i="2" l="1"/>
  <c r="G110" i="2" l="1"/>
  <c r="G107" i="2" l="1"/>
  <c r="G105" i="2" l="1"/>
  <c r="G102" i="2" l="1"/>
  <c r="G99" i="2" l="1"/>
  <c r="G96" i="2" l="1"/>
  <c r="G94" i="2" l="1"/>
  <c r="G93" i="2" l="1"/>
  <c r="G92" i="2" l="1"/>
  <c r="G91" i="2" l="1"/>
  <c r="G90" i="2" l="1"/>
  <c r="G89" i="2" l="1"/>
  <c r="G88" i="2" l="1"/>
  <c r="G87" i="2" l="1"/>
  <c r="G86" i="2" l="1"/>
  <c r="G85" i="2" l="1"/>
  <c r="G84" i="2" l="1"/>
  <c r="G83" i="2" l="1"/>
  <c r="G82" i="2" l="1"/>
  <c r="G81" i="2" l="1"/>
  <c r="G79" i="2" l="1"/>
  <c r="G78" i="2" l="1"/>
  <c r="G76" i="2" l="1"/>
  <c r="G75" i="2" l="1"/>
  <c r="G73" i="2" l="1"/>
  <c r="G70" i="2" l="1"/>
  <c r="G69" i="2" l="1"/>
  <c r="G68" i="2" l="1"/>
  <c r="G66" i="2" l="1"/>
  <c r="G64" i="2" l="1"/>
  <c r="G63" i="2" l="1"/>
  <c r="G62" i="2" l="1"/>
  <c r="G60" i="2" l="1"/>
  <c r="G57" i="2" l="1"/>
  <c r="G55" i="2" l="1"/>
  <c r="G52" i="2" l="1"/>
  <c r="G50" i="2" l="1"/>
  <c r="G48" i="2" l="1"/>
  <c r="G47" i="2" l="1"/>
  <c r="G45" i="2" l="1"/>
  <c r="G42" i="2" l="1"/>
  <c r="G40" i="2" l="1"/>
  <c r="G37" i="2" l="1"/>
  <c r="G35" i="2" l="1"/>
  <c r="G33" i="2" l="1"/>
  <c r="G32" i="2" l="1"/>
  <c r="G30" i="2" l="1"/>
  <c r="G29" i="2" l="1"/>
  <c r="G28" i="2" l="1"/>
  <c r="G27" i="2" l="1"/>
  <c r="G25" i="2" l="1"/>
  <c r="G24" i="2" l="1"/>
  <c r="G23" i="2" l="1"/>
  <c r="G11" i="2" l="1"/>
  <c r="G10" i="2" l="1"/>
  <c r="G20" i="2" l="1"/>
  <c r="G8" i="2" l="1"/>
  <c r="G18" i="2" l="1"/>
  <c r="G17" i="2" l="1"/>
  <c r="G16" i="2" l="1"/>
  <c r="G15" i="2" l="1"/>
  <c r="G14" i="2" l="1"/>
  <c r="G13" i="2" l="1"/>
  <c r="G115" i="2" l="1"/>
  <c r="F114" i="2"/>
  <c r="G114" i="2" l="1"/>
  <c r="G121" i="2" l="1"/>
  <c r="H121" i="2"/>
  <c r="F119" i="2"/>
  <c r="G119" i="2" s="1"/>
  <c r="H119" i="2" l="1"/>
  <c r="G21" i="2" l="1"/>
  <c r="F19" i="2"/>
  <c r="G19" i="2" s="1"/>
  <c r="H21" i="2"/>
  <c r="H19" i="2" l="1"/>
  <c r="G38" i="2" l="1"/>
  <c r="H38" i="2"/>
  <c r="G43" i="2" l="1"/>
  <c r="H43" i="2"/>
  <c r="G53" i="2" l="1"/>
  <c r="H53" i="2"/>
  <c r="G58" i="2" l="1"/>
  <c r="H58" i="2"/>
  <c r="G71" i="2" l="1"/>
  <c r="H31" i="2"/>
  <c r="H71" i="2"/>
  <c r="G31" i="2" l="1"/>
  <c r="G97" i="2" l="1"/>
  <c r="H97" i="2"/>
  <c r="G100" i="2"/>
  <c r="H100" i="2"/>
  <c r="G103" i="2"/>
  <c r="H95" i="2"/>
  <c r="H103" i="2"/>
  <c r="G95" i="2" l="1"/>
  <c r="G108" i="2"/>
  <c r="H108" i="2"/>
  <c r="E139" i="2"/>
  <c r="F139" i="2"/>
  <c r="G111" i="2"/>
  <c r="H111" i="2"/>
  <c r="H106" i="2" l="1"/>
  <c r="G106" i="2"/>
  <c r="G130" i="2" l="1"/>
  <c r="H130" i="2"/>
  <c r="E129" i="2"/>
  <c r="E7" i="2"/>
  <c r="G131" i="2"/>
  <c r="F129" i="2"/>
  <c r="H131" i="2"/>
  <c r="G129" i="2" l="1"/>
  <c r="F7" i="2"/>
  <c r="G7" i="2" s="1"/>
  <c r="E3" i="2"/>
  <c r="H129" i="2"/>
  <c r="H7" i="2" l="1"/>
</calcChain>
</file>

<file path=xl/sharedStrings.xml><?xml version="1.0" encoding="utf-8"?>
<sst xmlns="http://schemas.openxmlformats.org/spreadsheetml/2006/main" count="275" uniqueCount="150">
  <si>
    <t>Якуний натижа кўрсаткичи</t>
  </si>
  <si>
    <t>фоиз</t>
  </si>
  <si>
    <t>Бевосита натижа кўрсаткичи</t>
  </si>
  <si>
    <t>Ходимларни малакасини ошириб бориш орқали касбий компетенцияси ва малакаси ошган ходимлар сони</t>
  </si>
  <si>
    <t>та</t>
  </si>
  <si>
    <t>Тизим ташкилотларида ўтказиладиган режали ички аудит тадбирлари ҳамда режадан ташқари ўрганишлар сони</t>
  </si>
  <si>
    <t>Вазирлик фаолияти ҳақида оммавий ахборот воситалари, ижтимоий тармоқлар, расмий веб-сайтга чиқарилган маълумотлар сони</t>
  </si>
  <si>
    <t>Бошоқли доннинг ўртача ҳосилдорлиги (суғориладиган майдонларда)</t>
  </si>
  <si>
    <t xml:space="preserve">Пахта хом-ашёсининг ўртача ҳосилдорлиги </t>
  </si>
  <si>
    <t>Қишлоқ хўжалиги ерларининг норматив қийматини аниқлаш (ердан фойдаланувчилар)</t>
  </si>
  <si>
    <t>Деҳқон хўжалиги ерларининг норматив қийматини аниқлаш (ердан фойдаланувчилар)</t>
  </si>
  <si>
    <t>Яйлов ва пичанзорларда геоботаник тадқиқотлар ўтказиш ва яйловларни хатловдан ўтказиш ишлари</t>
  </si>
  <si>
    <t>млн гектар</t>
  </si>
  <si>
    <t>Суғориладиган қишлоқ хўжалиги ерларини тупроқ карталарини тузиш ва тупроқ сифатини баҳолаш</t>
  </si>
  <si>
    <t>минг гектар</t>
  </si>
  <si>
    <t>Суғориладиган қишлоқ хўжалиги ерларида тупроқ агрокимёвий тадқиқотларни ўтказиш ва агрокимёвий картограммалар тузиш</t>
  </si>
  <si>
    <t>Суғориладиган қишлоқ хўжалиги ерларини шўрланган тупроқларини харитага тушириш</t>
  </si>
  <si>
    <t>Пахтада тезпишар ҳамда серҳосил навларни танлаш ва жойлаштириш</t>
  </si>
  <si>
    <t>Ғаллада тезпишар ҳамда серҳосил навларни танлаш ва жойлаштириш</t>
  </si>
  <si>
    <t>Янги агрологистика марказлари фаолиятини йўлга қўйиш</t>
  </si>
  <si>
    <t>Аграр соҳани давлат томонидан қўллаб-қувватлаш бюджет дастури</t>
  </si>
  <si>
    <t>Иқтисод қилинадиган сув миқдори</t>
  </si>
  <si>
    <t>млн куб метр</t>
  </si>
  <si>
    <t>Сув тежовчи технологиялар жорий қилинадиган майдон</t>
  </si>
  <si>
    <t>Фермер хўжаликлари томонидан муқобил энергиядан фойдаланиш ҳисобига тежаладиган электр энергия</t>
  </si>
  <si>
    <t>минг.кВт/с</t>
  </si>
  <si>
    <t xml:space="preserve">Экинларни суғоришда қуёш панеллари ўрнатадиган фермер хўжаликлари сони </t>
  </si>
  <si>
    <t xml:space="preserve">Лазерли текислаш қурилмаси билан текисланадиган майдон </t>
  </si>
  <si>
    <t>Биологик  ҳимоя воситаларидан фойдаланиш натижасида етиштирилган экологик тоза экспортбоп қишлоқ хўжалиги маҳсулотлари хажми</t>
  </si>
  <si>
    <t>минг тонна</t>
  </si>
  <si>
    <t>Республика миқёсида қишлоқ хўжалиги экинларида биологик ҳимоя усули қўлланилган майдонлар</t>
  </si>
  <si>
    <t>Гумусли угит кулланган майдонларда пахта хосилдорлигини ошириш</t>
  </si>
  <si>
    <t>Пахта майдонларида шудгорлаш даврида гумусли уғитни қўллаш</t>
  </si>
  <si>
    <t>Насос агрегатлари орқали кафолатли сув билан  таъминланадиган пахта ва бошоқли дон етиштирувчи хўжаликларининг ер майдонлари</t>
  </si>
  <si>
    <t>Субсидия ҳисобидан қоплаб бериладиган электр энергия миқдори</t>
  </si>
  <si>
    <t>млн квт</t>
  </si>
  <si>
    <t>Субсидия ажратиладиган хўжалик юритувчи субъектлар сони</t>
  </si>
  <si>
    <t>Давлат томонидан қўллаб-қувватланган хўжаликлар томонидан етиштирилган қўй ва эчки гўшт маҳсулотлари</t>
  </si>
  <si>
    <t>тонна</t>
  </si>
  <si>
    <t>Импорт қилинадиган қорамоллар сони</t>
  </si>
  <si>
    <t>минг бош</t>
  </si>
  <si>
    <t>Импорт қилинадиган қўй ва эчкилар сони</t>
  </si>
  <si>
    <t>Субсидия олувчи хўжалик юритувчи субъектлар сони</t>
  </si>
  <si>
    <t>нафар</t>
  </si>
  <si>
    <t>Иқтисод қилинадиган уруғ миқдори</t>
  </si>
  <si>
    <t>Қишлоқ хўжалигида илм-фан, таълим, ахборот ва маслаҳат хизматлари тизимини ривожлантириш бюджет дастури</t>
  </si>
  <si>
    <t>Синов ва экспертиза ўтказиладиган қишлоқ хўжалик экинларининг янги навлари</t>
  </si>
  <si>
    <t>Патентга лаёқатлик синовидан ўтадиган янги экин навлари сони</t>
  </si>
  <si>
    <t>Академик лицейларда ўқувчилар сони, шу жумладан</t>
  </si>
  <si>
    <t>Агросаноат йўналишидаги олий ўқув юртларида талабалар сони, шу жумладан</t>
  </si>
  <si>
    <t>Беъвосита натижа кўрсаткичи</t>
  </si>
  <si>
    <t>Қишлоқ хўжалигига мўлжалланган (суғориладиган) ерларни хатловдан ўтказиш</t>
  </si>
  <si>
    <t xml:space="preserve">Қишлоқ хўжалиги ер майдонларида ер тузиш чизмаларини ишлаб чиқиш </t>
  </si>
  <si>
    <t>Республикада ветеринария ва чорвачилик соҳасини ривожлантириш, эпизоотик барқарорликни таъминлаш ва чорва ҳайвонларини маҳсулдорлигини ошириш бюджет дастури</t>
  </si>
  <si>
    <t>Вакцина қилинадиган чорва ҳайвонлари сони</t>
  </si>
  <si>
    <t>Импорт қилинадиган наслдор жўжалар</t>
  </si>
  <si>
    <t>минг дона</t>
  </si>
  <si>
    <t>Деградацияга учраган яйловларнинг умумий майдонини қисқартириш</t>
  </si>
  <si>
    <t>Ўсимликлар карантини ва ҳимояси бюджет дастури</t>
  </si>
  <si>
    <t>Тут парвонасига қарши кураш ишларини тизимли ташкил этиш натижасида сақлаб қолинадиган тут дарахтлари</t>
  </si>
  <si>
    <t>млн.дона</t>
  </si>
  <si>
    <t>Зарарли организмларга қарши кимёвий ишлов бериладиган ер майдонлари</t>
  </si>
  <si>
    <t>Тут парвонасига қарши кимёвий кураш ишлари олиб бориладиган тут дарахтлар сони</t>
  </si>
  <si>
    <t>Боғдорчилик ва иссиқхона хўжалигини ривожлантириш</t>
  </si>
  <si>
    <t>Давлат томонидан қўллаб-қувватлаш натижасида хўраки навли узум ва интенсив боғларда етиштирилган маҳсулот ҳажми</t>
  </si>
  <si>
    <t>Боғ ва иссиқхоналарда сув чиқариш учун бурғуланган қудуқ ва сувни тортиш учун насос станциясини қуриш</t>
  </si>
  <si>
    <t>дона</t>
  </si>
  <si>
    <t>Қишлоқ хўжалиги маҳсулотларини етиштириш   бюджет дастури</t>
  </si>
  <si>
    <t>Қишлоқ хўжалигида рақамлаштириш бюджет дастури</t>
  </si>
  <si>
    <t>млрд сўм</t>
  </si>
  <si>
    <t>ц/га</t>
  </si>
  <si>
    <r>
      <t xml:space="preserve">Қуйи дастур номи: </t>
    </r>
    <r>
      <rPr>
        <sz val="13"/>
        <color rgb="FF000000"/>
        <rFont val="Times New Roman"/>
        <family val="1"/>
        <charset val="204"/>
      </rPr>
      <t>Қишлоқ хўжалиги  ва деҳқон хўжалиги еридан фойдаланувчиларнинг норматив қийматини аниқлаш, яйлов ва пичанзорларда ўсимлик турлари бўйича геоботаник тадқиқотлар ўтказиш, табиий яйловлар мониторинги ва қишлоқ хўжалиги экинларини жойлаштириш ҳамда тупроқ бонитировкаси ва суғориладиган ерларда агрокимёвий  ва тупроқ шўрланиш картограммалар тузиш, тупроқ (ерлар) мониторингини ўтказиш ишлари</t>
    </r>
  </si>
  <si>
    <r>
      <t xml:space="preserve">Қуйи дастур номи: </t>
    </r>
    <r>
      <rPr>
        <sz val="13"/>
        <color rgb="FF000000"/>
        <rFont val="Times New Roman"/>
        <family val="1"/>
        <charset val="204"/>
      </rPr>
      <t>Қишлоқ хўжалигида сув тежовчи технологияларни жорий қилиш учун субсидиялар</t>
    </r>
  </si>
  <si>
    <r>
      <t xml:space="preserve">Қуйи дастур номи: </t>
    </r>
    <r>
      <rPr>
        <sz val="13"/>
        <color rgb="FF000000"/>
        <rFont val="Times New Roman"/>
        <family val="1"/>
        <charset val="204"/>
      </rPr>
      <t xml:space="preserve">Бошоқли дон экин майдонларини суғориш учун қайта тикланувчи энергия манбалари ҳамда кўчма генераторлар каби ускуналар қийматининг бир қисмини қоплап бериш учун субсидиялар </t>
    </r>
  </si>
  <si>
    <r>
      <t xml:space="preserve">Қуйи дастур номи: </t>
    </r>
    <r>
      <rPr>
        <sz val="13"/>
        <color rgb="FF000000"/>
        <rFont val="Times New Roman"/>
        <family val="1"/>
        <charset val="204"/>
      </rPr>
      <t>Қорақалпоғистон Республикаси қишлоқ хўжалиги корхоналарини лазерли қурилмага эга текислаш агрегатлари билан таъминлаш</t>
    </r>
  </si>
  <si>
    <r>
      <t xml:space="preserve">Қуйи дастур номи: </t>
    </r>
    <r>
      <rPr>
        <sz val="13"/>
        <color rgb="FF000000"/>
        <rFont val="Times New Roman"/>
        <family val="1"/>
        <charset val="204"/>
      </rPr>
      <t>Тупрокдаги гумус микдорини ошириш харажатларининг бир кисмини қоплаш учун субсидиялар</t>
    </r>
  </si>
  <si>
    <r>
      <t xml:space="preserve">Қуйи дастур номи: </t>
    </r>
    <r>
      <rPr>
        <sz val="13"/>
        <color rgb="FF000000"/>
        <rFont val="Times New Roman"/>
        <family val="1"/>
        <charset val="204"/>
      </rPr>
      <t>Пахта ва бошоқли дон етиштирувчи фермер хўжаликларининг насос агрегатлари истеъмол қиладиган электр энергияси харажатини қоплаш учун субсидиялар</t>
    </r>
    <r>
      <rPr>
        <b/>
        <sz val="13"/>
        <color rgb="FF000000"/>
        <rFont val="Times New Roman"/>
        <family val="1"/>
        <charset val="204"/>
      </rPr>
      <t xml:space="preserve"> </t>
    </r>
  </si>
  <si>
    <r>
      <t xml:space="preserve">Қуйи дастур номи: </t>
    </r>
    <r>
      <rPr>
        <sz val="13"/>
        <color rgb="FF000000"/>
        <rFont val="Times New Roman"/>
        <family val="1"/>
        <charset val="204"/>
      </rPr>
      <t>Чорвачилик хўжаликларига хорижий давлатлардан импорт қилинган наслдор қорамол, қўй ва эчкилар учун субсидиялар</t>
    </r>
  </si>
  <si>
    <r>
      <t xml:space="preserve">Қуйи дастур номи: </t>
    </r>
    <r>
      <rPr>
        <sz val="13"/>
        <color rgb="FF000000"/>
        <rFont val="Times New Roman"/>
        <family val="1"/>
        <charset val="204"/>
      </rPr>
      <t>Хоразм вилоятининг шоли етиштирувчи субъектларига лазерли қурилмага эга ер текислагич агрегатлар билан ер текислаш харажатлари учун субсидия</t>
    </r>
  </si>
  <si>
    <r>
      <t xml:space="preserve">Қуйи дастур номи: </t>
    </r>
    <r>
      <rPr>
        <sz val="13"/>
        <color rgb="FF000000"/>
        <rFont val="Times New Roman"/>
        <family val="1"/>
        <charset val="204"/>
      </rPr>
      <t>Республика ҳудудларидаги гидрографик объектларни рақамлаштириш ва электрон хариталарини яратиш</t>
    </r>
  </si>
  <si>
    <r>
      <t xml:space="preserve">Қуйи дастур номи: </t>
    </r>
    <r>
      <rPr>
        <sz val="13"/>
        <color rgb="FF000000"/>
        <rFont val="Times New Roman"/>
        <family val="1"/>
        <charset val="204"/>
      </rPr>
      <t>Суғориладиган қишлоқ хўжалиги ерларини хатловдан ўтказиш</t>
    </r>
  </si>
  <si>
    <r>
      <t xml:space="preserve">Қуйи дастур номи: </t>
    </r>
    <r>
      <rPr>
        <sz val="13"/>
        <color rgb="FF000000"/>
        <rFont val="Times New Roman"/>
        <family val="1"/>
        <charset val="204"/>
      </rPr>
      <t>Қишлоқ хўжалиги ер майдонларида ер тузиш чизмаларини ишлаб чиқиш</t>
    </r>
  </si>
  <si>
    <r>
      <t xml:space="preserve">Қуйи дастур номи: </t>
    </r>
    <r>
      <rPr>
        <sz val="13"/>
        <color rgb="FF000000"/>
        <rFont val="Times New Roman"/>
        <family val="1"/>
        <charset val="204"/>
      </rPr>
      <t>Ветеринария ва чорвачиликни ривожлантириш сиёсатини юритиш ва бошқариш</t>
    </r>
  </si>
  <si>
    <r>
      <t xml:space="preserve">Қуйи дастур номи: </t>
    </r>
    <r>
      <rPr>
        <sz val="13"/>
        <color rgb="FF000000"/>
        <rFont val="Times New Roman"/>
        <family val="1"/>
        <charset val="204"/>
      </rPr>
      <t>Чорва ҳайвонларини вакцинация қилиш учун харажатлар</t>
    </r>
  </si>
  <si>
    <r>
      <t xml:space="preserve">Қуйи дастур номи: </t>
    </r>
    <r>
      <rPr>
        <sz val="13"/>
        <color rgb="FF000000"/>
        <rFont val="Times New Roman"/>
        <family val="1"/>
        <charset val="204"/>
      </rPr>
      <t>Она балиқ ва бир кунлик жўжаларни сотиб олиш учун харажатларни бир қисмини қоплаб бериш учун субсидиялар интенсив усулда балиқ етиштирувчи ва паррандачилик хўжаликларига субсидиялар</t>
    </r>
  </si>
  <si>
    <t>Ипакчилик ва жун саноатини ривожлантириш бюджет дастури</t>
  </si>
  <si>
    <r>
      <t xml:space="preserve">Қуйи дастур номи: </t>
    </r>
    <r>
      <rPr>
        <sz val="13"/>
        <color rgb="FF000000"/>
        <rFont val="Times New Roman"/>
        <family val="1"/>
        <charset val="204"/>
      </rPr>
      <t>Ўсимликлар карантини ва ҳимоясини таъминлаш  ва бошқариш</t>
    </r>
  </si>
  <si>
    <r>
      <t xml:space="preserve">Қуйи дастур номи: </t>
    </r>
    <r>
      <rPr>
        <sz val="13"/>
        <color rgb="FF000000"/>
        <rFont val="Times New Roman"/>
        <family val="1"/>
        <charset val="204"/>
      </rPr>
      <t>“Чигиртка ва зараркунандаларга қарши курашиш ҳамда фавқулодда вазиятларда ҳосилни сақлаб қолишни таъминлаш билан боғлиқ харажатлар</t>
    </r>
  </si>
  <si>
    <r>
      <t xml:space="preserve">Қуйи дастур номи: </t>
    </r>
    <r>
      <rPr>
        <sz val="13"/>
        <color rgb="FF000000"/>
        <rFont val="Times New Roman"/>
        <family val="1"/>
        <charset val="204"/>
      </rPr>
      <t>«Тут парвонасига қарши курашиш тадбирлари учун харажатлар</t>
    </r>
  </si>
  <si>
    <t>Давлат томонидан қўллаб-қувватлаш натижасида хўраки навли узум ва интенсив боғларда етиштирилган маҳсулот ҳажми айланмасиниошириш (олдинги йилга нисбатан)</t>
  </si>
  <si>
    <t>Аёл</t>
  </si>
  <si>
    <t>Эркак</t>
  </si>
  <si>
    <t>Аёллар</t>
  </si>
  <si>
    <r>
      <t xml:space="preserve">Қуйи дастур номи: </t>
    </r>
    <r>
      <rPr>
        <sz val="13"/>
        <color rgb="FF000000"/>
        <rFont val="Times New Roman"/>
        <family val="1"/>
        <charset val="204"/>
      </rPr>
      <t>Агросаноатни ривожлантириш агентлиги ташкил этилади</t>
    </r>
  </si>
  <si>
    <r>
      <t xml:space="preserve">Қуйи дастур номи: </t>
    </r>
    <r>
      <rPr>
        <sz val="13"/>
        <color rgb="FF000000"/>
        <rFont val="Times New Roman"/>
        <family val="1"/>
        <charset val="204"/>
      </rPr>
      <t>Агросаноатни ривожлантириш ва қўллаб қуватлаш давлат мақсадли жамғармасига трансферлар</t>
    </r>
  </si>
  <si>
    <r>
      <t>Акедемик лицей битирувчиларнинг олий таълим муссасаларига қабул қилиниш улуши (</t>
    </r>
    <r>
      <rPr>
        <i/>
        <sz val="13"/>
        <color theme="1"/>
        <rFont val="Times New Roman"/>
        <family val="1"/>
        <charset val="204"/>
      </rPr>
      <t>жами битирувчилар сонига нисбатан</t>
    </r>
    <r>
      <rPr>
        <sz val="13"/>
        <color theme="1"/>
        <rFont val="Times New Roman"/>
        <family val="1"/>
        <charset val="204"/>
      </rPr>
      <t>)</t>
    </r>
  </si>
  <si>
    <t>Агросаноат йўналиши бўйича малака ошириш ва қайта тайёрлаш курсларини тамомлаган профессор ва университет ўқитувчиларининг тахминий сони, шу жумладан</t>
  </si>
  <si>
    <t>Халқаро ва етакчи хорижий илмий-тадқиқот марказлари билан амалга оширилаётган ҳамкорлик дастурларининг сони</t>
  </si>
  <si>
    <t>Илмий салоҳият-тадқиқотчиларнинг умумий сонига нисбатан илмий даража ва унвонга эга бўлган тадқиқотчилар улуши</t>
  </si>
  <si>
    <t>"Ягона ойна" тамойили асосида қишлоқ хўжалиги ва озиқ-овқат хавфсизлиги соҳасида кўрсатиладиган хизматлар сони</t>
  </si>
  <si>
    <t xml:space="preserve"> гектар</t>
  </si>
  <si>
    <r>
      <t xml:space="preserve">Қуйи дастур номи: </t>
    </r>
    <r>
      <rPr>
        <sz val="13"/>
        <color rgb="FF000000"/>
        <rFont val="Times New Roman"/>
        <family val="1"/>
        <charset val="204"/>
      </rPr>
      <t xml:space="preserve">Қишлоқ хўжалиги махсулотини етиштириш ва ривожлантиришни бошқариш </t>
    </r>
  </si>
  <si>
    <r>
      <t xml:space="preserve">Қуйи дастур номи: </t>
    </r>
    <r>
      <rPr>
        <sz val="13"/>
        <color rgb="FF000000"/>
        <rFont val="Times New Roman"/>
        <family val="1"/>
        <charset val="204"/>
      </rPr>
      <t>Агрор соҳани рақамлаштириш</t>
    </r>
  </si>
  <si>
    <t>Республика худудларидаги гидрографик объектларни тулик рақамлаштириш ва электрон хариталари ва базасини яратиш (Вилоятлар сони)</t>
  </si>
  <si>
    <t xml:space="preserve">Янги яратилган нав, технологиялар ва гибридлар сони </t>
  </si>
  <si>
    <t>Қишлоқ хўжалик ерлари тупроқларини мониторинг мақсадларида тадқиқ этиш учун экологик майдончаларда тупроқ тадқиқотларини бажариш (СEМлар сони)</t>
  </si>
  <si>
    <t xml:space="preserve">Фермер хўжаликларида жорий қилинган ва фаол фойдаланадиган қишлоқ хўжалиги экинларининг янги навларини улуши </t>
  </si>
  <si>
    <t>43.</t>
  </si>
  <si>
    <t>43.1</t>
  </si>
  <si>
    <t>43.2</t>
  </si>
  <si>
    <t>43.3</t>
  </si>
  <si>
    <t>43.4</t>
  </si>
  <si>
    <t>43.5</t>
  </si>
  <si>
    <t>43.6</t>
  </si>
  <si>
    <t>43.7</t>
  </si>
  <si>
    <t>43.8</t>
  </si>
  <si>
    <t>43.9</t>
  </si>
  <si>
    <t>Т/Р</t>
  </si>
  <si>
    <t>Мақсадли индикаторлар номи</t>
  </si>
  <si>
    <t>Ўлчов бирлиги</t>
  </si>
  <si>
    <t>2025 й.</t>
  </si>
  <si>
    <t>2025 йил аниқланган  режа  
(йиллик)</t>
  </si>
  <si>
    <t>Изох:</t>
  </si>
  <si>
    <t>ижро</t>
  </si>
  <si>
    <t>фарқи 
(-кам,+кўп) 
(йиллик аниқланган режага нисбатан)</t>
  </si>
  <si>
    <t>фоизда  
(йиллик аниқланган режага нисбатан)</t>
  </si>
  <si>
    <t>Қишлоқ хўжалиги вазирлиги жами:</t>
  </si>
  <si>
    <t>Ҳ И С О Б О Т</t>
  </si>
  <si>
    <t>Маъмурий бошқарув дастури</t>
  </si>
  <si>
    <t>Минг та</t>
  </si>
  <si>
    <t>Ўзбекистон Республикаси Бош прокуратураси ҳузуридаги Иқтисодий жиноятларга қарши курашиш департаментининг 2025 йил 6 февралдаги оралиқ далолатномасига асосан маблағлар мақбуллаштирилган</t>
  </si>
  <si>
    <t>Ўзбекистон Республикаси Президентининг 2025 йил 30-январдаги ПФ-15-сон Фармони билан Ипакчилик ва жун саноатини ривожлантириш қўмитаси тугатилган</t>
  </si>
  <si>
    <t>Ўзбекистон Республикаси Бош вазирининг ўринбосари Ж,Ходжаевнинг 2025 йил 3 июлдаги №04/1-290-сонли топшириғи билан "AgroDocs", "Hosil qabuli", "AgroTarozi" ахборот тизимини ишлаб чиқиш ва техник қўллаб-қувватлаш учун  10,8 млрд.сўм маблағ йўналтирилган.</t>
  </si>
  <si>
    <t xml:space="preserve"> Ўзбекистон Республикаси Вазирлар Маҳкамасига субсидия ажратилиши бўйича Низом лойиҳаси тасдиқлашга киритилганлигини инобатга олиб боғ ва узумзорларда сув чиқариш учун бурғуланган қудуқ ҳамда сувни тортиш учун насос станциясини қуриш учун субсидиялар ажратилмади. Низом лойиҳаси Ўзбекистон Республикаси Вазирлар маҳкамаси қарори билан тасдиқлангандан сўнг Жамғарма маблағлари ҳисобидан молиялаштириш амалга оширилади.</t>
  </si>
  <si>
    <r>
      <t xml:space="preserve"> Қуйи дастур номи: </t>
    </r>
    <r>
      <rPr>
        <sz val="13"/>
        <color rgb="FF000000"/>
        <rFont val="Times New Roman"/>
        <family val="1"/>
        <charset val="204"/>
      </rPr>
      <t>Аграр соҳани молияваий қўллаб-қувватлаш сиёсатини юритиш</t>
    </r>
  </si>
  <si>
    <t>Йиллик</t>
  </si>
  <si>
    <t>Ўзбекистон Республикаси Президентининг 2025 йил 30 январдаги ПФ-16-сонли Фармонининг 6-иловаси 40-бандида Республикада 2025 йилда 10 та агрологистика марказлари  фаолиятини йўлга қўйиш топшириғи берилган.</t>
  </si>
  <si>
    <t>Кластрлар ва фермерлардан янги навларга талаб бўлмаганлиги сабабли кам экилган</t>
  </si>
  <si>
    <t>Ўзбекистон Республикаси Президентининг 2021 йил 15 июлдаги ПҚ-5185-сон қарори 11-бандига асосан Чигиртка ва зараркунандаларга қарши курашиш ҳамда фавқулодда вазиятларда ҳосилни сақлаб қолишни таъминлаш билан боғлиқ харажатлар учун 2022 йилдан бошлаб Давлат бюджети параметрларида Агентлик учун 50 млрд сўм маблағ ажратилади ҳамда ушбу ажратилаган маблағлар Вазирлар Маҳкамасининг алоҳида фармойиши тегишли тартибда фавқулодда вазият эълон қилинганда ишлатилиши белгиланган. Жорий йилда хукуматнинг тегишли Карор ва фармоишлари асосида Чигиртка ва зараркунандалаорга қарши курашиш ҳамда фавқулотда вазиятларда хосилни сақлаб қолиш билан боғлиқ харажатлар доирасида чигиртка ва тут парвонасига қарши кураш хизматининг моддий-техника базасини кучайтириш учун керакли техника ва жиҳозлар харид қилишга 23,02 млрд сўм маблағ ажратилиб, зарурий техника жумладан, 10 та пикап автомобиллари, 2 та махсус сув ташувчи транспорт воситаси, 141 та қишлоқ хўжалиги пуркагичлар ва 19 та қишлоқ хўжалиги тракторлари харид қилинди ҳамда жойларга етказилди. Бундан ташқари Ўзбекистон Республикаси Вазирлар Махкамасининг тегишли (ХДФУ) топшириғига асосан 631,5 млн.сўмга 0.9 тонна кимёвий восита ҳамда 3.2 тонна биостимулятор харид қилиниб, Сурхондарё вилояти хокимлигига етказиб берилди. Шунингдек дефолиация тадбирларини сифатли ўтқазилишини таъминлаш мақсадида вертолёт хизмати учун сарфланди.</t>
  </si>
  <si>
    <t>Ўзбекистон Республикаси Президентининг 2024-йил 25-декабрдаги “Ўзбекистон Республикасининг “2025-йил учун Ўзбекистон Республикасининг Давлат бюджети тўғрисида”ги Қонуни ижросини таъминлаш чора-тадбирлари тўғрисида”ги 455-сонли қарори билан Карантин агентлигига 2025-йил учун мақсадли индикатор маблағлари доирасида тут парвонасига қарши кураш тадбирлари учун 21,0 млрд сўм ажратилган.Жорий йил мобайнида тут парвонасига қарши кураш тадбирлари доирасида 53,4 млн дона (режага нисбатан 122,5%) якка қаторли тут дарахтларида ва 16,7 минг гектар (режага нисбатан 147,8%) тутзорлар(плантация)да кимёвий ишловлар ўз вақтида ўтказилиши натижасида 105,2 млн дона якка қаторли тут дарахтлар ва 40,6 минг гектар тутзорлар сақлаб қолинишига эришилди ҳамда индикатор режа кўрсаткичи 100 фоизга бажарилди. Шунингдек, тут парвонасига қарши кураш тадбирлари учун ишлатиладиган кимёвий воситалар электрон биржа савдолари орқали харид қилиниши ҳамда ишлов тадбирларида замонавий пуркагичлардан фойдаланиш натижасида (ёқилғи мойлаш материалларидан) 1491,7 млн сўм иқтисод қилинишига эришилди.</t>
  </si>
  <si>
    <t xml:space="preserve">Ушбу маблағ учун ажратилган маблағлардан 159,85 млрд сўмда шартнома тузилган. Шундан тузилган шартномага асосан товарлар келмаганлиги сабабли 7,4 млрд сўм молиялаштирилмай қолган. </t>
  </si>
  <si>
    <t>Ҳақиқатда келган аризаларга нисбатан ҳисоб-китоб ишлари амалга оширилган</t>
  </si>
  <si>
    <t>Жорий йилда бегиланган самарадорлик кўрсаткичлари режасига мувофиқ, ажратилиши лозим бўлган субсидия маблағлари олиш учун талабгорлар томонидан «Агросубсидия» платформаси орқали 29,9 млрд.сўмлик аризалар қаноатлантирилиб, белгиланган режага нисбаттан 117%га бажарилган.</t>
  </si>
  <si>
    <t>Ўзбекистон Республикаси Президентининг «Мўғулистонга олий даражасидаги ташриф давомида қишлоқ хўжалиги ва озиқ-овқат соҳаларида эришилган келишувларни амалга ошириш чора-тадбирлари тўғрисида» 2025 йил 17 июлдаги ПҚ-225-сон қарори ижросини таъминлаш мақсадида Вазирлар Маҳкамасининг 2025 йил 30 июлдаги 39-сон баёни билан «Мўғулистондан майда шохли молларни импорт қилишда ҳаво транспортида ташиш харажатларини қоплаб бериш бўйича вақтинчалик тартиб» га кўра маблағлар Мўғулистондан майда шохли молларни ҳаво транспортида ташиш харажатларининг 50 фоизи Давлат бюджети ҳисобидан қоплаб бериш учун субсидияларга йўналтирилган</t>
  </si>
  <si>
    <t>Тизимдаги 3 та акедемик лицейнинг  450 нафар битирувчиларнинг 442 (98 %) нафари олий таълим муссасаларига қабул қилинди.</t>
  </si>
  <si>
    <t>табиий яйловларни мониторинг қилиш (пункт)</t>
  </si>
  <si>
    <r>
      <t xml:space="preserve">Қуйи дастур номи:  </t>
    </r>
    <r>
      <rPr>
        <sz val="13"/>
        <rFont val="Times New Roman"/>
        <family val="1"/>
        <charset val="204"/>
      </rPr>
      <t>Ипакчилик ва жун саноатини ривожлантириш сиёсатини юритиш ва бошқариш</t>
    </r>
  </si>
  <si>
    <r>
      <t xml:space="preserve">Қуйи дастур номи:  </t>
    </r>
    <r>
      <rPr>
        <sz val="13"/>
        <rFont val="Times New Roman"/>
        <family val="1"/>
        <charset val="204"/>
      </rPr>
      <t>Яйлов ерларида шахтали ва тик қудуқлар ҳамда насос станцияларини қуриш ва реконструкция қилишга сарфланган харажатларнинг бир қисмини қоплаш учун субсидиялар</t>
    </r>
  </si>
  <si>
    <r>
      <t xml:space="preserve">Қуйи дастур номи: </t>
    </r>
    <r>
      <rPr>
        <sz val="13"/>
        <rFont val="Times New Roman"/>
        <family val="1"/>
        <charset val="204"/>
      </rPr>
      <t>Экспортбоп қишлоқ хўжалиги маҳсулотларини етиштиришда биологик ҳимоя усулини қўллаш билан боғлиқ харажатларнинг бир қисмини қоплашга ажратиладиган субсидия</t>
    </r>
  </si>
  <si>
    <t>Ўзбекистон Республикаси Президентининг 2024 йил 25 декабрдаги ПҚ-455-сонли сонли қарорига асосан биринчи даражали бюджет маблағларини тақсимловчиларнинг бюджет маблағларидан фойдаланиш билан боғлиқ мақсадли индикаторларининг 2025 йил йиллик ижроси тўғрисида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</si>
</sst>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
    <numFmt numFmtId="166" formatCode="#,##0.0;[Red]#,##0.0"/>
    <numFmt numFmtId="167" formatCode="#,##0;[Red]#,##0"/>
    <numFmt numFmtId="168" formatCode="0.0"/>
    <numFmt numFmtId="169" formatCode="#,##0.000"/>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3"/>
      <color theme="1"/>
      <name val="Times New Roman"/>
      <family val="1"/>
      <charset val="204"/>
    </font>
    <font>
      <b/>
      <sz val="13"/>
      <color theme="1"/>
      <name val="Times New Roman"/>
      <family val="1"/>
      <charset val="204"/>
    </font>
    <font>
      <b/>
      <sz val="13"/>
      <color rgb="FF000000"/>
      <name val="Times New Roman"/>
      <family val="1"/>
      <charset val="204"/>
    </font>
    <font>
      <sz val="13"/>
      <name val="Times New Roman"/>
      <family val="1"/>
      <charset val="204"/>
    </font>
    <font>
      <sz val="13"/>
      <name val="Calibri"/>
      <family val="2"/>
      <scheme val="minor"/>
    </font>
    <font>
      <sz val="13"/>
      <color theme="1"/>
      <name val="Calibri"/>
      <family val="2"/>
      <scheme val="minor"/>
    </font>
    <font>
      <b/>
      <sz val="20"/>
      <color theme="1"/>
      <name val="Times New Roman"/>
      <family val="1"/>
      <charset val="204"/>
    </font>
    <font>
      <b/>
      <i/>
      <sz val="13"/>
      <color rgb="FF000000"/>
      <name val="Times New Roman"/>
      <family val="1"/>
      <charset val="204"/>
    </font>
    <font>
      <b/>
      <i/>
      <sz val="13"/>
      <name val="Times New Roman"/>
      <family val="1"/>
      <charset val="204"/>
    </font>
    <font>
      <b/>
      <sz val="13"/>
      <color theme="0"/>
      <name val="Times New Roman"/>
      <family val="1"/>
      <charset val="204"/>
    </font>
    <font>
      <sz val="13"/>
      <color rgb="FF000000"/>
      <name val="Times New Roman"/>
      <family val="1"/>
      <charset val="204"/>
    </font>
    <font>
      <i/>
      <sz val="13"/>
      <color theme="1"/>
      <name val="Times New Roman"/>
      <family val="1"/>
      <charset val="204"/>
    </font>
    <font>
      <sz val="14"/>
      <color theme="1"/>
      <name val="Times New Roman"/>
      <family val="1"/>
      <charset val="204"/>
    </font>
    <font>
      <b/>
      <i/>
      <sz val="13"/>
      <color theme="0"/>
      <name val="Times New Roman"/>
      <family val="1"/>
      <charset val="204"/>
    </font>
    <font>
      <sz val="10"/>
      <name val="Arial Cyr"/>
      <family val="2"/>
    </font>
    <font>
      <b/>
      <sz val="13"/>
      <name val="Times New Roman"/>
      <family val="1"/>
      <charset val="204"/>
    </font>
    <font>
      <sz val="14"/>
      <name val="Times New Roman"/>
      <family val="1"/>
      <charset val="204"/>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19">
    <xf numFmtId="0" fontId="0" fillId="0" borderId="0"/>
    <xf numFmtId="43" fontId="5" fillId="0" borderId="0" applyFont="0" applyFill="0" applyBorder="0" applyAlignment="0" applyProtection="0"/>
    <xf numFmtId="0" fontId="4" fillId="0" borderId="0"/>
    <xf numFmtId="164" fontId="4"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43" fontId="5" fillId="0" borderId="0" applyFont="0" applyFill="0" applyBorder="0" applyAlignment="0" applyProtection="0"/>
    <xf numFmtId="0" fontId="21" fillId="0" borderId="0"/>
    <xf numFmtId="0" fontId="3"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43">
    <xf numFmtId="0" fontId="0" fillId="0" borderId="0" xfId="0"/>
    <xf numFmtId="0" fontId="7" fillId="0" borderId="0" xfId="0" applyFont="1"/>
    <xf numFmtId="0" fontId="8" fillId="0" borderId="0" xfId="0" applyFont="1" applyAlignment="1">
      <alignment horizontal="center" vertical="center"/>
    </xf>
    <xf numFmtId="0" fontId="7" fillId="0" borderId="0" xfId="0" applyFont="1" applyFill="1"/>
    <xf numFmtId="0" fontId="7"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vertical="center"/>
    </xf>
    <xf numFmtId="0" fontId="10" fillId="0" borderId="1" xfId="0" applyFont="1" applyBorder="1" applyAlignment="1">
      <alignment horizontal="center" vertical="center" wrapText="1"/>
    </xf>
    <xf numFmtId="0" fontId="11" fillId="0" borderId="0" xfId="0" applyFont="1"/>
    <xf numFmtId="0" fontId="12" fillId="0" borderId="0" xfId="0" applyFont="1" applyAlignment="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2" fillId="0" borderId="0" xfId="0" applyFont="1" applyAlignment="1">
      <alignment horizontal="left"/>
    </xf>
    <xf numFmtId="0" fontId="7" fillId="0" borderId="1" xfId="0" applyFont="1" applyBorder="1" applyAlignment="1">
      <alignment horizontal="justify" vertical="center"/>
    </xf>
    <xf numFmtId="0" fontId="14" fillId="2" borderId="1" xfId="2"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9" fillId="5" borderId="1" xfId="2" applyFont="1" applyFill="1" applyBorder="1" applyAlignment="1">
      <alignment horizontal="center" vertical="center" wrapText="1"/>
    </xf>
    <xf numFmtId="0" fontId="7" fillId="0" borderId="1" xfId="0" applyFont="1" applyFill="1" applyBorder="1" applyAlignment="1">
      <alignment horizontal="left" vertical="center" wrapText="1"/>
    </xf>
    <xf numFmtId="165" fontId="10" fillId="0" borderId="1" xfId="0" applyNumberFormat="1" applyFont="1" applyBorder="1" applyAlignment="1">
      <alignment horizontal="center" vertical="center" wrapText="1"/>
    </xf>
    <xf numFmtId="165" fontId="9" fillId="5" borderId="1" xfId="1"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0" xfId="0" applyFont="1" applyFill="1" applyAlignment="1">
      <alignment vertical="center"/>
    </xf>
    <xf numFmtId="0" fontId="7"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165" fontId="14" fillId="2" borderId="1" xfId="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8" fillId="0" borderId="0" xfId="0" applyNumberFormat="1" applyFont="1" applyAlignment="1">
      <alignment horizontal="center" vertical="center"/>
    </xf>
    <xf numFmtId="49" fontId="7" fillId="0" borderId="0" xfId="0" applyNumberFormat="1" applyFont="1" applyAlignment="1">
      <alignment horizontal="center"/>
    </xf>
    <xf numFmtId="3" fontId="10" fillId="0" borderId="1" xfId="0" applyNumberFormat="1" applyFont="1" applyFill="1" applyBorder="1" applyAlignment="1">
      <alignment horizontal="center" vertical="center" wrapText="1"/>
    </xf>
    <xf numFmtId="3" fontId="14" fillId="2" borderId="1" xfId="1"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9" fillId="5" borderId="1" xfId="2" applyFont="1" applyFill="1" applyBorder="1" applyAlignment="1">
      <alignment vertical="center" wrapText="1"/>
    </xf>
    <xf numFmtId="0" fontId="18" fillId="0" borderId="1" xfId="0" applyFont="1" applyBorder="1" applyAlignment="1">
      <alignment horizontal="left" vertical="center" wrapText="1"/>
    </xf>
    <xf numFmtId="4" fontId="9" fillId="5" borderId="1" xfId="1" applyNumberFormat="1" applyFont="1" applyFill="1" applyBorder="1" applyAlignment="1">
      <alignment horizontal="center" vertical="center" wrapText="1"/>
    </xf>
    <xf numFmtId="0" fontId="9" fillId="4" borderId="2" xfId="2" applyFont="1" applyFill="1" applyBorder="1" applyAlignment="1">
      <alignment vertical="center" wrapText="1"/>
    </xf>
    <xf numFmtId="0" fontId="9" fillId="4" borderId="2" xfId="2" applyFont="1" applyFill="1" applyBorder="1" applyAlignment="1">
      <alignment horizontal="center" vertical="center" wrapText="1"/>
    </xf>
    <xf numFmtId="4" fontId="9" fillId="4" borderId="2" xfId="1" applyNumberFormat="1" applyFont="1" applyFill="1" applyBorder="1" applyAlignment="1">
      <alignment horizontal="center" vertical="center" wrapText="1"/>
    </xf>
    <xf numFmtId="49" fontId="9" fillId="4" borderId="13" xfId="2" applyNumberFormat="1" applyFont="1" applyFill="1" applyBorder="1" applyAlignment="1">
      <alignment horizontal="center" vertical="center" wrapText="1"/>
    </xf>
    <xf numFmtId="166" fontId="9" fillId="4" borderId="14" xfId="1" applyNumberFormat="1" applyFont="1" applyFill="1" applyBorder="1" applyAlignment="1">
      <alignment horizontal="center" vertical="center" wrapText="1"/>
    </xf>
    <xf numFmtId="49" fontId="9" fillId="5" borderId="15" xfId="2" applyNumberFormat="1" applyFont="1" applyFill="1" applyBorder="1" applyAlignment="1">
      <alignment horizontal="center" vertical="center" wrapText="1"/>
    </xf>
    <xf numFmtId="49" fontId="14" fillId="2" borderId="15" xfId="2" applyNumberFormat="1" applyFont="1" applyFill="1" applyBorder="1" applyAlignment="1">
      <alignment horizontal="center" vertical="center" wrapText="1"/>
    </xf>
    <xf numFmtId="167" fontId="14" fillId="2" borderId="16" xfId="1" applyNumberFormat="1"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10" fillId="0" borderId="15"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0" borderId="9" xfId="0" applyNumberFormat="1" applyFont="1" applyBorder="1" applyAlignment="1">
      <alignment horizontal="center" vertical="center" wrapText="1"/>
    </xf>
    <xf numFmtId="0" fontId="7" fillId="0" borderId="10" xfId="0" applyFont="1" applyBorder="1" applyAlignment="1">
      <alignment horizontal="justify" vertical="center"/>
    </xf>
    <xf numFmtId="0" fontId="7" fillId="0" borderId="10" xfId="0" applyFont="1" applyBorder="1" applyAlignment="1">
      <alignment horizontal="center" vertical="center" wrapText="1"/>
    </xf>
    <xf numFmtId="165" fontId="7" fillId="0" borderId="10" xfId="0" applyNumberFormat="1" applyFont="1" applyBorder="1" applyAlignment="1">
      <alignment horizontal="center" vertical="center" wrapText="1"/>
    </xf>
    <xf numFmtId="165" fontId="14" fillId="2" borderId="16" xfId="1" applyNumberFormat="1" applyFont="1" applyFill="1" applyBorder="1" applyAlignment="1">
      <alignment horizontal="left" vertical="center" wrapText="1"/>
    </xf>
    <xf numFmtId="165" fontId="7" fillId="3" borderId="16" xfId="0" applyNumberFormat="1" applyFont="1" applyFill="1" applyBorder="1" applyAlignment="1">
      <alignment horizontal="left" vertical="center" wrapText="1"/>
    </xf>
    <xf numFmtId="165" fontId="9" fillId="5" borderId="16" xfId="1" applyNumberFormat="1" applyFont="1" applyFill="1" applyBorder="1" applyAlignment="1">
      <alignment horizontal="left" vertical="center" wrapText="1"/>
    </xf>
    <xf numFmtId="3" fontId="10" fillId="0" borderId="16" xfId="0" applyNumberFormat="1" applyFont="1" applyBorder="1" applyAlignment="1">
      <alignment horizontal="left" vertical="center" wrapText="1"/>
    </xf>
    <xf numFmtId="165" fontId="7" fillId="0" borderId="16"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169" fontId="9" fillId="4" borderId="2" xfId="1" applyNumberFormat="1" applyFont="1" applyFill="1" applyBorder="1" applyAlignment="1">
      <alignment horizontal="center" vertical="center" wrapText="1"/>
    </xf>
    <xf numFmtId="0" fontId="11" fillId="0" borderId="0" xfId="0" applyFont="1" applyFill="1"/>
    <xf numFmtId="0" fontId="12" fillId="0" borderId="0" xfId="0" applyFont="1" applyFill="1" applyAlignment="1">
      <alignment vertical="center"/>
    </xf>
    <xf numFmtId="165" fontId="7" fillId="0" borderId="16" xfId="0" applyNumberFormat="1"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43" fontId="8" fillId="0" borderId="0" xfId="1" applyFont="1" applyAlignment="1">
      <alignment horizontal="center" vertical="center"/>
    </xf>
    <xf numFmtId="166" fontId="9" fillId="0" borderId="16" xfId="1" applyNumberFormat="1" applyFont="1" applyFill="1" applyBorder="1" applyAlignment="1">
      <alignment horizontal="center" vertical="center" wrapText="1"/>
    </xf>
    <xf numFmtId="0" fontId="16" fillId="6" borderId="11" xfId="0" applyFont="1" applyFill="1" applyBorder="1" applyAlignment="1">
      <alignment horizontal="center" vertical="center" wrapText="1"/>
    </xf>
    <xf numFmtId="9" fontId="9" fillId="4" borderId="2" xfId="1" applyNumberFormat="1" applyFont="1" applyFill="1" applyBorder="1" applyAlignment="1">
      <alignment horizontal="center" vertical="center" wrapText="1"/>
    </xf>
    <xf numFmtId="9" fontId="9" fillId="5" borderId="1" xfId="1" applyNumberFormat="1" applyFont="1" applyFill="1" applyBorder="1" applyAlignment="1">
      <alignment horizontal="center" vertical="center" wrapText="1"/>
    </xf>
    <xf numFmtId="9" fontId="14" fillId="2" borderId="1" xfId="1"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10" xfId="0" applyNumberFormat="1" applyFont="1" applyFill="1" applyBorder="1" applyAlignment="1">
      <alignment horizontal="center" vertical="center" wrapText="1"/>
    </xf>
    <xf numFmtId="165" fontId="7" fillId="0" borderId="12" xfId="0" applyNumberFormat="1" applyFont="1" applyFill="1" applyBorder="1" applyAlignment="1">
      <alignment horizontal="left" vertical="center" wrapText="1"/>
    </xf>
    <xf numFmtId="4" fontId="7" fillId="0" borderId="0" xfId="0" applyNumberFormat="1" applyFont="1"/>
    <xf numFmtId="3" fontId="10" fillId="0" borderId="16" xfId="0" applyNumberFormat="1" applyFont="1" applyFill="1" applyBorder="1" applyAlignment="1">
      <alignment horizontal="left" vertical="center" wrapText="1"/>
    </xf>
    <xf numFmtId="3" fontId="14" fillId="0" borderId="16" xfId="1"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166" fontId="9" fillId="5" borderId="16" xfId="1" applyNumberFormat="1" applyFont="1" applyFill="1" applyBorder="1" applyAlignment="1">
      <alignment horizontal="left" vertical="center" wrapText="1"/>
    </xf>
    <xf numFmtId="167" fontId="14" fillId="2" borderId="16" xfId="1" applyNumberFormat="1" applyFont="1" applyFill="1" applyBorder="1" applyAlignment="1">
      <alignment horizontal="left" vertical="center" wrapText="1"/>
    </xf>
    <xf numFmtId="165" fontId="17" fillId="5" borderId="16" xfId="1" applyNumberFormat="1" applyFont="1" applyFill="1" applyBorder="1" applyAlignment="1">
      <alignment horizontal="left" vertical="center" wrapText="1"/>
    </xf>
    <xf numFmtId="165" fontId="10" fillId="0" borderId="16" xfId="0" applyNumberFormat="1" applyFont="1" applyBorder="1" applyAlignment="1">
      <alignment horizontal="left" vertical="center" wrapText="1"/>
    </xf>
    <xf numFmtId="165" fontId="10" fillId="0" borderId="16" xfId="0" applyNumberFormat="1" applyFont="1" applyFill="1" applyBorder="1" applyAlignment="1">
      <alignment horizontal="left" vertical="center" wrapText="1"/>
    </xf>
    <xf numFmtId="3" fontId="7" fillId="0" borderId="16" xfId="0" applyNumberFormat="1" applyFont="1" applyBorder="1" applyAlignment="1">
      <alignment horizontal="left" vertical="center" wrapText="1"/>
    </xf>
    <xf numFmtId="0" fontId="7" fillId="0" borderId="16" xfId="0" applyFont="1" applyFill="1" applyBorder="1" applyAlignment="1">
      <alignment horizontal="left" vertical="center"/>
    </xf>
    <xf numFmtId="1" fontId="7" fillId="0" borderId="16" xfId="0" applyNumberFormat="1" applyFont="1" applyFill="1" applyBorder="1" applyAlignment="1">
      <alignment horizontal="left" vertical="center" wrapText="1"/>
    </xf>
    <xf numFmtId="4" fontId="8" fillId="0" borderId="0" xfId="1" applyNumberFormat="1" applyFont="1" applyAlignment="1">
      <alignment horizontal="center" vertical="center"/>
    </xf>
    <xf numFmtId="4" fontId="16" fillId="6" borderId="11" xfId="0"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10" xfId="0" applyNumberFormat="1" applyFont="1" applyBorder="1" applyAlignment="1">
      <alignment horizontal="center" vertical="center" wrapText="1"/>
    </xf>
    <xf numFmtId="4" fontId="22" fillId="5" borderId="1" xfId="1" applyNumberFormat="1" applyFont="1" applyFill="1" applyBorder="1" applyAlignment="1">
      <alignment horizontal="center" vertical="center" wrapText="1"/>
    </xf>
    <xf numFmtId="4" fontId="14" fillId="0" borderId="1" xfId="1"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10" fillId="2" borderId="16" xfId="1" applyNumberFormat="1" applyFont="1" applyFill="1" applyBorder="1" applyAlignment="1">
      <alignment horizontal="left" vertical="center" wrapText="1"/>
    </xf>
    <xf numFmtId="3" fontId="10" fillId="0" borderId="17" xfId="0" applyNumberFormat="1" applyFont="1" applyBorder="1" applyAlignment="1">
      <alignment horizontal="left" vertical="center" wrapText="1"/>
    </xf>
    <xf numFmtId="49" fontId="16" fillId="0" borderId="19"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4" fontId="16" fillId="0" borderId="20"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49" fontId="22" fillId="5" borderId="15" xfId="2" applyNumberFormat="1" applyFont="1" applyFill="1" applyBorder="1" applyAlignment="1">
      <alignment horizontal="center" vertical="center" wrapText="1"/>
    </xf>
    <xf numFmtId="0" fontId="22" fillId="5" borderId="1" xfId="2" applyFont="1" applyFill="1" applyBorder="1" applyAlignment="1">
      <alignment vertical="center" wrapText="1"/>
    </xf>
    <xf numFmtId="0" fontId="22" fillId="5" borderId="1" xfId="2" applyFont="1" applyFill="1" applyBorder="1" applyAlignment="1">
      <alignment horizontal="center" vertical="center" wrapText="1"/>
    </xf>
    <xf numFmtId="9" fontId="22" fillId="5" borderId="1" xfId="1" applyNumberFormat="1" applyFont="1" applyFill="1" applyBorder="1" applyAlignment="1">
      <alignment horizontal="center" vertical="center" wrapText="1"/>
    </xf>
    <xf numFmtId="165" fontId="10" fillId="5" borderId="16" xfId="1" applyNumberFormat="1" applyFont="1" applyFill="1" applyBorder="1" applyAlignment="1">
      <alignment horizontal="left" vertical="center" wrapText="1"/>
    </xf>
    <xf numFmtId="0" fontId="10" fillId="0" borderId="0" xfId="0" applyFont="1" applyFill="1"/>
    <xf numFmtId="165" fontId="22" fillId="5" borderId="16" xfId="1" applyNumberFormat="1" applyFont="1" applyFill="1" applyBorder="1" applyAlignment="1">
      <alignment horizontal="left" vertical="center" wrapText="1"/>
    </xf>
    <xf numFmtId="49" fontId="15" fillId="2" borderId="15" xfId="2" applyNumberFormat="1" applyFont="1" applyFill="1" applyBorder="1" applyAlignment="1">
      <alignment horizontal="center" vertical="center" wrapText="1"/>
    </xf>
    <xf numFmtId="0" fontId="15" fillId="2" borderId="1" xfId="2" applyFont="1" applyFill="1" applyBorder="1" applyAlignment="1">
      <alignment horizontal="center" vertical="center" wrapText="1"/>
    </xf>
    <xf numFmtId="165" fontId="15" fillId="2" borderId="1" xfId="1"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9" fontId="15" fillId="2" borderId="1" xfId="1" applyNumberFormat="1" applyFont="1" applyFill="1" applyBorder="1" applyAlignment="1">
      <alignment horizontal="center" vertical="center" wrapText="1"/>
    </xf>
    <xf numFmtId="165" fontId="15" fillId="2" borderId="16" xfId="1" applyNumberFormat="1" applyFont="1" applyFill="1" applyBorder="1" applyAlignment="1">
      <alignment horizontal="left" vertical="center" wrapText="1"/>
    </xf>
    <xf numFmtId="49" fontId="10" fillId="0" borderId="15" xfId="0" applyNumberFormat="1" applyFont="1" applyBorder="1" applyAlignment="1">
      <alignment horizontal="center" vertical="center"/>
    </xf>
    <xf numFmtId="165"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165" fontId="10" fillId="3" borderId="16" xfId="0" applyNumberFormat="1" applyFont="1" applyFill="1" applyBorder="1" applyAlignment="1">
      <alignment horizontal="left" vertical="center" wrapText="1"/>
    </xf>
    <xf numFmtId="165" fontId="22" fillId="5" borderId="1" xfId="1" applyNumberFormat="1" applyFont="1" applyFill="1" applyBorder="1" applyAlignment="1">
      <alignment horizontal="center" vertical="center" wrapText="1"/>
    </xf>
    <xf numFmtId="3" fontId="10" fillId="0" borderId="17" xfId="0" applyNumberFormat="1" applyFont="1" applyBorder="1" applyAlignment="1">
      <alignment horizontal="left" vertical="center" wrapText="1"/>
    </xf>
    <xf numFmtId="3" fontId="10" fillId="0" borderId="18" xfId="0" applyNumberFormat="1" applyFont="1" applyBorder="1" applyAlignment="1">
      <alignment horizontal="left" vertical="center" wrapText="1"/>
    </xf>
    <xf numFmtId="3" fontId="10" fillId="0" borderId="14" xfId="0" applyNumberFormat="1" applyFont="1" applyBorder="1" applyAlignment="1">
      <alignment horizontal="left" vertical="center" wrapText="1"/>
    </xf>
    <xf numFmtId="0" fontId="16" fillId="6" borderId="8"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49" fontId="16" fillId="6" borderId="3" xfId="0" applyNumberFormat="1" applyFont="1" applyFill="1" applyBorder="1" applyAlignment="1">
      <alignment horizontal="center" vertical="center" wrapText="1"/>
    </xf>
    <xf numFmtId="49" fontId="16" fillId="6" borderId="9" xfId="0" applyNumberFormat="1"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cellXfs>
  <cellStyles count="19">
    <cellStyle name="Обычный" xfId="0" builtinId="0"/>
    <cellStyle name="Обычный 10 3" xfId="4" xr:uid="{00000000-0005-0000-0000-000001000000}"/>
    <cellStyle name="Обычный 2" xfId="6" xr:uid="{00000000-0005-0000-0000-000002000000}"/>
    <cellStyle name="Обычный 3" xfId="2" xr:uid="{00000000-0005-0000-0000-000003000000}"/>
    <cellStyle name="Обычный 3 2" xfId="9" xr:uid="{00000000-0005-0000-0000-000004000000}"/>
    <cellStyle name="Обычный 3 2 2" xfId="13" xr:uid="{00000000-0005-0000-0000-000005000000}"/>
    <cellStyle name="Обычный 3 2 3" xfId="17" xr:uid="{00000000-0005-0000-0000-000006000000}"/>
    <cellStyle name="Обычный 3 3" xfId="11" xr:uid="{00000000-0005-0000-0000-000007000000}"/>
    <cellStyle name="Обычный 3 4" xfId="15" xr:uid="{00000000-0005-0000-0000-000008000000}"/>
    <cellStyle name="Обычный 4" xfId="8" xr:uid="{00000000-0005-0000-0000-000009000000}"/>
    <cellStyle name="Процентный 2" xfId="5" xr:uid="{00000000-0005-0000-0000-00000A000000}"/>
    <cellStyle name="Финансовый" xfId="1" builtinId="3"/>
    <cellStyle name="Финансовый 2" xfId="7" xr:uid="{00000000-0005-0000-0000-00000C000000}"/>
    <cellStyle name="Финансовый 3" xfId="3" xr:uid="{00000000-0005-0000-0000-00000D000000}"/>
    <cellStyle name="Финансовый 3 2" xfId="10" xr:uid="{00000000-0005-0000-0000-00000E000000}"/>
    <cellStyle name="Финансовый 3 2 2" xfId="14" xr:uid="{00000000-0005-0000-0000-00000F000000}"/>
    <cellStyle name="Финансовый 3 2 3" xfId="18" xr:uid="{00000000-0005-0000-0000-000010000000}"/>
    <cellStyle name="Финансовый 3 3" xfId="12" xr:uid="{00000000-0005-0000-0000-000011000000}"/>
    <cellStyle name="Финансовый 3 4" xfId="16"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9"/>
  <sheetViews>
    <sheetView tabSelected="1" view="pageBreakPreview" zoomScaleNormal="100" zoomScaleSheetLayoutView="100" workbookViewId="0">
      <pane ySplit="7" topLeftCell="A17" activePane="bottomLeft" state="frozenSplit"/>
      <selection pane="bottomLeft" sqref="A1:I1"/>
    </sheetView>
  </sheetViews>
  <sheetFormatPr defaultRowHeight="16.5" x14ac:dyDescent="0.25"/>
  <cols>
    <col min="1" max="1" width="7.140625" style="36" customWidth="1"/>
    <col min="2" max="2" width="112.5703125" style="1" customWidth="1"/>
    <col min="3" max="3" width="13.28515625" style="1" customWidth="1"/>
    <col min="4" max="4" width="12.7109375" style="1" customWidth="1"/>
    <col min="5" max="5" width="21.28515625" style="1" customWidth="1"/>
    <col min="6" max="6" width="12.7109375" style="82" bestFit="1" customWidth="1"/>
    <col min="7" max="7" width="26.85546875" style="1" customWidth="1"/>
    <col min="8" max="8" width="24.85546875" style="1" customWidth="1"/>
    <col min="9" max="9" width="68.42578125" style="1" customWidth="1"/>
    <col min="10" max="16384" width="9.140625" style="1"/>
  </cols>
  <sheetData>
    <row r="1" spans="1:9" ht="77.25" customHeight="1" x14ac:dyDescent="0.25">
      <c r="A1" s="133" t="s">
        <v>149</v>
      </c>
      <c r="B1" s="133"/>
      <c r="C1" s="133"/>
      <c r="D1" s="133"/>
      <c r="E1" s="133"/>
      <c r="F1" s="133"/>
      <c r="G1" s="133"/>
      <c r="H1" s="133"/>
      <c r="I1" s="133"/>
    </row>
    <row r="2" spans="1:9" ht="25.5" x14ac:dyDescent="0.25">
      <c r="A2" s="134" t="s">
        <v>127</v>
      </c>
      <c r="B2" s="134"/>
      <c r="C2" s="134"/>
      <c r="D2" s="134"/>
      <c r="E2" s="134"/>
      <c r="F2" s="134"/>
      <c r="G2" s="134"/>
      <c r="H2" s="134"/>
      <c r="I2" s="134"/>
    </row>
    <row r="3" spans="1:9" ht="17.25" thickBot="1" x14ac:dyDescent="0.3">
      <c r="A3" s="35"/>
      <c r="B3" s="2"/>
      <c r="C3" s="2"/>
      <c r="D3" s="2"/>
      <c r="E3" s="71">
        <f>+D7-E7</f>
        <v>-384.32126489949928</v>
      </c>
      <c r="F3" s="94"/>
      <c r="G3" s="2"/>
      <c r="H3" s="2"/>
      <c r="I3" s="2"/>
    </row>
    <row r="4" spans="1:9" ht="36.75" customHeight="1" x14ac:dyDescent="0.25">
      <c r="A4" s="135" t="s">
        <v>117</v>
      </c>
      <c r="B4" s="137" t="s">
        <v>118</v>
      </c>
      <c r="C4" s="137" t="s">
        <v>119</v>
      </c>
      <c r="D4" s="137" t="s">
        <v>120</v>
      </c>
      <c r="E4" s="139" t="s">
        <v>121</v>
      </c>
      <c r="F4" s="141" t="s">
        <v>135</v>
      </c>
      <c r="G4" s="141"/>
      <c r="H4" s="142"/>
      <c r="I4" s="131" t="s">
        <v>122</v>
      </c>
    </row>
    <row r="5" spans="1:9" ht="78.75" customHeight="1" thickBot="1" x14ac:dyDescent="0.3">
      <c r="A5" s="136"/>
      <c r="B5" s="138"/>
      <c r="C5" s="138"/>
      <c r="D5" s="138"/>
      <c r="E5" s="140"/>
      <c r="F5" s="95" t="s">
        <v>123</v>
      </c>
      <c r="G5" s="73" t="s">
        <v>124</v>
      </c>
      <c r="H5" s="73" t="s">
        <v>125</v>
      </c>
      <c r="I5" s="132"/>
    </row>
    <row r="6" spans="1:9" s="3" customFormat="1" ht="33.75" customHeight="1" x14ac:dyDescent="0.25">
      <c r="A6" s="105"/>
      <c r="B6" s="106"/>
      <c r="C6" s="106"/>
      <c r="D6" s="106"/>
      <c r="E6" s="106"/>
      <c r="F6" s="107"/>
      <c r="G6" s="106"/>
      <c r="H6" s="106"/>
      <c r="I6" s="108"/>
    </row>
    <row r="7" spans="1:9" s="3" customFormat="1" x14ac:dyDescent="0.25">
      <c r="A7" s="46" t="s">
        <v>107</v>
      </c>
      <c r="B7" s="43" t="s">
        <v>126</v>
      </c>
      <c r="C7" s="44" t="s">
        <v>69</v>
      </c>
      <c r="D7" s="45">
        <f>+D8+D19+D31+D76+D95+D106+D114+D119+D129</f>
        <v>1798.8890326800004</v>
      </c>
      <c r="E7" s="66">
        <f>+E8+E19+E31+E76+E95+E106+E114+E119+E129</f>
        <v>2183.2102975794996</v>
      </c>
      <c r="F7" s="45">
        <f>+F8+F19+F31+F76+F95+F106+F114+F119+F129</f>
        <v>2088.1709447614094</v>
      </c>
      <c r="G7" s="45">
        <f>+F7-E7</f>
        <v>-95.039352818090265</v>
      </c>
      <c r="H7" s="74">
        <f>+F7/E7</f>
        <v>0.95646807230459685</v>
      </c>
      <c r="I7" s="47"/>
    </row>
    <row r="8" spans="1:9" s="3" customFormat="1" x14ac:dyDescent="0.25">
      <c r="A8" s="48" t="s">
        <v>108</v>
      </c>
      <c r="B8" s="40" t="s">
        <v>128</v>
      </c>
      <c r="C8" s="18" t="s">
        <v>69</v>
      </c>
      <c r="D8" s="42">
        <v>26.343108000000001</v>
      </c>
      <c r="E8" s="42">
        <v>28.4052741746154</v>
      </c>
      <c r="F8" s="42">
        <v>25.246225443897998</v>
      </c>
      <c r="G8" s="42">
        <f>+F8-E8</f>
        <v>-3.1590487307174016</v>
      </c>
      <c r="H8" s="75">
        <f t="shared" ref="H8:H71" si="0">+F8/E8</f>
        <v>0.88878654325609319</v>
      </c>
      <c r="I8" s="72"/>
    </row>
    <row r="9" spans="1:9" s="3" customFormat="1" ht="17.25" x14ac:dyDescent="0.25">
      <c r="A9" s="49"/>
      <c r="B9" s="17" t="s">
        <v>0</v>
      </c>
      <c r="C9" s="15"/>
      <c r="D9" s="16"/>
      <c r="E9" s="16"/>
      <c r="F9" s="96"/>
      <c r="G9" s="16"/>
      <c r="H9" s="76"/>
      <c r="I9" s="50"/>
    </row>
    <row r="10" spans="1:9" s="25" customFormat="1" x14ac:dyDescent="0.25">
      <c r="A10" s="51"/>
      <c r="B10" s="24" t="s">
        <v>7</v>
      </c>
      <c r="C10" s="23" t="s">
        <v>70</v>
      </c>
      <c r="D10" s="37">
        <v>72</v>
      </c>
      <c r="E10" s="37">
        <v>72</v>
      </c>
      <c r="F10" s="70">
        <v>84.4</v>
      </c>
      <c r="G10" s="37">
        <f>+F10-E10</f>
        <v>12.400000000000006</v>
      </c>
      <c r="H10" s="77">
        <f t="shared" si="0"/>
        <v>1.1722222222222223</v>
      </c>
      <c r="I10" s="83"/>
    </row>
    <row r="11" spans="1:9" s="25" customFormat="1" x14ac:dyDescent="0.25">
      <c r="A11" s="51"/>
      <c r="B11" s="24" t="s">
        <v>8</v>
      </c>
      <c r="C11" s="23" t="s">
        <v>70</v>
      </c>
      <c r="D11" s="37">
        <v>40</v>
      </c>
      <c r="E11" s="37">
        <v>40</v>
      </c>
      <c r="F11" s="70">
        <v>45.5</v>
      </c>
      <c r="G11" s="37">
        <f>+F11-E11</f>
        <v>5.5</v>
      </c>
      <c r="H11" s="77">
        <f t="shared" si="0"/>
        <v>1.1375</v>
      </c>
      <c r="I11" s="83"/>
    </row>
    <row r="12" spans="1:9" s="3" customFormat="1" ht="17.25" x14ac:dyDescent="0.25">
      <c r="A12" s="49"/>
      <c r="B12" s="17" t="s">
        <v>2</v>
      </c>
      <c r="C12" s="15"/>
      <c r="D12" s="38"/>
      <c r="E12" s="38"/>
      <c r="F12" s="96"/>
      <c r="G12" s="38"/>
      <c r="H12" s="76"/>
      <c r="I12" s="84"/>
    </row>
    <row r="13" spans="1:9" s="25" customFormat="1" ht="34.5" customHeight="1" x14ac:dyDescent="0.25">
      <c r="A13" s="52"/>
      <c r="B13" s="19" t="s">
        <v>3</v>
      </c>
      <c r="C13" s="26" t="s">
        <v>43</v>
      </c>
      <c r="D13" s="39">
        <v>950</v>
      </c>
      <c r="E13" s="39">
        <v>950</v>
      </c>
      <c r="F13" s="97">
        <v>975</v>
      </c>
      <c r="G13" s="39">
        <f t="shared" ref="G13:G21" si="1">+F13-E13</f>
        <v>25</v>
      </c>
      <c r="H13" s="77">
        <f t="shared" si="0"/>
        <v>1.0263157894736843</v>
      </c>
      <c r="I13" s="83"/>
    </row>
    <row r="14" spans="1:9" s="25" customFormat="1" ht="33" x14ac:dyDescent="0.25">
      <c r="A14" s="52"/>
      <c r="B14" s="19" t="s">
        <v>5</v>
      </c>
      <c r="C14" s="26" t="s">
        <v>4</v>
      </c>
      <c r="D14" s="39">
        <v>35</v>
      </c>
      <c r="E14" s="39">
        <v>35</v>
      </c>
      <c r="F14" s="97">
        <v>35</v>
      </c>
      <c r="G14" s="39">
        <f t="shared" si="1"/>
        <v>0</v>
      </c>
      <c r="H14" s="77">
        <f t="shared" si="0"/>
        <v>1</v>
      </c>
      <c r="I14" s="85"/>
    </row>
    <row r="15" spans="1:9" s="25" customFormat="1" ht="33" x14ac:dyDescent="0.25">
      <c r="A15" s="52"/>
      <c r="B15" s="19" t="s">
        <v>6</v>
      </c>
      <c r="C15" s="26" t="s">
        <v>4</v>
      </c>
      <c r="D15" s="39">
        <v>450</v>
      </c>
      <c r="E15" s="39">
        <v>450</v>
      </c>
      <c r="F15" s="97">
        <v>1452</v>
      </c>
      <c r="G15" s="39">
        <f t="shared" si="1"/>
        <v>1002</v>
      </c>
      <c r="H15" s="77">
        <f t="shared" si="0"/>
        <v>3.2266666666666666</v>
      </c>
      <c r="I15" s="85"/>
    </row>
    <row r="16" spans="1:9" s="25" customFormat="1" x14ac:dyDescent="0.25">
      <c r="A16" s="51"/>
      <c r="B16" s="24" t="s">
        <v>17</v>
      </c>
      <c r="C16" s="23" t="s">
        <v>4</v>
      </c>
      <c r="D16" s="37">
        <v>4</v>
      </c>
      <c r="E16" s="37">
        <v>4</v>
      </c>
      <c r="F16" s="70">
        <v>4</v>
      </c>
      <c r="G16" s="37">
        <f t="shared" si="1"/>
        <v>0</v>
      </c>
      <c r="H16" s="77">
        <f t="shared" si="0"/>
        <v>1</v>
      </c>
      <c r="I16" s="83"/>
    </row>
    <row r="17" spans="1:9" s="25" customFormat="1" ht="49.5" customHeight="1" x14ac:dyDescent="0.25">
      <c r="A17" s="51"/>
      <c r="B17" s="24" t="s">
        <v>18</v>
      </c>
      <c r="C17" s="23" t="s">
        <v>4</v>
      </c>
      <c r="D17" s="37">
        <v>7</v>
      </c>
      <c r="E17" s="37">
        <v>7</v>
      </c>
      <c r="F17" s="70">
        <v>7</v>
      </c>
      <c r="G17" s="37">
        <f t="shared" si="1"/>
        <v>0</v>
      </c>
      <c r="H17" s="77">
        <f t="shared" si="0"/>
        <v>1</v>
      </c>
      <c r="I17" s="83"/>
    </row>
    <row r="18" spans="1:9" s="25" customFormat="1" ht="66" x14ac:dyDescent="0.25">
      <c r="A18" s="51"/>
      <c r="B18" s="24" t="s">
        <v>19</v>
      </c>
      <c r="C18" s="23" t="s">
        <v>4</v>
      </c>
      <c r="D18" s="37">
        <v>12</v>
      </c>
      <c r="E18" s="37">
        <v>12</v>
      </c>
      <c r="F18" s="70">
        <v>10</v>
      </c>
      <c r="G18" s="37">
        <f t="shared" si="1"/>
        <v>-2</v>
      </c>
      <c r="H18" s="77">
        <f t="shared" si="0"/>
        <v>0.83333333333333337</v>
      </c>
      <c r="I18" s="83" t="s">
        <v>136</v>
      </c>
    </row>
    <row r="19" spans="1:9" s="3" customFormat="1" ht="27" customHeight="1" x14ac:dyDescent="0.25">
      <c r="A19" s="48" t="s">
        <v>109</v>
      </c>
      <c r="B19" s="40" t="s">
        <v>67</v>
      </c>
      <c r="C19" s="18" t="s">
        <v>69</v>
      </c>
      <c r="D19" s="42">
        <f>+D20+D21</f>
        <v>113.16146608</v>
      </c>
      <c r="E19" s="42">
        <f>+E20+E21</f>
        <v>109.4317118790385</v>
      </c>
      <c r="F19" s="42">
        <f>+F20+F21</f>
        <v>107.82375162163849</v>
      </c>
      <c r="G19" s="42">
        <f t="shared" si="1"/>
        <v>-1.6079602574000091</v>
      </c>
      <c r="H19" s="75">
        <f t="shared" si="0"/>
        <v>0.98530626790178166</v>
      </c>
      <c r="I19" s="86"/>
    </row>
    <row r="20" spans="1:9" s="3" customFormat="1" ht="27" customHeight="1" x14ac:dyDescent="0.25">
      <c r="A20" s="48"/>
      <c r="B20" s="40" t="s">
        <v>101</v>
      </c>
      <c r="C20" s="18" t="s">
        <v>69</v>
      </c>
      <c r="D20" s="42">
        <v>18.16146608</v>
      </c>
      <c r="E20" s="100">
        <v>14.431711879038501</v>
      </c>
      <c r="F20" s="42">
        <v>12.8267113142385</v>
      </c>
      <c r="G20" s="42">
        <f t="shared" si="1"/>
        <v>-1.605000564800001</v>
      </c>
      <c r="H20" s="75">
        <f t="shared" si="0"/>
        <v>0.8887865432560913</v>
      </c>
      <c r="I20" s="86"/>
    </row>
    <row r="21" spans="1:9" s="3" customFormat="1" ht="82.5" x14ac:dyDescent="0.25">
      <c r="A21" s="48"/>
      <c r="B21" s="40" t="s">
        <v>71</v>
      </c>
      <c r="C21" s="18" t="s">
        <v>69</v>
      </c>
      <c r="D21" s="42">
        <v>95</v>
      </c>
      <c r="E21" s="42">
        <v>95</v>
      </c>
      <c r="F21" s="42">
        <v>94.997040307399999</v>
      </c>
      <c r="G21" s="42">
        <f t="shared" si="1"/>
        <v>-2.9596926000010626E-3</v>
      </c>
      <c r="H21" s="75">
        <f t="shared" si="0"/>
        <v>0.99996884534105257</v>
      </c>
      <c r="I21" s="86"/>
    </row>
    <row r="22" spans="1:9" s="3" customFormat="1" ht="17.25" x14ac:dyDescent="0.25">
      <c r="A22" s="49"/>
      <c r="B22" s="17" t="s">
        <v>2</v>
      </c>
      <c r="C22" s="15"/>
      <c r="D22" s="28"/>
      <c r="E22" s="28"/>
      <c r="F22" s="96"/>
      <c r="G22" s="28"/>
      <c r="H22" s="76"/>
      <c r="I22" s="60"/>
    </row>
    <row r="23" spans="1:9" s="7" customFormat="1" x14ac:dyDescent="0.25">
      <c r="A23" s="53"/>
      <c r="B23" s="5" t="s">
        <v>9</v>
      </c>
      <c r="C23" s="8" t="s">
        <v>4</v>
      </c>
      <c r="D23" s="34">
        <v>112036</v>
      </c>
      <c r="E23" s="34">
        <v>112036</v>
      </c>
      <c r="F23" s="37">
        <v>112036</v>
      </c>
      <c r="G23" s="34">
        <f t="shared" ref="G23:G33" si="2">+F23-E23</f>
        <v>0</v>
      </c>
      <c r="H23" s="77">
        <f t="shared" si="0"/>
        <v>1</v>
      </c>
      <c r="I23" s="63"/>
    </row>
    <row r="24" spans="1:9" s="7" customFormat="1" x14ac:dyDescent="0.25">
      <c r="A24" s="53"/>
      <c r="B24" s="5" t="s">
        <v>10</v>
      </c>
      <c r="C24" s="8" t="s">
        <v>4</v>
      </c>
      <c r="D24" s="34">
        <v>800580</v>
      </c>
      <c r="E24" s="34">
        <v>800580</v>
      </c>
      <c r="F24" s="37">
        <v>800580</v>
      </c>
      <c r="G24" s="34">
        <f t="shared" si="2"/>
        <v>0</v>
      </c>
      <c r="H24" s="77">
        <f t="shared" si="0"/>
        <v>1</v>
      </c>
      <c r="I24" s="63"/>
    </row>
    <row r="25" spans="1:9" s="7" customFormat="1" x14ac:dyDescent="0.25">
      <c r="A25" s="53"/>
      <c r="B25" s="5" t="s">
        <v>11</v>
      </c>
      <c r="C25" s="8" t="s">
        <v>12</v>
      </c>
      <c r="D25" s="20">
        <v>4.2</v>
      </c>
      <c r="E25" s="20">
        <v>4.2</v>
      </c>
      <c r="F25" s="20">
        <v>4.2</v>
      </c>
      <c r="G25" s="34">
        <f t="shared" si="2"/>
        <v>0</v>
      </c>
      <c r="H25" s="77">
        <f t="shared" si="0"/>
        <v>1</v>
      </c>
      <c r="I25" s="63"/>
    </row>
    <row r="26" spans="1:9" s="7" customFormat="1" x14ac:dyDescent="0.25">
      <c r="A26" s="53"/>
      <c r="B26" s="5" t="s">
        <v>145</v>
      </c>
      <c r="C26" s="8" t="s">
        <v>4</v>
      </c>
      <c r="D26" s="34">
        <v>869</v>
      </c>
      <c r="E26" s="34">
        <v>869</v>
      </c>
      <c r="F26" s="37">
        <v>869</v>
      </c>
      <c r="G26" s="34"/>
      <c r="H26" s="77">
        <f t="shared" si="0"/>
        <v>1</v>
      </c>
      <c r="I26" s="104"/>
    </row>
    <row r="27" spans="1:9" s="7" customFormat="1" ht="30" customHeight="1" x14ac:dyDescent="0.25">
      <c r="A27" s="53"/>
      <c r="B27" s="5" t="s">
        <v>13</v>
      </c>
      <c r="C27" s="8" t="s">
        <v>14</v>
      </c>
      <c r="D27" s="34">
        <v>746.4</v>
      </c>
      <c r="E27" s="34">
        <v>746.4</v>
      </c>
      <c r="F27" s="27">
        <v>793.6</v>
      </c>
      <c r="G27" s="34">
        <f t="shared" si="2"/>
        <v>47.200000000000045</v>
      </c>
      <c r="H27" s="77">
        <f t="shared" si="0"/>
        <v>1.0632368703108253</v>
      </c>
      <c r="I27" s="128"/>
    </row>
    <row r="28" spans="1:9" s="7" customFormat="1" ht="30" customHeight="1" x14ac:dyDescent="0.25">
      <c r="A28" s="53"/>
      <c r="B28" s="5" t="s">
        <v>15</v>
      </c>
      <c r="C28" s="8" t="s">
        <v>14</v>
      </c>
      <c r="D28" s="34">
        <v>731.3</v>
      </c>
      <c r="E28" s="34">
        <v>731.3</v>
      </c>
      <c r="F28" s="27">
        <v>751.4</v>
      </c>
      <c r="G28" s="34">
        <f t="shared" si="2"/>
        <v>20.100000000000023</v>
      </c>
      <c r="H28" s="77">
        <f t="shared" si="0"/>
        <v>1.0274853001504172</v>
      </c>
      <c r="I28" s="129"/>
    </row>
    <row r="29" spans="1:9" s="7" customFormat="1" ht="30" customHeight="1" x14ac:dyDescent="0.25">
      <c r="A29" s="53"/>
      <c r="B29" s="5" t="s">
        <v>16</v>
      </c>
      <c r="C29" s="8" t="s">
        <v>14</v>
      </c>
      <c r="D29" s="34">
        <v>575.6</v>
      </c>
      <c r="E29" s="34">
        <v>575.6</v>
      </c>
      <c r="F29" s="27">
        <v>568.88</v>
      </c>
      <c r="G29" s="34">
        <f t="shared" si="2"/>
        <v>-6.7200000000000273</v>
      </c>
      <c r="H29" s="77">
        <f t="shared" si="0"/>
        <v>0.98832522585128557</v>
      </c>
      <c r="I29" s="129"/>
    </row>
    <row r="30" spans="1:9" s="7" customFormat="1" ht="33" x14ac:dyDescent="0.25">
      <c r="A30" s="53"/>
      <c r="B30" s="5" t="s">
        <v>105</v>
      </c>
      <c r="C30" s="8" t="s">
        <v>4</v>
      </c>
      <c r="D30" s="34">
        <v>45</v>
      </c>
      <c r="E30" s="34">
        <v>45</v>
      </c>
      <c r="F30" s="27">
        <v>52</v>
      </c>
      <c r="G30" s="34">
        <f t="shared" si="2"/>
        <v>7</v>
      </c>
      <c r="H30" s="77">
        <f t="shared" si="0"/>
        <v>1.1555555555555554</v>
      </c>
      <c r="I30" s="130"/>
    </row>
    <row r="31" spans="1:9" s="3" customFormat="1" ht="29.25" customHeight="1" x14ac:dyDescent="0.25">
      <c r="A31" s="48" t="s">
        <v>110</v>
      </c>
      <c r="B31" s="40" t="s">
        <v>20</v>
      </c>
      <c r="C31" s="18" t="s">
        <v>69</v>
      </c>
      <c r="D31" s="42">
        <f>+D32+D33+D38+D43+D48+D53+D58+D64+D71</f>
        <v>447.27150672000005</v>
      </c>
      <c r="E31" s="42">
        <f>+E32+E33+E38+E43+E48+E53+E58+E64+E71+10.24+9.375+4.1195897+35+0.2</f>
        <v>565.3502611594231</v>
      </c>
      <c r="F31" s="42">
        <f>+F32+F33+F38+F43+F48+F53+F58+F64+F71+10.237005939+4.11958969778</f>
        <v>503.38772702737145</v>
      </c>
      <c r="G31" s="42">
        <f t="shared" si="2"/>
        <v>-61.962534132051644</v>
      </c>
      <c r="H31" s="75">
        <f t="shared" si="0"/>
        <v>0.8903997426215412</v>
      </c>
      <c r="I31" s="86"/>
    </row>
    <row r="32" spans="1:9" s="3" customFormat="1" ht="29.25" customHeight="1" x14ac:dyDescent="0.25">
      <c r="A32" s="48"/>
      <c r="B32" s="40" t="s">
        <v>134</v>
      </c>
      <c r="C32" s="18" t="s">
        <v>69</v>
      </c>
      <c r="D32" s="42">
        <v>3.5515067199999999</v>
      </c>
      <c r="E32" s="100">
        <v>3.8942714594230798</v>
      </c>
      <c r="F32" s="100">
        <v>3.4611760689215001</v>
      </c>
      <c r="G32" s="42">
        <f t="shared" si="2"/>
        <v>-0.43309539050157975</v>
      </c>
      <c r="H32" s="75">
        <f t="shared" si="0"/>
        <v>0.88878654325609319</v>
      </c>
      <c r="I32" s="62"/>
    </row>
    <row r="33" spans="1:9" s="3" customFormat="1" ht="34.5" customHeight="1" x14ac:dyDescent="0.25">
      <c r="A33" s="48"/>
      <c r="B33" s="40" t="s">
        <v>72</v>
      </c>
      <c r="C33" s="18" t="s">
        <v>69</v>
      </c>
      <c r="D33" s="42">
        <v>120</v>
      </c>
      <c r="E33" s="42">
        <v>285.18900000000002</v>
      </c>
      <c r="F33" s="42">
        <v>282.2841037</v>
      </c>
      <c r="G33" s="42">
        <f t="shared" si="2"/>
        <v>-2.9048963000000185</v>
      </c>
      <c r="H33" s="75">
        <f t="shared" si="0"/>
        <v>0.98981413623947623</v>
      </c>
      <c r="I33" s="86"/>
    </row>
    <row r="34" spans="1:9" s="3" customFormat="1" ht="17.25" x14ac:dyDescent="0.25">
      <c r="A34" s="49"/>
      <c r="B34" s="17" t="s">
        <v>0</v>
      </c>
      <c r="C34" s="15"/>
      <c r="D34" s="16"/>
      <c r="E34" s="16"/>
      <c r="F34" s="96"/>
      <c r="G34" s="16"/>
      <c r="H34" s="76"/>
      <c r="I34" s="87"/>
    </row>
    <row r="35" spans="1:9" s="9" customFormat="1" ht="33" x14ac:dyDescent="0.3">
      <c r="A35" s="53"/>
      <c r="B35" s="5" t="s">
        <v>21</v>
      </c>
      <c r="C35" s="8" t="s">
        <v>22</v>
      </c>
      <c r="D35" s="20">
        <v>47.3</v>
      </c>
      <c r="E35" s="27">
        <v>47.3</v>
      </c>
      <c r="F35" s="70">
        <v>55.5</v>
      </c>
      <c r="G35" s="20">
        <f>+F35-E35</f>
        <v>8.2000000000000028</v>
      </c>
      <c r="H35" s="77">
        <f t="shared" si="0"/>
        <v>1.1733615221987315</v>
      </c>
      <c r="I35" s="83"/>
    </row>
    <row r="36" spans="1:9" s="3" customFormat="1" ht="24" customHeight="1" x14ac:dyDescent="0.25">
      <c r="A36" s="49"/>
      <c r="B36" s="17" t="s">
        <v>2</v>
      </c>
      <c r="C36" s="15"/>
      <c r="D36" s="28"/>
      <c r="E36" s="28"/>
      <c r="F36" s="96"/>
      <c r="G36" s="28"/>
      <c r="H36" s="76"/>
      <c r="I36" s="60"/>
    </row>
    <row r="37" spans="1:9" s="9" customFormat="1" ht="27.75" customHeight="1" x14ac:dyDescent="0.3">
      <c r="A37" s="53"/>
      <c r="B37" s="5" t="s">
        <v>23</v>
      </c>
      <c r="C37" s="8" t="s">
        <v>14</v>
      </c>
      <c r="D37" s="20">
        <v>20.2</v>
      </c>
      <c r="E37" s="27">
        <v>20.2</v>
      </c>
      <c r="F37" s="70">
        <v>30.87</v>
      </c>
      <c r="G37" s="20">
        <f>+F37-E37</f>
        <v>10.670000000000002</v>
      </c>
      <c r="H37" s="77">
        <f t="shared" si="0"/>
        <v>1.5282178217821782</v>
      </c>
      <c r="I37" s="83"/>
    </row>
    <row r="38" spans="1:9" s="3" customFormat="1" ht="56.25" customHeight="1" x14ac:dyDescent="0.25">
      <c r="A38" s="48"/>
      <c r="B38" s="40" t="s">
        <v>73</v>
      </c>
      <c r="C38" s="18" t="s">
        <v>69</v>
      </c>
      <c r="D38" s="42">
        <v>5</v>
      </c>
      <c r="E38" s="42">
        <v>1</v>
      </c>
      <c r="F38" s="42">
        <v>0.2</v>
      </c>
      <c r="G38" s="42">
        <f>+F38-E38</f>
        <v>-0.8</v>
      </c>
      <c r="H38" s="75">
        <f t="shared" si="0"/>
        <v>0.2</v>
      </c>
      <c r="I38" s="88" t="s">
        <v>141</v>
      </c>
    </row>
    <row r="39" spans="1:9" s="3" customFormat="1" ht="17.25" x14ac:dyDescent="0.25">
      <c r="A39" s="49"/>
      <c r="B39" s="17" t="s">
        <v>0</v>
      </c>
      <c r="C39" s="15"/>
      <c r="D39" s="28"/>
      <c r="E39" s="28"/>
      <c r="F39" s="96"/>
      <c r="G39" s="28"/>
      <c r="H39" s="76"/>
      <c r="I39" s="60"/>
    </row>
    <row r="40" spans="1:9" s="9" customFormat="1" ht="32.25" customHeight="1" x14ac:dyDescent="0.3">
      <c r="A40" s="53"/>
      <c r="B40" s="5" t="s">
        <v>24</v>
      </c>
      <c r="C40" s="8" t="s">
        <v>25</v>
      </c>
      <c r="D40" s="20">
        <v>1500</v>
      </c>
      <c r="E40" s="27">
        <v>1500</v>
      </c>
      <c r="F40" s="70">
        <v>64</v>
      </c>
      <c r="G40" s="20">
        <f>+F40-E40</f>
        <v>-1436</v>
      </c>
      <c r="H40" s="77">
        <f t="shared" si="0"/>
        <v>4.2666666666666665E-2</v>
      </c>
      <c r="I40" s="89" t="s">
        <v>141</v>
      </c>
    </row>
    <row r="41" spans="1:9" s="3" customFormat="1" ht="17.25" x14ac:dyDescent="0.25">
      <c r="A41" s="49"/>
      <c r="B41" s="17" t="s">
        <v>2</v>
      </c>
      <c r="C41" s="15"/>
      <c r="D41" s="28"/>
      <c r="E41" s="28"/>
      <c r="F41" s="96"/>
      <c r="G41" s="28"/>
      <c r="H41" s="76"/>
      <c r="I41" s="60"/>
    </row>
    <row r="42" spans="1:9" s="9" customFormat="1" ht="33" x14ac:dyDescent="0.3">
      <c r="A42" s="53"/>
      <c r="B42" s="5" t="s">
        <v>26</v>
      </c>
      <c r="C42" s="8" t="s">
        <v>4</v>
      </c>
      <c r="D42" s="20">
        <v>100</v>
      </c>
      <c r="E42" s="27">
        <v>100</v>
      </c>
      <c r="F42" s="70">
        <v>2</v>
      </c>
      <c r="G42" s="20">
        <f>+F42-E42</f>
        <v>-98</v>
      </c>
      <c r="H42" s="77">
        <f t="shared" si="0"/>
        <v>0.02</v>
      </c>
      <c r="I42" s="89" t="s">
        <v>141</v>
      </c>
    </row>
    <row r="43" spans="1:9" s="3" customFormat="1" ht="45.75" customHeight="1" x14ac:dyDescent="0.25">
      <c r="A43" s="48"/>
      <c r="B43" s="40" t="s">
        <v>74</v>
      </c>
      <c r="C43" s="18" t="s">
        <v>69</v>
      </c>
      <c r="D43" s="42">
        <v>10.7</v>
      </c>
      <c r="E43" s="42">
        <v>18.076000000000001</v>
      </c>
      <c r="F43" s="42">
        <v>17.6690130639</v>
      </c>
      <c r="G43" s="42">
        <f>+F43-E43</f>
        <v>-0.40698693610000092</v>
      </c>
      <c r="H43" s="75">
        <f t="shared" si="0"/>
        <v>0.97748467934830707</v>
      </c>
      <c r="I43" s="86"/>
    </row>
    <row r="44" spans="1:9" s="3" customFormat="1" ht="17.25" x14ac:dyDescent="0.25">
      <c r="A44" s="49"/>
      <c r="B44" s="17" t="s">
        <v>0</v>
      </c>
      <c r="C44" s="15"/>
      <c r="D44" s="28"/>
      <c r="E44" s="28"/>
      <c r="F44" s="96"/>
      <c r="G44" s="28"/>
      <c r="H44" s="76"/>
      <c r="I44" s="60"/>
    </row>
    <row r="45" spans="1:9" s="9" customFormat="1" ht="33" x14ac:dyDescent="0.3">
      <c r="A45" s="53"/>
      <c r="B45" s="5" t="s">
        <v>21</v>
      </c>
      <c r="C45" s="8" t="s">
        <v>22</v>
      </c>
      <c r="D45" s="20">
        <v>20</v>
      </c>
      <c r="E45" s="27">
        <v>20</v>
      </c>
      <c r="F45" s="70">
        <v>21.9</v>
      </c>
      <c r="G45" s="20">
        <f>+F45-E45</f>
        <v>1.8999999999999986</v>
      </c>
      <c r="H45" s="77">
        <f t="shared" si="0"/>
        <v>1.095</v>
      </c>
      <c r="I45" s="89"/>
    </row>
    <row r="46" spans="1:9" s="3" customFormat="1" ht="17.25" x14ac:dyDescent="0.25">
      <c r="A46" s="49"/>
      <c r="B46" s="17" t="s">
        <v>2</v>
      </c>
      <c r="C46" s="15"/>
      <c r="D46" s="28"/>
      <c r="E46" s="28"/>
      <c r="F46" s="96"/>
      <c r="G46" s="28"/>
      <c r="H46" s="76"/>
      <c r="I46" s="60"/>
    </row>
    <row r="47" spans="1:9" s="9" customFormat="1" ht="34.5" customHeight="1" x14ac:dyDescent="0.3">
      <c r="A47" s="53"/>
      <c r="B47" s="5" t="s">
        <v>27</v>
      </c>
      <c r="C47" s="8" t="s">
        <v>14</v>
      </c>
      <c r="D47" s="20">
        <v>10</v>
      </c>
      <c r="E47" s="27">
        <v>10</v>
      </c>
      <c r="F47" s="70">
        <v>17.6690130639</v>
      </c>
      <c r="G47" s="20">
        <f>+F47-E47</f>
        <v>7.6690130638999996</v>
      </c>
      <c r="H47" s="77">
        <f t="shared" si="0"/>
        <v>1.7669013063899999</v>
      </c>
      <c r="I47" s="89"/>
    </row>
    <row r="48" spans="1:9" s="115" customFormat="1" ht="66" x14ac:dyDescent="0.25">
      <c r="A48" s="110"/>
      <c r="B48" s="111" t="s">
        <v>148</v>
      </c>
      <c r="C48" s="112" t="s">
        <v>69</v>
      </c>
      <c r="D48" s="100">
        <v>10</v>
      </c>
      <c r="E48" s="100">
        <v>0</v>
      </c>
      <c r="F48" s="100">
        <v>0</v>
      </c>
      <c r="G48" s="127">
        <f>+F48-E48</f>
        <v>0</v>
      </c>
      <c r="H48" s="113"/>
      <c r="I48" s="114" t="s">
        <v>130</v>
      </c>
    </row>
    <row r="49" spans="1:9" s="3" customFormat="1" ht="17.25" x14ac:dyDescent="0.25">
      <c r="A49" s="49"/>
      <c r="B49" s="17" t="s">
        <v>0</v>
      </c>
      <c r="C49" s="15"/>
      <c r="D49" s="28"/>
      <c r="E49" s="28"/>
      <c r="F49" s="96"/>
      <c r="G49" s="28"/>
      <c r="H49" s="76"/>
      <c r="I49" s="60"/>
    </row>
    <row r="50" spans="1:9" s="9" customFormat="1" ht="33" x14ac:dyDescent="0.3">
      <c r="A50" s="53"/>
      <c r="B50" s="5" t="s">
        <v>28</v>
      </c>
      <c r="C50" s="8" t="s">
        <v>29</v>
      </c>
      <c r="D50" s="20">
        <v>307.3</v>
      </c>
      <c r="E50" s="27">
        <v>307.3</v>
      </c>
      <c r="F50" s="70"/>
      <c r="G50" s="20">
        <f>+F50-E50</f>
        <v>-307.3</v>
      </c>
      <c r="H50" s="77">
        <f t="shared" si="0"/>
        <v>0</v>
      </c>
      <c r="I50" s="89"/>
    </row>
    <row r="51" spans="1:9" s="3" customFormat="1" ht="17.25" x14ac:dyDescent="0.25">
      <c r="A51" s="49"/>
      <c r="B51" s="17" t="s">
        <v>2</v>
      </c>
      <c r="C51" s="15"/>
      <c r="D51" s="28"/>
      <c r="E51" s="28"/>
      <c r="F51" s="96"/>
      <c r="G51" s="28"/>
      <c r="H51" s="76"/>
      <c r="I51" s="60"/>
    </row>
    <row r="52" spans="1:9" s="9" customFormat="1" ht="28.5" customHeight="1" x14ac:dyDescent="0.3">
      <c r="A52" s="53"/>
      <c r="B52" s="5" t="s">
        <v>30</v>
      </c>
      <c r="C52" s="8" t="s">
        <v>14</v>
      </c>
      <c r="D52" s="20">
        <v>25.6</v>
      </c>
      <c r="E52" s="27">
        <v>25.6</v>
      </c>
      <c r="F52" s="70"/>
      <c r="G52" s="20">
        <f>+F52-E52</f>
        <v>-25.6</v>
      </c>
      <c r="H52" s="77">
        <f t="shared" si="0"/>
        <v>0</v>
      </c>
      <c r="I52" s="89"/>
    </row>
    <row r="53" spans="1:9" s="3" customFormat="1" ht="66" x14ac:dyDescent="0.25">
      <c r="A53" s="48"/>
      <c r="B53" s="40" t="s">
        <v>75</v>
      </c>
      <c r="C53" s="18" t="s">
        <v>69</v>
      </c>
      <c r="D53" s="42">
        <v>57.8</v>
      </c>
      <c r="E53" s="100">
        <v>12</v>
      </c>
      <c r="F53" s="42">
        <v>7.8870570000000004</v>
      </c>
      <c r="G53" s="21">
        <f>+F53-E53</f>
        <v>-4.1129429999999996</v>
      </c>
      <c r="H53" s="75">
        <f t="shared" si="0"/>
        <v>0.65725475</v>
      </c>
      <c r="I53" s="88" t="s">
        <v>130</v>
      </c>
    </row>
    <row r="54" spans="1:9" s="3" customFormat="1" ht="17.25" x14ac:dyDescent="0.25">
      <c r="A54" s="49"/>
      <c r="B54" s="17" t="s">
        <v>0</v>
      </c>
      <c r="C54" s="15"/>
      <c r="D54" s="28"/>
      <c r="E54" s="28"/>
      <c r="F54" s="96"/>
      <c r="G54" s="28"/>
      <c r="H54" s="76"/>
      <c r="I54" s="60"/>
    </row>
    <row r="55" spans="1:9" s="9" customFormat="1" ht="17.25" x14ac:dyDescent="0.3">
      <c r="A55" s="53"/>
      <c r="B55" s="5" t="s">
        <v>31</v>
      </c>
      <c r="C55" s="8" t="s">
        <v>1</v>
      </c>
      <c r="D55" s="20">
        <v>15</v>
      </c>
      <c r="E55" s="27">
        <v>15</v>
      </c>
      <c r="F55" s="70">
        <v>31.2</v>
      </c>
      <c r="G55" s="20">
        <f>+F55-E55</f>
        <v>16.2</v>
      </c>
      <c r="H55" s="77">
        <f t="shared" si="0"/>
        <v>2.08</v>
      </c>
      <c r="I55" s="89"/>
    </row>
    <row r="56" spans="1:9" s="3" customFormat="1" ht="17.25" x14ac:dyDescent="0.25">
      <c r="A56" s="49"/>
      <c r="B56" s="17" t="s">
        <v>2</v>
      </c>
      <c r="C56" s="15"/>
      <c r="D56" s="28"/>
      <c r="E56" s="28"/>
      <c r="F56" s="96"/>
      <c r="G56" s="28"/>
      <c r="H56" s="76"/>
      <c r="I56" s="60"/>
    </row>
    <row r="57" spans="1:9" s="9" customFormat="1" ht="30" customHeight="1" x14ac:dyDescent="0.3">
      <c r="A57" s="53"/>
      <c r="B57" s="5" t="s">
        <v>32</v>
      </c>
      <c r="C57" s="8" t="s">
        <v>14</v>
      </c>
      <c r="D57" s="20">
        <v>126</v>
      </c>
      <c r="E57" s="27">
        <v>126</v>
      </c>
      <c r="F57" s="70">
        <v>26.29</v>
      </c>
      <c r="G57" s="20">
        <f>+F57-E57</f>
        <v>-99.710000000000008</v>
      </c>
      <c r="H57" s="77">
        <f t="shared" si="0"/>
        <v>0.20865079365079364</v>
      </c>
      <c r="I57" s="89" t="s">
        <v>141</v>
      </c>
    </row>
    <row r="58" spans="1:9" s="3" customFormat="1" ht="33" x14ac:dyDescent="0.25">
      <c r="A58" s="48"/>
      <c r="B58" s="40" t="s">
        <v>76</v>
      </c>
      <c r="C58" s="18" t="s">
        <v>69</v>
      </c>
      <c r="D58" s="42">
        <v>170</v>
      </c>
      <c r="E58" s="42">
        <v>174.76</v>
      </c>
      <c r="F58" s="42">
        <v>166.55216555777</v>
      </c>
      <c r="G58" s="21">
        <f>+F58-E58</f>
        <v>-8.2078344422299949</v>
      </c>
      <c r="H58" s="75">
        <f t="shared" si="0"/>
        <v>0.95303367794558258</v>
      </c>
      <c r="I58" s="88"/>
    </row>
    <row r="59" spans="1:9" s="3" customFormat="1" ht="17.25" x14ac:dyDescent="0.25">
      <c r="A59" s="49"/>
      <c r="B59" s="17" t="s">
        <v>0</v>
      </c>
      <c r="C59" s="15"/>
      <c r="D59" s="28"/>
      <c r="E59" s="28"/>
      <c r="F59" s="96"/>
      <c r="G59" s="28"/>
      <c r="H59" s="76"/>
      <c r="I59" s="60"/>
    </row>
    <row r="60" spans="1:9" s="9" customFormat="1" ht="33" x14ac:dyDescent="0.3">
      <c r="A60" s="53"/>
      <c r="B60" s="5" t="s">
        <v>33</v>
      </c>
      <c r="C60" s="8" t="s">
        <v>14</v>
      </c>
      <c r="D60" s="20">
        <v>705</v>
      </c>
      <c r="E60" s="27">
        <v>705</v>
      </c>
      <c r="F60" s="70">
        <v>760.73</v>
      </c>
      <c r="G60" s="20">
        <f>+F60-E60</f>
        <v>55.730000000000018</v>
      </c>
      <c r="H60" s="77">
        <f t="shared" si="0"/>
        <v>1.0790496453900709</v>
      </c>
      <c r="I60" s="83"/>
    </row>
    <row r="61" spans="1:9" s="3" customFormat="1" ht="17.25" x14ac:dyDescent="0.25">
      <c r="A61" s="49"/>
      <c r="B61" s="17" t="s">
        <v>2</v>
      </c>
      <c r="C61" s="15"/>
      <c r="D61" s="28"/>
      <c r="E61" s="28"/>
      <c r="F61" s="101"/>
      <c r="G61" s="28"/>
      <c r="H61" s="76"/>
      <c r="I61" s="60"/>
    </row>
    <row r="62" spans="1:9" s="9" customFormat="1" ht="17.25" x14ac:dyDescent="0.3">
      <c r="A62" s="53"/>
      <c r="B62" s="5" t="s">
        <v>34</v>
      </c>
      <c r="C62" s="8" t="s">
        <v>35</v>
      </c>
      <c r="D62" s="20">
        <v>157.5</v>
      </c>
      <c r="E62" s="27">
        <v>157.5</v>
      </c>
      <c r="F62" s="70">
        <v>169.97</v>
      </c>
      <c r="G62" s="20">
        <f>+F62-E62</f>
        <v>12.469999999999999</v>
      </c>
      <c r="H62" s="77">
        <f t="shared" si="0"/>
        <v>1.0791746031746032</v>
      </c>
      <c r="I62" s="83"/>
    </row>
    <row r="63" spans="1:9" s="9" customFormat="1" ht="17.25" x14ac:dyDescent="0.3">
      <c r="A63" s="53"/>
      <c r="B63" s="5" t="s">
        <v>36</v>
      </c>
      <c r="C63" s="8" t="s">
        <v>129</v>
      </c>
      <c r="D63" s="27">
        <v>10</v>
      </c>
      <c r="E63" s="27">
        <v>10</v>
      </c>
      <c r="F63" s="70">
        <v>12.914999999999999</v>
      </c>
      <c r="G63" s="27">
        <f>+F63-E63</f>
        <v>2.9149999999999991</v>
      </c>
      <c r="H63" s="77">
        <f t="shared" si="0"/>
        <v>1.2914999999999999</v>
      </c>
      <c r="I63" s="83"/>
    </row>
    <row r="64" spans="1:9" s="3" customFormat="1" ht="198" x14ac:dyDescent="0.25">
      <c r="A64" s="48"/>
      <c r="B64" s="40" t="s">
        <v>77</v>
      </c>
      <c r="C64" s="18" t="s">
        <v>69</v>
      </c>
      <c r="D64" s="42">
        <v>56</v>
      </c>
      <c r="E64" s="42">
        <v>11.1524</v>
      </c>
      <c r="F64" s="42">
        <v>10.653600000000001</v>
      </c>
      <c r="G64" s="42">
        <f>+F64-E64</f>
        <v>-0.49879999999999924</v>
      </c>
      <c r="H64" s="75">
        <f t="shared" si="0"/>
        <v>0.95527420106882832</v>
      </c>
      <c r="I64" s="88" t="s">
        <v>143</v>
      </c>
    </row>
    <row r="65" spans="1:9" s="3" customFormat="1" ht="17.25" x14ac:dyDescent="0.25">
      <c r="A65" s="49"/>
      <c r="B65" s="17" t="s">
        <v>0</v>
      </c>
      <c r="C65" s="15"/>
      <c r="D65" s="28"/>
      <c r="E65" s="28"/>
      <c r="F65" s="96"/>
      <c r="G65" s="28"/>
      <c r="H65" s="76"/>
      <c r="I65" s="60"/>
    </row>
    <row r="66" spans="1:9" s="67" customFormat="1" ht="33" x14ac:dyDescent="0.3">
      <c r="A66" s="51"/>
      <c r="B66" s="24" t="s">
        <v>37</v>
      </c>
      <c r="C66" s="23" t="s">
        <v>38</v>
      </c>
      <c r="D66" s="27">
        <v>332.5</v>
      </c>
      <c r="E66" s="27">
        <v>332.5</v>
      </c>
      <c r="F66" s="70">
        <v>74.63</v>
      </c>
      <c r="G66" s="27">
        <f>+F66-E66</f>
        <v>-257.87</v>
      </c>
      <c r="H66" s="77">
        <f t="shared" si="0"/>
        <v>0.22445112781954885</v>
      </c>
      <c r="I66" s="90" t="s">
        <v>141</v>
      </c>
    </row>
    <row r="67" spans="1:9" s="3" customFormat="1" ht="17.25" x14ac:dyDescent="0.25">
      <c r="A67" s="49"/>
      <c r="B67" s="17" t="s">
        <v>2</v>
      </c>
      <c r="C67" s="15"/>
      <c r="D67" s="28"/>
      <c r="E67" s="28"/>
      <c r="F67" s="28"/>
      <c r="G67" s="28"/>
      <c r="H67" s="76"/>
      <c r="I67" s="60"/>
    </row>
    <row r="68" spans="1:9" s="9" customFormat="1" ht="33" x14ac:dyDescent="0.3">
      <c r="A68" s="53"/>
      <c r="B68" s="5" t="s">
        <v>39</v>
      </c>
      <c r="C68" s="8" t="s">
        <v>40</v>
      </c>
      <c r="D68" s="20">
        <v>12</v>
      </c>
      <c r="E68" s="27">
        <v>12</v>
      </c>
      <c r="F68" s="70">
        <v>3.4710000000000001</v>
      </c>
      <c r="G68" s="20">
        <f>+F68-E68</f>
        <v>-8.5289999999999999</v>
      </c>
      <c r="H68" s="77">
        <f t="shared" si="0"/>
        <v>0.28925000000000001</v>
      </c>
      <c r="I68" s="89" t="s">
        <v>141</v>
      </c>
    </row>
    <row r="69" spans="1:9" s="9" customFormat="1" ht="33" x14ac:dyDescent="0.3">
      <c r="A69" s="53"/>
      <c r="B69" s="5" t="s">
        <v>41</v>
      </c>
      <c r="C69" s="8" t="s">
        <v>40</v>
      </c>
      <c r="D69" s="20">
        <v>80</v>
      </c>
      <c r="E69" s="27">
        <v>80</v>
      </c>
      <c r="F69" s="70">
        <v>17.956</v>
      </c>
      <c r="G69" s="20">
        <f>+F69-E69</f>
        <v>-62.043999999999997</v>
      </c>
      <c r="H69" s="77">
        <f t="shared" si="0"/>
        <v>0.22444999999999998</v>
      </c>
      <c r="I69" s="90" t="s">
        <v>141</v>
      </c>
    </row>
    <row r="70" spans="1:9" s="9" customFormat="1" ht="33" x14ac:dyDescent="0.3">
      <c r="A70" s="53"/>
      <c r="B70" s="5" t="s">
        <v>42</v>
      </c>
      <c r="C70" s="8" t="s">
        <v>4</v>
      </c>
      <c r="D70" s="20">
        <v>78</v>
      </c>
      <c r="E70" s="27">
        <v>78</v>
      </c>
      <c r="F70" s="70">
        <v>50</v>
      </c>
      <c r="G70" s="20">
        <f>+F70-E70</f>
        <v>-28</v>
      </c>
      <c r="H70" s="77">
        <f t="shared" si="0"/>
        <v>0.64102564102564108</v>
      </c>
      <c r="I70" s="90" t="s">
        <v>141</v>
      </c>
    </row>
    <row r="71" spans="1:9" s="3" customFormat="1" ht="33" x14ac:dyDescent="0.25">
      <c r="A71" s="48"/>
      <c r="B71" s="40" t="s">
        <v>78</v>
      </c>
      <c r="C71" s="18" t="s">
        <v>69</v>
      </c>
      <c r="D71" s="42">
        <v>14.22</v>
      </c>
      <c r="E71" s="42">
        <v>0.34399999999999997</v>
      </c>
      <c r="F71" s="42">
        <v>0.32401600000000003</v>
      </c>
      <c r="G71" s="42">
        <f>+F71-E71</f>
        <v>-1.9983999999999946E-2</v>
      </c>
      <c r="H71" s="75">
        <f t="shared" si="0"/>
        <v>0.94190697674418622</v>
      </c>
      <c r="I71" s="88" t="s">
        <v>141</v>
      </c>
    </row>
    <row r="72" spans="1:9" s="3" customFormat="1" ht="17.25" x14ac:dyDescent="0.25">
      <c r="A72" s="49"/>
      <c r="B72" s="17" t="s">
        <v>0</v>
      </c>
      <c r="C72" s="15"/>
      <c r="D72" s="28"/>
      <c r="E72" s="28"/>
      <c r="F72" s="96"/>
      <c r="G72" s="28"/>
      <c r="H72" s="76"/>
      <c r="I72" s="60"/>
    </row>
    <row r="73" spans="1:9" s="9" customFormat="1" ht="33" x14ac:dyDescent="0.3">
      <c r="A73" s="53"/>
      <c r="B73" s="5" t="s">
        <v>44</v>
      </c>
      <c r="C73" s="8" t="s">
        <v>38</v>
      </c>
      <c r="D73" s="20">
        <v>2100</v>
      </c>
      <c r="E73" s="27">
        <v>2100</v>
      </c>
      <c r="F73" s="70">
        <v>0.14000000000000001</v>
      </c>
      <c r="G73" s="20">
        <f>+F73-E73</f>
        <v>-2099.86</v>
      </c>
      <c r="H73" s="77">
        <f t="shared" ref="H73:H134" si="3">+F73/E73</f>
        <v>6.666666666666667E-5</v>
      </c>
      <c r="I73" s="89" t="s">
        <v>141</v>
      </c>
    </row>
    <row r="74" spans="1:9" s="3" customFormat="1" ht="17.25" x14ac:dyDescent="0.25">
      <c r="A74" s="49"/>
      <c r="B74" s="17" t="s">
        <v>2</v>
      </c>
      <c r="C74" s="15"/>
      <c r="D74" s="28"/>
      <c r="E74" s="28"/>
      <c r="F74" s="96"/>
      <c r="G74" s="28"/>
      <c r="H74" s="76"/>
      <c r="I74" s="60"/>
    </row>
    <row r="75" spans="1:9" s="9" customFormat="1" ht="32.25" customHeight="1" x14ac:dyDescent="0.3">
      <c r="A75" s="53"/>
      <c r="B75" s="5" t="s">
        <v>27</v>
      </c>
      <c r="C75" s="8" t="s">
        <v>14</v>
      </c>
      <c r="D75" s="20">
        <v>9</v>
      </c>
      <c r="E75" s="27">
        <v>9</v>
      </c>
      <c r="F75" s="70"/>
      <c r="G75" s="20">
        <f>+F75-E75</f>
        <v>-9</v>
      </c>
      <c r="H75" s="77">
        <f t="shared" si="3"/>
        <v>0</v>
      </c>
      <c r="I75" s="89"/>
    </row>
    <row r="76" spans="1:9" s="3" customFormat="1" ht="45" customHeight="1" x14ac:dyDescent="0.25">
      <c r="A76" s="48" t="s">
        <v>111</v>
      </c>
      <c r="B76" s="40" t="s">
        <v>45</v>
      </c>
      <c r="C76" s="18" t="s">
        <v>69</v>
      </c>
      <c r="D76" s="42">
        <v>521.6</v>
      </c>
      <c r="E76" s="42">
        <v>651.33490314061498</v>
      </c>
      <c r="F76" s="42">
        <v>641.47554411189299</v>
      </c>
      <c r="G76" s="42">
        <f>+F76-E76</f>
        <v>-9.8593590287219968</v>
      </c>
      <c r="H76" s="75">
        <f t="shared" si="3"/>
        <v>0.98486284247753031</v>
      </c>
      <c r="I76" s="88"/>
    </row>
    <row r="77" spans="1:9" s="3" customFormat="1" ht="17.25" x14ac:dyDescent="0.25">
      <c r="A77" s="49"/>
      <c r="B77" s="17" t="s">
        <v>0</v>
      </c>
      <c r="C77" s="15"/>
      <c r="D77" s="28"/>
      <c r="E77" s="28"/>
      <c r="F77" s="96"/>
      <c r="G77" s="28"/>
      <c r="H77" s="76"/>
      <c r="I77" s="60"/>
    </row>
    <row r="78" spans="1:9" s="68" customFormat="1" ht="33" x14ac:dyDescent="0.25">
      <c r="A78" s="52"/>
      <c r="B78" s="19" t="s">
        <v>106</v>
      </c>
      <c r="C78" s="26" t="s">
        <v>1</v>
      </c>
      <c r="D78" s="102">
        <v>14.9</v>
      </c>
      <c r="E78" s="102">
        <v>14.9</v>
      </c>
      <c r="F78" s="27">
        <v>26.9</v>
      </c>
      <c r="G78" s="102">
        <f>+F78-E78</f>
        <v>11.999999999999998</v>
      </c>
      <c r="H78" s="77">
        <f t="shared" si="3"/>
        <v>1.8053691275167785</v>
      </c>
      <c r="I78" s="83" t="s">
        <v>137</v>
      </c>
    </row>
    <row r="79" spans="1:9" s="10" customFormat="1" ht="49.5" x14ac:dyDescent="0.25">
      <c r="A79" s="54"/>
      <c r="B79" s="6" t="s">
        <v>95</v>
      </c>
      <c r="C79" s="4" t="s">
        <v>1</v>
      </c>
      <c r="D79" s="30">
        <v>31.6</v>
      </c>
      <c r="E79" s="30">
        <v>31.6</v>
      </c>
      <c r="F79" s="109">
        <v>98.3</v>
      </c>
      <c r="G79" s="30">
        <f>+F79-E79</f>
        <v>66.699999999999989</v>
      </c>
      <c r="H79" s="77">
        <f t="shared" si="3"/>
        <v>3.1107594936708858</v>
      </c>
      <c r="I79" s="83" t="s">
        <v>144</v>
      </c>
    </row>
    <row r="80" spans="1:9" s="3" customFormat="1" ht="17.25" x14ac:dyDescent="0.25">
      <c r="A80" s="49"/>
      <c r="B80" s="17" t="s">
        <v>2</v>
      </c>
      <c r="C80" s="15"/>
      <c r="D80" s="28"/>
      <c r="E80" s="28"/>
      <c r="F80" s="96"/>
      <c r="G80" s="28"/>
      <c r="H80" s="76"/>
      <c r="I80" s="60"/>
    </row>
    <row r="81" spans="1:9" s="68" customFormat="1" ht="17.25" x14ac:dyDescent="0.25">
      <c r="A81" s="52"/>
      <c r="B81" s="19" t="s">
        <v>46</v>
      </c>
      <c r="C81" s="26" t="s">
        <v>4</v>
      </c>
      <c r="D81" s="39">
        <v>104</v>
      </c>
      <c r="E81" s="39">
        <v>104</v>
      </c>
      <c r="F81" s="70">
        <v>132</v>
      </c>
      <c r="G81" s="39">
        <f t="shared" ref="G81:G97" si="4">+F81-E81</f>
        <v>28</v>
      </c>
      <c r="H81" s="78">
        <f t="shared" si="3"/>
        <v>1.2692307692307692</v>
      </c>
      <c r="I81" s="85"/>
    </row>
    <row r="82" spans="1:9" s="68" customFormat="1" ht="17.25" x14ac:dyDescent="0.25">
      <c r="A82" s="52"/>
      <c r="B82" s="19" t="s">
        <v>47</v>
      </c>
      <c r="C82" s="26" t="s">
        <v>4</v>
      </c>
      <c r="D82" s="39">
        <v>147</v>
      </c>
      <c r="E82" s="39">
        <v>147</v>
      </c>
      <c r="F82" s="70">
        <v>151</v>
      </c>
      <c r="G82" s="39">
        <f t="shared" si="4"/>
        <v>4</v>
      </c>
      <c r="H82" s="78">
        <f t="shared" si="3"/>
        <v>1.0272108843537415</v>
      </c>
      <c r="I82" s="85"/>
    </row>
    <row r="83" spans="1:9" s="10" customFormat="1" ht="17.25" x14ac:dyDescent="0.25">
      <c r="A83" s="54"/>
      <c r="B83" s="6" t="s">
        <v>49</v>
      </c>
      <c r="C83" s="4" t="s">
        <v>43</v>
      </c>
      <c r="D83" s="31">
        <f>+D84+D85</f>
        <v>41052</v>
      </c>
      <c r="E83" s="39">
        <f>+E84+E85</f>
        <v>41052</v>
      </c>
      <c r="F83" s="37">
        <f>+F84+F85</f>
        <v>36611</v>
      </c>
      <c r="G83" s="31">
        <f t="shared" si="4"/>
        <v>-4441</v>
      </c>
      <c r="H83" s="78">
        <f t="shared" si="3"/>
        <v>0.89182013056611131</v>
      </c>
      <c r="I83" s="91"/>
    </row>
    <row r="84" spans="1:9" s="10" customFormat="1" ht="17.25" x14ac:dyDescent="0.25">
      <c r="A84" s="54"/>
      <c r="B84" s="41" t="s">
        <v>90</v>
      </c>
      <c r="C84" s="4" t="s">
        <v>43</v>
      </c>
      <c r="D84" s="31">
        <v>12558</v>
      </c>
      <c r="E84" s="39">
        <v>12558</v>
      </c>
      <c r="F84" s="37">
        <v>15779</v>
      </c>
      <c r="G84" s="31">
        <f t="shared" si="4"/>
        <v>3221</v>
      </c>
      <c r="H84" s="78">
        <f t="shared" si="3"/>
        <v>1.2564898869246695</v>
      </c>
      <c r="I84" s="91"/>
    </row>
    <row r="85" spans="1:9" s="10" customFormat="1" ht="17.25" x14ac:dyDescent="0.25">
      <c r="A85" s="54"/>
      <c r="B85" s="41" t="s">
        <v>91</v>
      </c>
      <c r="C85" s="4" t="s">
        <v>43</v>
      </c>
      <c r="D85" s="31">
        <v>28494</v>
      </c>
      <c r="E85" s="39">
        <v>28494</v>
      </c>
      <c r="F85" s="37">
        <v>20832</v>
      </c>
      <c r="G85" s="31">
        <f t="shared" si="4"/>
        <v>-7662</v>
      </c>
      <c r="H85" s="78">
        <f t="shared" si="3"/>
        <v>0.73110128448094336</v>
      </c>
      <c r="I85" s="91"/>
    </row>
    <row r="86" spans="1:9" s="10" customFormat="1" ht="17.25" x14ac:dyDescent="0.25">
      <c r="A86" s="54"/>
      <c r="B86" s="6" t="s">
        <v>48</v>
      </c>
      <c r="C86" s="4" t="s">
        <v>43</v>
      </c>
      <c r="D86" s="31">
        <f>+D87+D88</f>
        <v>1093</v>
      </c>
      <c r="E86" s="31">
        <f>+E87+E88</f>
        <v>1093</v>
      </c>
      <c r="F86" s="37">
        <f>+F87+F88</f>
        <v>1130</v>
      </c>
      <c r="G86" s="31">
        <f t="shared" si="4"/>
        <v>37</v>
      </c>
      <c r="H86" s="78">
        <f t="shared" si="3"/>
        <v>1.0338517840805124</v>
      </c>
      <c r="I86" s="91"/>
    </row>
    <row r="87" spans="1:9" s="10" customFormat="1" ht="17.25" x14ac:dyDescent="0.25">
      <c r="A87" s="54"/>
      <c r="B87" s="41" t="s">
        <v>90</v>
      </c>
      <c r="C87" s="4" t="s">
        <v>43</v>
      </c>
      <c r="D87" s="31">
        <v>535</v>
      </c>
      <c r="E87" s="31">
        <v>535</v>
      </c>
      <c r="F87" s="37">
        <v>520</v>
      </c>
      <c r="G87" s="31">
        <f t="shared" si="4"/>
        <v>-15</v>
      </c>
      <c r="H87" s="78">
        <f t="shared" si="3"/>
        <v>0.9719626168224299</v>
      </c>
      <c r="I87" s="91"/>
    </row>
    <row r="88" spans="1:9" s="10" customFormat="1" ht="17.25" x14ac:dyDescent="0.25">
      <c r="A88" s="54"/>
      <c r="B88" s="41" t="s">
        <v>91</v>
      </c>
      <c r="C88" s="4" t="s">
        <v>43</v>
      </c>
      <c r="D88" s="31">
        <v>558</v>
      </c>
      <c r="E88" s="31">
        <v>558</v>
      </c>
      <c r="F88" s="37">
        <v>610</v>
      </c>
      <c r="G88" s="31">
        <f t="shared" si="4"/>
        <v>52</v>
      </c>
      <c r="H88" s="78">
        <f t="shared" si="3"/>
        <v>1.0931899641577061</v>
      </c>
      <c r="I88" s="91"/>
    </row>
    <row r="89" spans="1:9" s="10" customFormat="1" ht="33" x14ac:dyDescent="0.25">
      <c r="A89" s="54"/>
      <c r="B89" s="6" t="s">
        <v>96</v>
      </c>
      <c r="C89" s="4" t="s">
        <v>43</v>
      </c>
      <c r="D89" s="31">
        <v>200</v>
      </c>
      <c r="E89" s="31">
        <v>200</v>
      </c>
      <c r="F89" s="37">
        <v>757</v>
      </c>
      <c r="G89" s="31">
        <f t="shared" si="4"/>
        <v>557</v>
      </c>
      <c r="H89" s="79">
        <f t="shared" si="3"/>
        <v>3.7850000000000001</v>
      </c>
      <c r="I89" s="91"/>
    </row>
    <row r="90" spans="1:9" s="10" customFormat="1" ht="17.25" x14ac:dyDescent="0.25">
      <c r="A90" s="54"/>
      <c r="B90" s="41" t="s">
        <v>92</v>
      </c>
      <c r="C90" s="4" t="s">
        <v>43</v>
      </c>
      <c r="D90" s="31">
        <v>76</v>
      </c>
      <c r="E90" s="31">
        <v>76</v>
      </c>
      <c r="F90" s="37">
        <v>226</v>
      </c>
      <c r="G90" s="31">
        <f t="shared" si="4"/>
        <v>150</v>
      </c>
      <c r="H90" s="79">
        <f t="shared" si="3"/>
        <v>2.9736842105263159</v>
      </c>
      <c r="I90" s="91"/>
    </row>
    <row r="91" spans="1:9" s="10" customFormat="1" ht="33" x14ac:dyDescent="0.25">
      <c r="A91" s="54"/>
      <c r="B91" s="19" t="s">
        <v>97</v>
      </c>
      <c r="C91" s="26" t="s">
        <v>4</v>
      </c>
      <c r="D91" s="32">
        <v>11</v>
      </c>
      <c r="E91" s="32">
        <v>11</v>
      </c>
      <c r="F91" s="37">
        <v>17</v>
      </c>
      <c r="G91" s="32">
        <f t="shared" si="4"/>
        <v>6</v>
      </c>
      <c r="H91" s="78">
        <f t="shared" si="3"/>
        <v>1.5454545454545454</v>
      </c>
      <c r="I91" s="92"/>
    </row>
    <row r="92" spans="1:9" s="10" customFormat="1" ht="33" x14ac:dyDescent="0.25">
      <c r="A92" s="54"/>
      <c r="B92" s="19" t="s">
        <v>98</v>
      </c>
      <c r="C92" s="26" t="s">
        <v>43</v>
      </c>
      <c r="D92" s="32">
        <v>52</v>
      </c>
      <c r="E92" s="32">
        <v>52</v>
      </c>
      <c r="F92" s="37">
        <v>53</v>
      </c>
      <c r="G92" s="32">
        <f t="shared" si="4"/>
        <v>1</v>
      </c>
      <c r="H92" s="78">
        <f t="shared" si="3"/>
        <v>1.0192307692307692</v>
      </c>
      <c r="I92" s="93"/>
    </row>
    <row r="93" spans="1:9" s="10" customFormat="1" ht="33" x14ac:dyDescent="0.25">
      <c r="A93" s="54"/>
      <c r="B93" s="19" t="s">
        <v>99</v>
      </c>
      <c r="C93" s="26" t="s">
        <v>43</v>
      </c>
      <c r="D93" s="32">
        <v>70</v>
      </c>
      <c r="E93" s="32">
        <v>70</v>
      </c>
      <c r="F93" s="37">
        <v>71</v>
      </c>
      <c r="G93" s="32">
        <f t="shared" si="4"/>
        <v>1</v>
      </c>
      <c r="H93" s="78">
        <f t="shared" si="3"/>
        <v>1.0142857142857142</v>
      </c>
      <c r="I93" s="92"/>
    </row>
    <row r="94" spans="1:9" s="68" customFormat="1" ht="17.25" x14ac:dyDescent="0.25">
      <c r="A94" s="52"/>
      <c r="B94" s="19" t="s">
        <v>104</v>
      </c>
      <c r="C94" s="26" t="s">
        <v>43</v>
      </c>
      <c r="D94" s="32">
        <v>32</v>
      </c>
      <c r="E94" s="32">
        <v>32</v>
      </c>
      <c r="F94" s="37">
        <v>114</v>
      </c>
      <c r="G94" s="32">
        <f t="shared" si="4"/>
        <v>82</v>
      </c>
      <c r="H94" s="78">
        <f t="shared" si="3"/>
        <v>3.5625</v>
      </c>
      <c r="I94" s="69"/>
    </row>
    <row r="95" spans="1:9" s="3" customFormat="1" ht="30" customHeight="1" x14ac:dyDescent="0.25">
      <c r="A95" s="48" t="s">
        <v>112</v>
      </c>
      <c r="B95" s="40" t="s">
        <v>68</v>
      </c>
      <c r="C95" s="18" t="s">
        <v>69</v>
      </c>
      <c r="D95" s="42">
        <f>+D96+D97+D100+D103</f>
        <v>91.804979680000002</v>
      </c>
      <c r="E95" s="42">
        <f>+E96+E97+E100+E103+2+10.8</f>
        <v>103.06872020980769</v>
      </c>
      <c r="F95" s="42">
        <f>+F96+F97+F100+F103+10.79915910167+2</f>
        <v>102.4805678706785</v>
      </c>
      <c r="G95" s="42">
        <f t="shared" si="4"/>
        <v>-0.58815233912919496</v>
      </c>
      <c r="H95" s="75">
        <f t="shared" si="3"/>
        <v>0.9942935903547464</v>
      </c>
      <c r="I95" s="62"/>
    </row>
    <row r="96" spans="1:9" s="3" customFormat="1" ht="30" customHeight="1" x14ac:dyDescent="0.25">
      <c r="A96" s="48"/>
      <c r="B96" s="40" t="s">
        <v>102</v>
      </c>
      <c r="C96" s="18" t="s">
        <v>69</v>
      </c>
      <c r="D96" s="42">
        <v>6.8049796799999998</v>
      </c>
      <c r="E96" s="100">
        <v>5.2687202098076904</v>
      </c>
      <c r="F96" s="100">
        <v>4.6827676226585</v>
      </c>
      <c r="G96" s="42">
        <f t="shared" si="4"/>
        <v>-0.58595258714919041</v>
      </c>
      <c r="H96" s="75">
        <f t="shared" si="3"/>
        <v>0.88878654325609407</v>
      </c>
      <c r="I96" s="62"/>
    </row>
    <row r="97" spans="1:9" s="3" customFormat="1" ht="33" x14ac:dyDescent="0.25">
      <c r="A97" s="48"/>
      <c r="B97" s="40" t="s">
        <v>79</v>
      </c>
      <c r="C97" s="18" t="s">
        <v>69</v>
      </c>
      <c r="D97" s="42">
        <v>14</v>
      </c>
      <c r="E97" s="42">
        <v>14</v>
      </c>
      <c r="F97" s="42">
        <v>13.999475428</v>
      </c>
      <c r="G97" s="42">
        <f t="shared" si="4"/>
        <v>-5.2457199999977888E-4</v>
      </c>
      <c r="H97" s="75">
        <f t="shared" si="3"/>
        <v>0.99996253057142859</v>
      </c>
      <c r="I97" s="62"/>
    </row>
    <row r="98" spans="1:9" s="3" customFormat="1" ht="49.5" x14ac:dyDescent="0.25">
      <c r="A98" s="49"/>
      <c r="B98" s="17" t="s">
        <v>0</v>
      </c>
      <c r="C98" s="15"/>
      <c r="D98" s="28"/>
      <c r="E98" s="28"/>
      <c r="F98" s="96"/>
      <c r="G98" s="28"/>
      <c r="H98" s="76"/>
      <c r="I98" s="103" t="s">
        <v>144</v>
      </c>
    </row>
    <row r="99" spans="1:9" s="10" customFormat="1" ht="33" x14ac:dyDescent="0.25">
      <c r="A99" s="55"/>
      <c r="B99" s="12" t="s">
        <v>103</v>
      </c>
      <c r="C99" s="11" t="s">
        <v>66</v>
      </c>
      <c r="D99" s="29">
        <v>7</v>
      </c>
      <c r="E99" s="102">
        <v>7</v>
      </c>
      <c r="F99" s="33">
        <v>7</v>
      </c>
      <c r="G99" s="29">
        <f>+F99-E99</f>
        <v>0</v>
      </c>
      <c r="H99" s="78">
        <f t="shared" si="3"/>
        <v>1</v>
      </c>
      <c r="I99" s="61"/>
    </row>
    <row r="100" spans="1:9" s="3" customFormat="1" x14ac:dyDescent="0.25">
      <c r="A100" s="48"/>
      <c r="B100" s="40" t="s">
        <v>80</v>
      </c>
      <c r="C100" s="18" t="s">
        <v>69</v>
      </c>
      <c r="D100" s="21">
        <v>31</v>
      </c>
      <c r="E100" s="21">
        <v>31</v>
      </c>
      <c r="F100" s="42">
        <v>30.999249031800002</v>
      </c>
      <c r="G100" s="42">
        <f>+F100-E100</f>
        <v>-7.5096819999842523E-4</v>
      </c>
      <c r="H100" s="75">
        <f t="shared" si="3"/>
        <v>0.99997577521935488</v>
      </c>
      <c r="I100" s="62"/>
    </row>
    <row r="101" spans="1:9" s="3" customFormat="1" ht="17.25" x14ac:dyDescent="0.25">
      <c r="A101" s="49"/>
      <c r="B101" s="17" t="s">
        <v>50</v>
      </c>
      <c r="C101" s="15"/>
      <c r="D101" s="28"/>
      <c r="E101" s="28"/>
      <c r="F101" s="96"/>
      <c r="G101" s="28"/>
      <c r="H101" s="76"/>
      <c r="I101" s="60"/>
    </row>
    <row r="102" spans="1:9" s="10" customFormat="1" ht="17.25" x14ac:dyDescent="0.25">
      <c r="A102" s="55"/>
      <c r="B102" s="12" t="s">
        <v>51</v>
      </c>
      <c r="C102" s="11" t="s">
        <v>12</v>
      </c>
      <c r="D102" s="33">
        <v>1.1499999999999999</v>
      </c>
      <c r="E102" s="97">
        <v>1.1499999999999999</v>
      </c>
      <c r="F102" s="33">
        <v>1.1499999999999999</v>
      </c>
      <c r="G102" s="29">
        <f>+F102-E102</f>
        <v>0</v>
      </c>
      <c r="H102" s="78">
        <f t="shared" si="3"/>
        <v>1</v>
      </c>
      <c r="I102" s="61"/>
    </row>
    <row r="103" spans="1:9" s="3" customFormat="1" x14ac:dyDescent="0.25">
      <c r="A103" s="48"/>
      <c r="B103" s="40" t="s">
        <v>81</v>
      </c>
      <c r="C103" s="18" t="s">
        <v>69</v>
      </c>
      <c r="D103" s="21">
        <v>40</v>
      </c>
      <c r="E103" s="21">
        <v>40</v>
      </c>
      <c r="F103" s="42">
        <v>39.999916686550002</v>
      </c>
      <c r="G103" s="42">
        <f>+F103-E103</f>
        <v>-8.331344999845669E-5</v>
      </c>
      <c r="H103" s="75">
        <f t="shared" si="3"/>
        <v>0.99999791716375008</v>
      </c>
      <c r="I103" s="62"/>
    </row>
    <row r="104" spans="1:9" s="3" customFormat="1" ht="17.25" x14ac:dyDescent="0.25">
      <c r="A104" s="49"/>
      <c r="B104" s="17" t="s">
        <v>50</v>
      </c>
      <c r="C104" s="15"/>
      <c r="D104" s="28"/>
      <c r="E104" s="28"/>
      <c r="F104" s="96"/>
      <c r="G104" s="28"/>
      <c r="H104" s="76"/>
      <c r="I104" s="60"/>
    </row>
    <row r="105" spans="1:9" s="10" customFormat="1" ht="17.25" x14ac:dyDescent="0.25">
      <c r="A105" s="55"/>
      <c r="B105" s="12" t="s">
        <v>52</v>
      </c>
      <c r="C105" s="11" t="s">
        <v>12</v>
      </c>
      <c r="D105" s="29">
        <v>1.2</v>
      </c>
      <c r="E105" s="102">
        <v>1.2</v>
      </c>
      <c r="F105" s="33">
        <v>1.2</v>
      </c>
      <c r="G105" s="29">
        <f>+F105-E105</f>
        <v>0</v>
      </c>
      <c r="H105" s="78">
        <f t="shared" si="3"/>
        <v>1</v>
      </c>
      <c r="I105" s="61"/>
    </row>
    <row r="106" spans="1:9" s="3" customFormat="1" ht="34.5" customHeight="1" x14ac:dyDescent="0.25">
      <c r="A106" s="48" t="s">
        <v>113</v>
      </c>
      <c r="B106" s="40" t="s">
        <v>53</v>
      </c>
      <c r="C106" s="18" t="s">
        <v>69</v>
      </c>
      <c r="D106" s="42">
        <f>+D107+D108+D111</f>
        <v>271.46539540000003</v>
      </c>
      <c r="E106" s="42">
        <f>+E107+E108+E111+97.187+106.668045816</f>
        <v>456.67845081600001</v>
      </c>
      <c r="F106" s="42">
        <f>+F107+F108+F111+96.98699993736+106.668045816</f>
        <v>447.71394683569002</v>
      </c>
      <c r="G106" s="42">
        <f>+F106-E106</f>
        <v>-8.9645039803099849</v>
      </c>
      <c r="H106" s="75">
        <f t="shared" si="3"/>
        <v>0.98037020585426771</v>
      </c>
      <c r="I106" s="88"/>
    </row>
    <row r="107" spans="1:9" s="3" customFormat="1" ht="34.5" customHeight="1" x14ac:dyDescent="0.25">
      <c r="A107" s="48"/>
      <c r="B107" s="40" t="s">
        <v>82</v>
      </c>
      <c r="C107" s="18" t="s">
        <v>69</v>
      </c>
      <c r="D107" s="42">
        <v>42.465395399999998</v>
      </c>
      <c r="E107" s="42">
        <v>44.009405000000001</v>
      </c>
      <c r="F107" s="42">
        <v>42.696515900530002</v>
      </c>
      <c r="G107" s="42">
        <f>+F107-E107</f>
        <v>-1.3128890994699987</v>
      </c>
      <c r="H107" s="75">
        <f t="shared" si="3"/>
        <v>0.97016798796825365</v>
      </c>
      <c r="I107" s="62"/>
    </row>
    <row r="108" spans="1:9" s="3" customFormat="1" ht="66" x14ac:dyDescent="0.25">
      <c r="A108" s="48"/>
      <c r="B108" s="40" t="s">
        <v>83</v>
      </c>
      <c r="C108" s="18" t="s">
        <v>69</v>
      </c>
      <c r="D108" s="42">
        <v>160</v>
      </c>
      <c r="E108" s="42">
        <v>160</v>
      </c>
      <c r="F108" s="42">
        <v>152.5483951818</v>
      </c>
      <c r="G108" s="42">
        <f>+F108-E108</f>
        <v>-7.4516048181999963</v>
      </c>
      <c r="H108" s="75">
        <f t="shared" si="3"/>
        <v>0.95342746988625005</v>
      </c>
      <c r="I108" s="88" t="s">
        <v>140</v>
      </c>
    </row>
    <row r="109" spans="1:9" s="3" customFormat="1" ht="17.25" x14ac:dyDescent="0.25">
      <c r="A109" s="49"/>
      <c r="B109" s="17" t="s">
        <v>2</v>
      </c>
      <c r="C109" s="15"/>
      <c r="D109" s="28"/>
      <c r="E109" s="28"/>
      <c r="F109" s="96"/>
      <c r="G109" s="28"/>
      <c r="H109" s="76"/>
      <c r="I109" s="60"/>
    </row>
    <row r="110" spans="1:9" s="10" customFormat="1" ht="17.25" x14ac:dyDescent="0.25">
      <c r="A110" s="54"/>
      <c r="B110" s="6" t="s">
        <v>54</v>
      </c>
      <c r="C110" s="4" t="s">
        <v>40</v>
      </c>
      <c r="D110" s="20">
        <v>82.39</v>
      </c>
      <c r="E110" s="20">
        <v>82.39</v>
      </c>
      <c r="F110" s="70">
        <v>80.7</v>
      </c>
      <c r="G110" s="20">
        <f>+F110-E110</f>
        <v>-1.6899999999999977</v>
      </c>
      <c r="H110" s="77">
        <f t="shared" si="3"/>
        <v>0.97948780191770846</v>
      </c>
      <c r="I110" s="83"/>
    </row>
    <row r="111" spans="1:9" s="3" customFormat="1" ht="49.5" x14ac:dyDescent="0.25">
      <c r="A111" s="48"/>
      <c r="B111" s="40" t="s">
        <v>84</v>
      </c>
      <c r="C111" s="18" t="s">
        <v>69</v>
      </c>
      <c r="D111" s="21">
        <v>69</v>
      </c>
      <c r="E111" s="21">
        <v>48.814</v>
      </c>
      <c r="F111" s="42">
        <v>48.813989999999997</v>
      </c>
      <c r="G111" s="42">
        <f>+F111-E111</f>
        <v>-1.0000000003174137E-5</v>
      </c>
      <c r="H111" s="75">
        <f t="shared" si="3"/>
        <v>0.99999979514073822</v>
      </c>
      <c r="I111" s="88"/>
    </row>
    <row r="112" spans="1:9" s="3" customFormat="1" ht="17.25" x14ac:dyDescent="0.25">
      <c r="A112" s="49"/>
      <c r="B112" s="17" t="s">
        <v>2</v>
      </c>
      <c r="C112" s="15"/>
      <c r="D112" s="28"/>
      <c r="E112" s="28"/>
      <c r="F112" s="96"/>
      <c r="G112" s="28"/>
      <c r="H112" s="76"/>
      <c r="I112" s="60"/>
    </row>
    <row r="113" spans="1:9" s="10" customFormat="1" ht="198" x14ac:dyDescent="0.25">
      <c r="A113" s="54"/>
      <c r="B113" s="6" t="s">
        <v>55</v>
      </c>
      <c r="C113" s="4" t="s">
        <v>56</v>
      </c>
      <c r="D113" s="20">
        <v>4600</v>
      </c>
      <c r="E113" s="20">
        <v>4600</v>
      </c>
      <c r="F113" s="65">
        <v>3254</v>
      </c>
      <c r="G113" s="20">
        <f>+F113-E113</f>
        <v>-1346</v>
      </c>
      <c r="H113" s="78">
        <f t="shared" si="3"/>
        <v>0.70739130434782604</v>
      </c>
      <c r="I113" s="83" t="s">
        <v>143</v>
      </c>
    </row>
    <row r="114" spans="1:9" s="115" customFormat="1" ht="49.5" x14ac:dyDescent="0.25">
      <c r="A114" s="110" t="s">
        <v>114</v>
      </c>
      <c r="B114" s="111" t="s">
        <v>85</v>
      </c>
      <c r="C114" s="112" t="s">
        <v>69</v>
      </c>
      <c r="D114" s="100">
        <f>+D115+D116</f>
        <v>14.40875</v>
      </c>
      <c r="E114" s="100">
        <f>+E115+E116</f>
        <v>0</v>
      </c>
      <c r="F114" s="100">
        <f>+F115+F116</f>
        <v>0</v>
      </c>
      <c r="G114" s="100">
        <f>+F114-E114</f>
        <v>0</v>
      </c>
      <c r="H114" s="113"/>
      <c r="I114" s="114" t="s">
        <v>131</v>
      </c>
    </row>
    <row r="115" spans="1:9" s="115" customFormat="1" ht="30" customHeight="1" x14ac:dyDescent="0.25">
      <c r="A115" s="110"/>
      <c r="B115" s="111" t="s">
        <v>146</v>
      </c>
      <c r="C115" s="112" t="s">
        <v>69</v>
      </c>
      <c r="D115" s="100">
        <v>3.4087499999999999</v>
      </c>
      <c r="E115" s="100">
        <v>0</v>
      </c>
      <c r="F115" s="100">
        <v>0</v>
      </c>
      <c r="G115" s="100">
        <f>+F115-E115</f>
        <v>0</v>
      </c>
      <c r="H115" s="113"/>
      <c r="I115" s="116"/>
    </row>
    <row r="116" spans="1:9" s="115" customFormat="1" ht="82.5" x14ac:dyDescent="0.25">
      <c r="A116" s="110"/>
      <c r="B116" s="111" t="s">
        <v>147</v>
      </c>
      <c r="C116" s="112" t="s">
        <v>69</v>
      </c>
      <c r="D116" s="100">
        <v>11</v>
      </c>
      <c r="E116" s="100">
        <v>0</v>
      </c>
      <c r="F116" s="100">
        <v>0</v>
      </c>
      <c r="G116" s="100">
        <f>+F116-E116</f>
        <v>0</v>
      </c>
      <c r="H116" s="113"/>
      <c r="I116" s="114" t="s">
        <v>132</v>
      </c>
    </row>
    <row r="117" spans="1:9" s="115" customFormat="1" ht="17.25" x14ac:dyDescent="0.25">
      <c r="A117" s="117"/>
      <c r="B117" s="17" t="s">
        <v>0</v>
      </c>
      <c r="C117" s="118"/>
      <c r="D117" s="119"/>
      <c r="E117" s="119"/>
      <c r="F117" s="120"/>
      <c r="G117" s="119"/>
      <c r="H117" s="121"/>
      <c r="I117" s="122"/>
    </row>
    <row r="118" spans="1:9" s="9" customFormat="1" ht="17.25" x14ac:dyDescent="0.3">
      <c r="A118" s="123"/>
      <c r="B118" s="5" t="s">
        <v>57</v>
      </c>
      <c r="C118" s="8" t="s">
        <v>100</v>
      </c>
      <c r="D118" s="124">
        <v>6850</v>
      </c>
      <c r="E118" s="27">
        <v>6850</v>
      </c>
      <c r="F118" s="125">
        <v>0</v>
      </c>
      <c r="G118" s="124">
        <f>+F118-E118</f>
        <v>-6850</v>
      </c>
      <c r="H118" s="77">
        <f t="shared" si="3"/>
        <v>0</v>
      </c>
      <c r="I118" s="126"/>
    </row>
    <row r="119" spans="1:9" s="3" customFormat="1" ht="30" customHeight="1" x14ac:dyDescent="0.25">
      <c r="A119" s="48" t="s">
        <v>115</v>
      </c>
      <c r="B119" s="40" t="s">
        <v>58</v>
      </c>
      <c r="C119" s="18" t="s">
        <v>69</v>
      </c>
      <c r="D119" s="42">
        <f>+D120+D121+D124</f>
        <v>133.76300000000001</v>
      </c>
      <c r="E119" s="42">
        <f>+E120+E121+E124</f>
        <v>94.774378200000001</v>
      </c>
      <c r="F119" s="100">
        <f>+F120+F121+F124</f>
        <v>90.047147380840002</v>
      </c>
      <c r="G119" s="42">
        <f>+F119-E119</f>
        <v>-4.727230819159999</v>
      </c>
      <c r="H119" s="75">
        <f t="shared" si="3"/>
        <v>0.95012121515390746</v>
      </c>
      <c r="I119" s="62"/>
    </row>
    <row r="120" spans="1:9" s="3" customFormat="1" x14ac:dyDescent="0.25">
      <c r="A120" s="48"/>
      <c r="B120" s="40" t="s">
        <v>86</v>
      </c>
      <c r="C120" s="18" t="s">
        <v>69</v>
      </c>
      <c r="D120" s="42">
        <v>57.762999999999998</v>
      </c>
      <c r="E120" s="42">
        <v>48.774378200000001</v>
      </c>
      <c r="F120" s="100">
        <v>47.522194963159997</v>
      </c>
      <c r="G120" s="42">
        <f>+F120-E120</f>
        <v>-1.2521832368400041</v>
      </c>
      <c r="H120" s="75">
        <f t="shared" si="3"/>
        <v>0.97432702818464623</v>
      </c>
      <c r="I120" s="62"/>
    </row>
    <row r="121" spans="1:9" s="3" customFormat="1" ht="409.5" x14ac:dyDescent="0.25">
      <c r="A121" s="48"/>
      <c r="B121" s="40" t="s">
        <v>87</v>
      </c>
      <c r="C121" s="18" t="s">
        <v>69</v>
      </c>
      <c r="D121" s="42">
        <v>55</v>
      </c>
      <c r="E121" s="100">
        <v>25</v>
      </c>
      <c r="F121" s="42">
        <v>23.016652118229999</v>
      </c>
      <c r="G121" s="42">
        <f>+F121-E121</f>
        <v>-1.9833478817700012</v>
      </c>
      <c r="H121" s="75">
        <f t="shared" si="3"/>
        <v>0.92066608472919997</v>
      </c>
      <c r="I121" s="88" t="s">
        <v>138</v>
      </c>
    </row>
    <row r="122" spans="1:9" s="3" customFormat="1" ht="17.25" x14ac:dyDescent="0.25">
      <c r="A122" s="49"/>
      <c r="B122" s="17" t="s">
        <v>2</v>
      </c>
      <c r="C122" s="15"/>
      <c r="D122" s="28"/>
      <c r="E122" s="28"/>
      <c r="F122" s="96"/>
      <c r="G122" s="28"/>
      <c r="H122" s="76"/>
      <c r="I122" s="60"/>
    </row>
    <row r="123" spans="1:9" s="13" customFormat="1" ht="33" x14ac:dyDescent="0.3">
      <c r="A123" s="54"/>
      <c r="B123" s="6" t="s">
        <v>61</v>
      </c>
      <c r="C123" s="4" t="s">
        <v>14</v>
      </c>
      <c r="D123" s="22">
        <v>550</v>
      </c>
      <c r="E123" s="22">
        <v>550</v>
      </c>
      <c r="F123" s="97">
        <v>0</v>
      </c>
      <c r="G123" s="22">
        <f>+F123-E123</f>
        <v>-550</v>
      </c>
      <c r="H123" s="78">
        <f t="shared" si="3"/>
        <v>0</v>
      </c>
      <c r="I123" s="64"/>
    </row>
    <row r="124" spans="1:9" s="3" customFormat="1" ht="346.5" x14ac:dyDescent="0.25">
      <c r="A124" s="48"/>
      <c r="B124" s="40" t="s">
        <v>88</v>
      </c>
      <c r="C124" s="18" t="s">
        <v>69</v>
      </c>
      <c r="D124" s="21">
        <v>21</v>
      </c>
      <c r="E124" s="21">
        <v>21</v>
      </c>
      <c r="F124" s="42">
        <v>19.508300299449999</v>
      </c>
      <c r="G124" s="42">
        <f>+F124-E124</f>
        <v>-1.4916997005500008</v>
      </c>
      <c r="H124" s="75">
        <f t="shared" si="3"/>
        <v>0.92896668092619039</v>
      </c>
      <c r="I124" s="88" t="s">
        <v>139</v>
      </c>
    </row>
    <row r="125" spans="1:9" s="3" customFormat="1" ht="17.25" x14ac:dyDescent="0.25">
      <c r="A125" s="49"/>
      <c r="B125" s="17" t="s">
        <v>0</v>
      </c>
      <c r="C125" s="15"/>
      <c r="D125" s="28"/>
      <c r="E125" s="28"/>
      <c r="F125" s="96"/>
      <c r="G125" s="28"/>
      <c r="H125" s="76"/>
      <c r="I125" s="60"/>
    </row>
    <row r="126" spans="1:9" s="13" customFormat="1" ht="33" x14ac:dyDescent="0.3">
      <c r="A126" s="54"/>
      <c r="B126" s="6" t="s">
        <v>59</v>
      </c>
      <c r="C126" s="4" t="s">
        <v>60</v>
      </c>
      <c r="D126" s="22">
        <v>105.2</v>
      </c>
      <c r="E126" s="22">
        <v>105.2</v>
      </c>
      <c r="F126" s="97">
        <v>105.2</v>
      </c>
      <c r="G126" s="22">
        <f>+F126-E126</f>
        <v>0</v>
      </c>
      <c r="H126" s="78">
        <f t="shared" si="3"/>
        <v>1</v>
      </c>
      <c r="I126" s="64"/>
    </row>
    <row r="127" spans="1:9" s="3" customFormat="1" ht="17.25" x14ac:dyDescent="0.25">
      <c r="A127" s="49"/>
      <c r="B127" s="17" t="s">
        <v>2</v>
      </c>
      <c r="C127" s="15"/>
      <c r="D127" s="28"/>
      <c r="E127" s="28"/>
      <c r="F127" s="28"/>
      <c r="G127" s="28"/>
      <c r="H127" s="76"/>
      <c r="I127" s="60"/>
    </row>
    <row r="128" spans="1:9" s="13" customFormat="1" ht="17.25" x14ac:dyDescent="0.3">
      <c r="A128" s="54"/>
      <c r="B128" s="6" t="s">
        <v>62</v>
      </c>
      <c r="C128" s="4" t="s">
        <v>60</v>
      </c>
      <c r="D128" s="22">
        <v>36.299999999999997</v>
      </c>
      <c r="E128" s="22">
        <v>36.299999999999997</v>
      </c>
      <c r="F128" s="97">
        <v>53.4</v>
      </c>
      <c r="G128" s="22">
        <f>+F128-E128</f>
        <v>17.100000000000001</v>
      </c>
      <c r="H128" s="78">
        <f t="shared" si="3"/>
        <v>1.4710743801652892</v>
      </c>
      <c r="I128" s="64"/>
    </row>
    <row r="129" spans="1:9" s="3" customFormat="1" ht="132" x14ac:dyDescent="0.25">
      <c r="A129" s="48" t="s">
        <v>116</v>
      </c>
      <c r="B129" s="40" t="s">
        <v>63</v>
      </c>
      <c r="C129" s="18" t="s">
        <v>69</v>
      </c>
      <c r="D129" s="42">
        <f>+D130+D131</f>
        <v>179.07082679999999</v>
      </c>
      <c r="E129" s="42">
        <f>+E130+E131</f>
        <v>174.16659799999999</v>
      </c>
      <c r="F129" s="42">
        <f>+F130+F131</f>
        <v>169.9960344694</v>
      </c>
      <c r="G129" s="42">
        <f>+F129-E129</f>
        <v>-4.170563530599992</v>
      </c>
      <c r="H129" s="75">
        <f t="shared" si="3"/>
        <v>0.97605417124470684</v>
      </c>
      <c r="I129" s="88" t="s">
        <v>133</v>
      </c>
    </row>
    <row r="130" spans="1:9" s="3" customFormat="1" ht="30" customHeight="1" x14ac:dyDescent="0.25">
      <c r="A130" s="48"/>
      <c r="B130" s="40" t="s">
        <v>93</v>
      </c>
      <c r="C130" s="18" t="s">
        <v>69</v>
      </c>
      <c r="D130" s="42">
        <v>29.070826799999992</v>
      </c>
      <c r="E130" s="42">
        <v>31.416598</v>
      </c>
      <c r="F130" s="42">
        <v>27.246034469400001</v>
      </c>
      <c r="G130" s="42">
        <f>+F130-E130</f>
        <v>-4.1705635305999991</v>
      </c>
      <c r="H130" s="75">
        <f t="shared" si="3"/>
        <v>0.86724967704650902</v>
      </c>
      <c r="I130" s="62"/>
    </row>
    <row r="131" spans="1:9" s="3" customFormat="1" ht="136.5" customHeight="1" x14ac:dyDescent="0.25">
      <c r="A131" s="48"/>
      <c r="B131" s="40" t="s">
        <v>94</v>
      </c>
      <c r="C131" s="18" t="s">
        <v>69</v>
      </c>
      <c r="D131" s="42">
        <v>150</v>
      </c>
      <c r="E131" s="42">
        <v>142.75</v>
      </c>
      <c r="F131" s="42">
        <v>142.75</v>
      </c>
      <c r="G131" s="42">
        <f>+F131-E131</f>
        <v>0</v>
      </c>
      <c r="H131" s="75">
        <f t="shared" si="3"/>
        <v>1</v>
      </c>
      <c r="I131" s="88"/>
    </row>
    <row r="132" spans="1:9" s="3" customFormat="1" ht="24" customHeight="1" x14ac:dyDescent="0.25">
      <c r="A132" s="49"/>
      <c r="B132" s="17" t="s">
        <v>0</v>
      </c>
      <c r="C132" s="15"/>
      <c r="D132" s="28"/>
      <c r="E132" s="28"/>
      <c r="F132" s="96"/>
      <c r="G132" s="28"/>
      <c r="H132" s="76"/>
      <c r="I132" s="60"/>
    </row>
    <row r="133" spans="1:9" s="13" customFormat="1" ht="33" x14ac:dyDescent="0.3">
      <c r="A133" s="54"/>
      <c r="B133" s="14" t="s">
        <v>89</v>
      </c>
      <c r="C133" s="4" t="s">
        <v>1</v>
      </c>
      <c r="D133" s="22">
        <v>2</v>
      </c>
      <c r="E133" s="102">
        <v>2</v>
      </c>
      <c r="F133" s="102">
        <v>15</v>
      </c>
      <c r="G133" s="22">
        <f>+F133-E133</f>
        <v>13</v>
      </c>
      <c r="H133" s="79">
        <f t="shared" si="3"/>
        <v>7.5</v>
      </c>
      <c r="I133" s="69"/>
    </row>
    <row r="134" spans="1:9" s="13" customFormat="1" ht="33" x14ac:dyDescent="0.3">
      <c r="A134" s="54"/>
      <c r="B134" s="14" t="s">
        <v>64</v>
      </c>
      <c r="C134" s="4" t="s">
        <v>38</v>
      </c>
      <c r="D134" s="22">
        <v>80563</v>
      </c>
      <c r="E134" s="22">
        <v>80563</v>
      </c>
      <c r="F134" s="98">
        <v>332202</v>
      </c>
      <c r="G134" s="22">
        <f>+F134-E134</f>
        <v>251639</v>
      </c>
      <c r="H134" s="79">
        <f t="shared" si="3"/>
        <v>4.1235058277372989</v>
      </c>
      <c r="I134" s="69"/>
    </row>
    <row r="135" spans="1:9" s="3" customFormat="1" ht="24" customHeight="1" x14ac:dyDescent="0.25">
      <c r="A135" s="49"/>
      <c r="B135" s="17" t="s">
        <v>2</v>
      </c>
      <c r="C135" s="15"/>
      <c r="D135" s="28"/>
      <c r="E135" s="28"/>
      <c r="F135" s="96"/>
      <c r="G135" s="28"/>
      <c r="H135" s="76"/>
      <c r="I135" s="60"/>
    </row>
    <row r="136" spans="1:9" s="13" customFormat="1" ht="99.75" thickBot="1" x14ac:dyDescent="0.35">
      <c r="A136" s="56"/>
      <c r="B136" s="57" t="s">
        <v>65</v>
      </c>
      <c r="C136" s="58" t="s">
        <v>66</v>
      </c>
      <c r="D136" s="59">
        <v>266</v>
      </c>
      <c r="E136" s="59">
        <v>266</v>
      </c>
      <c r="F136" s="99">
        <v>371</v>
      </c>
      <c r="G136" s="59">
        <f>+F136-E136</f>
        <v>105</v>
      </c>
      <c r="H136" s="80">
        <f t="shared" ref="H136" si="5">+F136/E136</f>
        <v>1.3947368421052631</v>
      </c>
      <c r="I136" s="81" t="s">
        <v>142</v>
      </c>
    </row>
    <row r="139" spans="1:9" x14ac:dyDescent="0.25">
      <c r="E139" s="82">
        <f>+E121+E116+E124+E111+E108+E103+E100+E97+E71+E64+E58+E53+E43+E38+E33+E21</f>
        <v>937.33539999999994</v>
      </c>
      <c r="F139" s="82">
        <f>+F124+F121+F116+F111+F108+F103+F100+F97+F71+F64+F58+F53+F48+F43+F38+F33+F21</f>
        <v>909.45297437490001</v>
      </c>
    </row>
  </sheetData>
  <autoFilter ref="A6:I136" xr:uid="{00000000-0009-0000-0000-000000000000}"/>
  <mergeCells count="10">
    <mergeCell ref="I27:I30"/>
    <mergeCell ref="I4:I5"/>
    <mergeCell ref="A1:I1"/>
    <mergeCell ref="A2:I2"/>
    <mergeCell ref="A4:A5"/>
    <mergeCell ref="B4:B5"/>
    <mergeCell ref="C4:C5"/>
    <mergeCell ref="D4:D5"/>
    <mergeCell ref="E4:E5"/>
    <mergeCell ref="F4:H4"/>
  </mergeCells>
  <printOptions horizontalCentered="1"/>
  <pageMargins left="0.11811023622047245" right="0.11811023622047245" top="0.35433070866141736" bottom="0" header="0.31496062992125984" footer="0.31496062992125984"/>
  <pageSetup paperSize="9" scale="47" fitToHeight="100" orientation="landscape" r:id="rId1"/>
  <rowBreaks count="1" manualBreakCount="1">
    <brk id="1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2025 йил</vt:lpstr>
      <vt:lpstr>'2025 йил'!Заголовки_для_печати</vt:lpstr>
      <vt:lpstr>'2025 йил'!Область_печати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Muzaffarov Nodirjon Nuriddin ogli</dc:creator>
  <cp:lastModifiedBy>HP</cp:lastModifiedBy>
  <cp:lastPrinted>2026-02-03T07:20:26Z</cp:lastPrinted>
  <dcterms:created xsi:type="dcterms:W3CDTF">2015-06-05T18:19:34Z</dcterms:created>
  <dcterms:modified xsi:type="dcterms:W3CDTF">2026-02-06T13:31:39Z</dcterms:modified>
</cp:coreProperties>
</file>