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activeTab="5"/>
  </bookViews>
  <sheets>
    <sheet name="1 жадвал" sheetId="5" r:id="rId1"/>
    <sheet name="2 жадвал" sheetId="7" r:id="rId2"/>
    <sheet name="3 жадвал" sheetId="6" r:id="rId3"/>
    <sheet name="4 жадвал" sheetId="2" r:id="rId4"/>
    <sheet name="5 жадвал" sheetId="8" r:id="rId5"/>
    <sheet name="6 жадвал" sheetId="3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<sst xmlns="http://schemas.openxmlformats.org/spreadsheetml/2006/main" count="220" uniqueCount="144">
  <si>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</si>
  <si>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</si>
  <si>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</si>
  <si>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</si>
  <si>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</si>
  <si>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</si>
  <si>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</si>
  <si>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</si>
  <si>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</si>
  <si>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</si>
  <si>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</si>
  <si>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</si>
  <si>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</si>
  <si>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</si>
  <si>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</si>
  <si>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</si>
  <si>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</si>
  <si>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</si>
  <si>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</si>
  <si>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</si>
  <si>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</si>
  <si>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</si>
  <si>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</si>
  <si>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</si>
  <si>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</si>
  <si>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</si>
  <si>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</si>
  <si>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</si>
  <si>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</si>
  <si>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</si>
  <si>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</si>
  <si>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</si>
  <si>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</si>
  <si>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</si>
  <si>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</si>
  <si>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</si>
  <si>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</si>
  <si>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</si>
  <si>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</si>
  <si>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</si>
  <si>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</si>
  <si>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</si>
  <si>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</si>
  <si>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</si>
  <si>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</si>
  <si>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</si>
  <si>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</si>
  <si>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</si>
  <si>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</si>
  <si>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</si>
  <si>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</si>
  <si>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</si>
  <si>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</si>
  <si>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</si>
  <si>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</si>
  <si>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</si>
  <si>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</si>
  <si>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</si>
  <si>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</si>
  <si>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</si>
  <si>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</si>
  <si>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</si>
  <si>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</si>
  <si>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</si>
  <si>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</si>
  <si>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</si>
  <si>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</si>
  <si>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</si>
  <si>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</si>
  <si>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</si>
  <si>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</si>
  <si>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</si>
  <si>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</si>
  <si>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</si>
  <si>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</si>
  <si>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</si>
  <si>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</si>
  <si>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</si>
  <si>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</si>
  <si>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</si>
  <si>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</si>
  <si>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</si>
  <si>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</si>
  <si>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</si>
  <si>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</si>
  <si>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</si>
  <si>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</si>
  <si>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</si>
  <si>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</si>
  <si>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</si>
  <si>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</si>
  <si>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</si>
  <si>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</si>
  <si>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</si>
  <si>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</si>
  <si>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</si>
  <si>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</si>
  <si>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</si>
  <si>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</si>
  <si>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</si>
  <si>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</si>
  <si>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</si>
  <si>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</si>
  <si>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</si>
  <si>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</si>
  <si>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</si>
  <si>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</si>
  <si>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</si>
  <si>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</si>
  <si>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</si>
  <si>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</si>
  <si>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</si>
  <si>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</si>
  <si>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</si>
  <si>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</si>
  <si>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</si>
  <si>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</si>
  <si>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</si>
  <si>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</si>
  <si>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</si>
  <si>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</si>
  <si>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</si>
  <si>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</si>
  <si>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</si>
  <si>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</si>
  <si>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</si>
  <si>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</si>
  <si>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</si>
  <si>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</si>
  <si>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</si>
  <si>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</si>
  <si>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</si>
  <si>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</si>
  <si>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2026-y</t>
  </si>
  <si>
    <t>2026-yil bo‘yicha murojaatlarni ko‘rib chiqish holatlari</t>
  </si>
  <si>
    <t>2026-yilda tushgan murojaatlar bo‘yicha</t>
  </si>
  <si>
    <t>Tuman hokimi</t>
  </si>
  <si>
    <t>2025 va 2026-yillar 2 choragi davomida Konimex tumani hokimligi rahbariyati jismoniy va yuridik shaxslardan tushgan va nazoratga olingan  murojaatlarning ko‘rib chiqish natijalari to‘g‘risida ma’lumot</t>
  </si>
  <si>
    <t>2025 va 2026-yillar 2 choragi davomida Konimex tumani hokimligiga jismoniy va yuridik shaxslardan tushgan va nazoratga olingan murojaatlarning ko‘rib chiqish natijalari to‘g‘risida 
MA’LUMOT</t>
  </si>
  <si>
    <t>2025 va 2026-yillar 2 choragi davomida Konimex tumani hokimligiga jismoniy va yuridik shaxslardan tushgan             
murojaatlarning MFYlar bo‘yicha taqqoslama tahlili to‘g‘risida ma’lumot</t>
  </si>
  <si>
    <t>2025 va 2026-yillar 2 choragi davomida Konimex tumani hokimligiga jismoniy va yuridik shaxslardan tushgan murojaatlarning turlari bo‘yicha taqqoslama tahlili to‘g‘risida ma’lumot</t>
  </si>
  <si>
    <t>2025 va 2026-yillar 2 choragi davomida Konimex tumani hokimligiga jismoniy va yuridik shaxslardan O‘zbekiston Respublikasi Prezidentining
Xalq qabulxonalari va Virtual qabulxonasi orqali tushgan murojaatlar to‘g‘risida ma’lumot</t>
  </si>
  <si>
    <t>2025 va 2026-yillar 2 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</si>
  <si>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 o'rinbosar - VAKANT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</si>
</sst>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  <font>
      <sz val="10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  <xf numFmtId="0" fontId="28" fillId="0" borderId="1"/>
  </cellStyleXfs>
  <cellXfs count="294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9" fillId="3" borderId="10" xfId="4" applyFont="1" applyFill="1" applyBorder="1" applyAlignment="1" applyProtection="1">
      <alignment horizontal="center" vertical="center" wrapText="1"/>
      <protection locked="0"/>
    </xf>
    <xf numFmtId="0" fontId="30" fillId="3" borderId="10" xfId="4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4" applyFont="1" applyFill="1" applyBorder="1" applyAlignment="1" applyProtection="1">
      <alignment horizontal="center" vertical="center" wrapText="1"/>
      <protection locked="0"/>
    </xf>
    <xf numFmtId="0" fontId="29" fillId="3" borderId="2" xfId="4" applyFont="1" applyFill="1" applyBorder="1" applyAlignment="1" applyProtection="1">
      <alignment horizontal="center" vertical="center" wrapText="1"/>
      <protection locked="0"/>
    </xf>
    <xf numFmtId="0" fontId="4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4" applyFont="1" applyFill="1" applyBorder="1" applyAlignment="1" applyProtection="1">
      <alignment horizontal="center" vertical="center" wrapText="1"/>
      <protection locked="0"/>
    </xf>
    <xf numFmtId="0" fontId="29" fillId="3" borderId="2" xfId="4" applyFont="1" applyFill="1" applyBorder="1" applyAlignment="1" applyProtection="1">
      <alignment horizontal="center"/>
      <protection locked="0"/>
    </xf>
    <xf numFmtId="0" fontId="29" fillId="0" borderId="2" xfId="4" applyFont="1" applyFill="1" applyBorder="1" applyAlignment="1" applyProtection="1">
      <alignment horizontal="center"/>
      <protection locked="0"/>
    </xf>
    <xf numFmtId="0" fontId="4" fillId="3" borderId="2" xfId="4" applyNumberFormat="1" applyFont="1" applyFill="1" applyBorder="1" applyAlignment="1" applyProtection="1">
      <alignment horizontal="center" vertical="center"/>
      <protection locked="0"/>
    </xf>
    <xf numFmtId="0" fontId="31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32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33" fillId="3" borderId="2" xfId="4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5">
    <cellStyle name="Денежный" xfId="3" builtinId="4"/>
    <cellStyle name="Обычный" xfId="0" builtinId="0"/>
    <cellStyle name="Обычный 2" xfId="1"/>
    <cellStyle name="Обычный 3" xfId="2"/>
    <cellStyle name="Обычный 7" xfId="4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B10" sqref="B10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21" t="s">
        <v>137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20" t="s">
        <v>123</v>
      </c>
      <c r="J2" s="220"/>
    </row>
    <row r="3" spans="1:10" ht="26.25" customHeight="1" x14ac:dyDescent="0.3">
      <c r="A3" s="228" t="s">
        <v>8</v>
      </c>
      <c r="B3" s="222" t="s">
        <v>9</v>
      </c>
      <c r="C3" s="222" t="s">
        <v>10</v>
      </c>
      <c r="D3" s="222"/>
      <c r="E3" s="224" t="s">
        <v>11</v>
      </c>
      <c r="F3" s="224"/>
      <c r="G3" s="224"/>
      <c r="H3" s="224"/>
      <c r="I3" s="224"/>
      <c r="J3" s="225"/>
    </row>
    <row r="4" spans="1:10" ht="94.5" customHeight="1" x14ac:dyDescent="0.3">
      <c r="A4" s="229"/>
      <c r="B4" s="223"/>
      <c r="C4" s="223"/>
      <c r="D4" s="223"/>
      <c r="E4" s="223" t="s">
        <v>12</v>
      </c>
      <c r="F4" s="223"/>
      <c r="G4" s="223" t="s">
        <v>13</v>
      </c>
      <c r="H4" s="223"/>
      <c r="I4" s="223" t="s">
        <v>14</v>
      </c>
      <c r="J4" s="226"/>
    </row>
    <row r="5" spans="1:10" ht="22.5" customHeight="1" thickBot="1" x14ac:dyDescent="0.35">
      <c r="A5" s="230"/>
      <c r="B5" s="227"/>
      <c r="C5" s="102" t="s">
        <v>68</v>
      </c>
      <c r="D5" s="102" t="s">
        <v>133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105</v>
      </c>
      <c r="D7" s="105">
        <f t="shared" si="0"/>
        <v>104</v>
      </c>
      <c r="E7" s="106">
        <v>68</v>
      </c>
      <c r="F7" s="103">
        <v>74</v>
      </c>
      <c r="G7" s="106">
        <v>34</v>
      </c>
      <c r="H7" s="103">
        <v>30</v>
      </c>
      <c r="I7" s="106">
        <v>3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2</v>
      </c>
      <c r="D8" s="36">
        <f t="shared" si="0"/>
        <v>8</v>
      </c>
      <c r="E8" s="92">
        <v>2</v>
      </c>
      <c r="F8" s="22">
        <v>8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143</v>
      </c>
      <c r="C9" s="36">
        <f t="shared" si="0"/>
        <v>3</v>
      </c>
      <c r="D9" s="36">
        <f t="shared" si="0"/>
        <v>0</v>
      </c>
      <c r="E9" s="92">
        <v>3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129</v>
      </c>
      <c r="C10" s="36">
        <f t="shared" si="0"/>
        <v>4</v>
      </c>
      <c r="D10" s="36">
        <f t="shared" si="0"/>
        <v>2</v>
      </c>
      <c r="E10" s="92">
        <v>4</v>
      </c>
      <c r="F10" s="22">
        <v>2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130</v>
      </c>
      <c r="C11" s="36">
        <f t="shared" ref="C11" si="1">E11+G11+I11</f>
        <v>0</v>
      </c>
      <c r="D11" s="36">
        <f t="shared" ref="D11" si="2">F11+H11+J11</f>
        <v>6</v>
      </c>
      <c r="E11" s="92">
        <v>0</v>
      </c>
      <c r="F11" s="22">
        <v>6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131</v>
      </c>
      <c r="C12" s="36">
        <f t="shared" si="0"/>
        <v>2</v>
      </c>
      <c r="D12" s="36">
        <f t="shared" si="0"/>
        <v>2</v>
      </c>
      <c r="E12" s="92">
        <v>2</v>
      </c>
      <c r="F12" s="22">
        <v>2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132</v>
      </c>
      <c r="C13" s="112">
        <f t="shared" si="0"/>
        <v>4</v>
      </c>
      <c r="D13" s="112">
        <f t="shared" si="0"/>
        <v>9</v>
      </c>
      <c r="E13" s="113">
        <v>4</v>
      </c>
      <c r="F13" s="114">
        <v>9</v>
      </c>
      <c r="G13" s="113"/>
      <c r="H13" s="114"/>
      <c r="I13" s="113"/>
      <c r="J13" s="115"/>
    </row>
    <row r="14" spans="1:10" s="2" customFormat="1" ht="30" customHeight="1" thickBot="1" x14ac:dyDescent="0.25">
      <c r="A14" s="218" t="s">
        <v>15</v>
      </c>
      <c r="B14" s="219"/>
      <c r="C14" s="116">
        <f>SUM(C7:C13)</f>
        <v>120</v>
      </c>
      <c r="D14" s="116">
        <f>SUM(D7:D13)</f>
        <v>131</v>
      </c>
      <c r="E14" s="116">
        <f>SUM(E7:E13)</f>
        <v>83</v>
      </c>
      <c r="F14" s="116">
        <f>SUM(F7:F13)</f>
        <v>101</v>
      </c>
      <c r="G14" s="116">
        <f>IF(SUM(G7:G13)='2 жадвал'!E46,SUM(G7:G13),"ХАТО")</f>
        <v>34</v>
      </c>
      <c r="H14" s="116">
        <f>IF(SUM(H7:H13)='2 жадвал'!F46,SUM(H7:H13),"ХАТО")</f>
        <v>30</v>
      </c>
      <c r="I14" s="116">
        <f>IF(SUM(I7:I13)='2 жадвал'!G46,SUM(I7:I13),"ХАТО")</f>
        <v>3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17" t="s">
        <v>124</v>
      </c>
      <c r="C17" s="217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J68" sqref="J68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43" t="s">
        <v>138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53" t="s">
        <v>126</v>
      </c>
      <c r="Q2" s="253"/>
    </row>
    <row r="3" spans="1:17" ht="24.75" customHeight="1" x14ac:dyDescent="0.2">
      <c r="A3" s="238" t="s">
        <v>16</v>
      </c>
      <c r="B3" s="241" t="s">
        <v>17</v>
      </c>
      <c r="C3" s="241" t="s">
        <v>18</v>
      </c>
      <c r="D3" s="241"/>
      <c r="E3" s="250" t="s">
        <v>11</v>
      </c>
      <c r="F3" s="250"/>
      <c r="G3" s="250"/>
      <c r="H3" s="250"/>
      <c r="I3" s="250"/>
      <c r="J3" s="250"/>
      <c r="K3" s="251" t="s">
        <v>134</v>
      </c>
      <c r="L3" s="251"/>
      <c r="M3" s="251"/>
      <c r="N3" s="251"/>
      <c r="O3" s="251"/>
      <c r="P3" s="251"/>
      <c r="Q3" s="252"/>
    </row>
    <row r="4" spans="1:17" ht="51" customHeight="1" x14ac:dyDescent="0.2">
      <c r="A4" s="239"/>
      <c r="B4" s="233"/>
      <c r="C4" s="233"/>
      <c r="D4" s="233"/>
      <c r="E4" s="233" t="s">
        <v>19</v>
      </c>
      <c r="F4" s="233"/>
      <c r="G4" s="233" t="s">
        <v>20</v>
      </c>
      <c r="H4" s="233"/>
      <c r="I4" s="233" t="s">
        <v>21</v>
      </c>
      <c r="J4" s="233"/>
      <c r="K4" s="234" t="s">
        <v>22</v>
      </c>
      <c r="L4" s="244" t="s">
        <v>23</v>
      </c>
      <c r="M4" s="244"/>
      <c r="N4" s="244"/>
      <c r="O4" s="244"/>
      <c r="P4" s="234" t="s">
        <v>24</v>
      </c>
      <c r="Q4" s="245" t="s">
        <v>25</v>
      </c>
    </row>
    <row r="5" spans="1:17" ht="67.5" customHeight="1" x14ac:dyDescent="0.2">
      <c r="A5" s="239"/>
      <c r="B5" s="233"/>
      <c r="C5" s="233"/>
      <c r="D5" s="233"/>
      <c r="E5" s="233"/>
      <c r="F5" s="233"/>
      <c r="G5" s="233"/>
      <c r="H5" s="233"/>
      <c r="I5" s="233"/>
      <c r="J5" s="233"/>
      <c r="K5" s="234"/>
      <c r="L5" s="234" t="s">
        <v>26</v>
      </c>
      <c r="M5" s="234" t="s">
        <v>27</v>
      </c>
      <c r="N5" s="247" t="s">
        <v>28</v>
      </c>
      <c r="O5" s="234" t="s">
        <v>29</v>
      </c>
      <c r="P5" s="234"/>
      <c r="Q5" s="245"/>
    </row>
    <row r="6" spans="1:17" ht="29.25" customHeight="1" thickBot="1" x14ac:dyDescent="0.25">
      <c r="A6" s="240"/>
      <c r="B6" s="242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35"/>
      <c r="L6" s="235"/>
      <c r="M6" s="235"/>
      <c r="N6" s="248"/>
      <c r="O6" s="249"/>
      <c r="P6" s="235"/>
      <c r="Q6" s="246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ht="23.25" x14ac:dyDescent="0.2">
      <c r="A8" s="154">
        <v>1</v>
      </c>
      <c r="B8" s="155" t="s">
        <v>30</v>
      </c>
      <c r="C8" s="118">
        <f>E8+G8+I8</f>
        <v>3</v>
      </c>
      <c r="D8" s="118">
        <f>F8+H8+J8</f>
        <v>6</v>
      </c>
      <c r="E8" s="205"/>
      <c r="F8" s="119">
        <v>1</v>
      </c>
      <c r="G8" s="206"/>
      <c r="H8" s="119"/>
      <c r="I8" s="207">
        <v>3</v>
      </c>
      <c r="J8" s="120">
        <v>5</v>
      </c>
      <c r="K8" s="118">
        <f>IF((F8+H8+J8)&gt;=SUM(L8:O8),SUM(L8:O8),"ХАТО")</f>
        <v>6</v>
      </c>
      <c r="L8" s="121">
        <v>5</v>
      </c>
      <c r="M8" s="121">
        <v>1</v>
      </c>
      <c r="N8" s="121"/>
      <c r="O8" s="121"/>
      <c r="P8" s="121"/>
      <c r="Q8" s="122"/>
    </row>
    <row r="9" spans="1:17" s="11" customFormat="1" ht="23.25" x14ac:dyDescent="0.2">
      <c r="A9" s="156">
        <v>2</v>
      </c>
      <c r="B9" s="157" t="s">
        <v>31</v>
      </c>
      <c r="C9" s="49">
        <f t="shared" ref="C9:D12" si="0">E9+G9+I9</f>
        <v>5</v>
      </c>
      <c r="D9" s="49">
        <f t="shared" si="0"/>
        <v>4</v>
      </c>
      <c r="E9" s="208">
        <v>4</v>
      </c>
      <c r="F9" s="50">
        <v>4</v>
      </c>
      <c r="G9" s="209">
        <v>1</v>
      </c>
      <c r="H9" s="50"/>
      <c r="I9" s="210"/>
      <c r="J9" s="51"/>
      <c r="K9" s="49">
        <f>IF((F9+H9+J9)&gt;=SUM(L9:O9),SUM(L9:O9),"ХАТО")</f>
        <v>4</v>
      </c>
      <c r="L9" s="52">
        <v>4</v>
      </c>
      <c r="M9" s="52"/>
      <c r="N9" s="52"/>
      <c r="O9" s="52"/>
      <c r="P9" s="52"/>
      <c r="Q9" s="123"/>
    </row>
    <row r="10" spans="1:17" ht="23.25" x14ac:dyDescent="0.2">
      <c r="A10" s="158">
        <v>3</v>
      </c>
      <c r="B10" s="157" t="s">
        <v>32</v>
      </c>
      <c r="C10" s="49">
        <f t="shared" si="0"/>
        <v>5</v>
      </c>
      <c r="D10" s="49">
        <f t="shared" si="0"/>
        <v>1</v>
      </c>
      <c r="E10" s="208">
        <v>4</v>
      </c>
      <c r="F10" s="50"/>
      <c r="G10" s="209"/>
      <c r="H10" s="50"/>
      <c r="I10" s="210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ht="23.25" x14ac:dyDescent="0.2">
      <c r="A11" s="158">
        <v>4</v>
      </c>
      <c r="B11" s="157" t="s">
        <v>33</v>
      </c>
      <c r="C11" s="49">
        <f t="shared" si="0"/>
        <v>3</v>
      </c>
      <c r="D11" s="49">
        <f t="shared" si="0"/>
        <v>2</v>
      </c>
      <c r="E11" s="208"/>
      <c r="F11" s="50"/>
      <c r="G11" s="209"/>
      <c r="H11" s="50"/>
      <c r="I11" s="210">
        <v>3</v>
      </c>
      <c r="J11" s="51">
        <v>2</v>
      </c>
      <c r="K11" s="49">
        <f t="shared" si="1"/>
        <v>2</v>
      </c>
      <c r="L11" s="52"/>
      <c r="M11" s="52"/>
      <c r="N11" s="52"/>
      <c r="O11" s="52">
        <v>2</v>
      </c>
      <c r="P11" s="52"/>
      <c r="Q11" s="123"/>
    </row>
    <row r="12" spans="1:17" ht="23.25" x14ac:dyDescent="0.2">
      <c r="A12" s="158">
        <v>5</v>
      </c>
      <c r="B12" s="157" t="s">
        <v>34</v>
      </c>
      <c r="C12" s="49">
        <f t="shared" si="0"/>
        <v>36</v>
      </c>
      <c r="D12" s="49">
        <f t="shared" si="0"/>
        <v>27</v>
      </c>
      <c r="E12" s="208">
        <v>3</v>
      </c>
      <c r="F12" s="50">
        <v>3</v>
      </c>
      <c r="G12" s="209"/>
      <c r="H12" s="50"/>
      <c r="I12" s="210">
        <v>33</v>
      </c>
      <c r="J12" s="51">
        <v>24</v>
      </c>
      <c r="K12" s="49">
        <f t="shared" si="1"/>
        <v>27</v>
      </c>
      <c r="L12" s="52">
        <v>11</v>
      </c>
      <c r="M12" s="52">
        <v>14</v>
      </c>
      <c r="N12" s="52"/>
      <c r="O12" s="52">
        <v>2</v>
      </c>
      <c r="P12" s="52"/>
      <c r="Q12" s="123"/>
    </row>
    <row r="13" spans="1:17" ht="23.25" x14ac:dyDescent="0.35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1</v>
      </c>
      <c r="E13" s="211"/>
      <c r="F13" s="50"/>
      <c r="G13" s="209"/>
      <c r="H13" s="50"/>
      <c r="I13" s="212">
        <v>1</v>
      </c>
      <c r="J13" s="51">
        <v>1</v>
      </c>
      <c r="K13" s="49">
        <f t="shared" si="1"/>
        <v>1</v>
      </c>
      <c r="L13" s="52">
        <v>1</v>
      </c>
      <c r="M13" s="52"/>
      <c r="N13" s="52"/>
      <c r="O13" s="52"/>
      <c r="P13" s="52"/>
      <c r="Q13" s="123"/>
    </row>
    <row r="14" spans="1:17" ht="23.25" x14ac:dyDescent="0.35">
      <c r="A14" s="158">
        <v>7</v>
      </c>
      <c r="B14" s="157" t="s">
        <v>36</v>
      </c>
      <c r="C14" s="49">
        <f t="shared" si="2"/>
        <v>27</v>
      </c>
      <c r="D14" s="49">
        <f t="shared" si="3"/>
        <v>17</v>
      </c>
      <c r="E14" s="211">
        <v>7</v>
      </c>
      <c r="F14" s="50">
        <v>2</v>
      </c>
      <c r="G14" s="209"/>
      <c r="H14" s="50"/>
      <c r="I14" s="212">
        <v>20</v>
      </c>
      <c r="J14" s="51">
        <v>15</v>
      </c>
      <c r="K14" s="49">
        <f t="shared" si="1"/>
        <v>17</v>
      </c>
      <c r="L14" s="52">
        <v>11</v>
      </c>
      <c r="M14" s="52">
        <v>5</v>
      </c>
      <c r="N14" s="52"/>
      <c r="O14" s="52">
        <v>1</v>
      </c>
      <c r="P14" s="52"/>
      <c r="Q14" s="123"/>
    </row>
    <row r="15" spans="1:17" ht="24" customHeight="1" x14ac:dyDescent="0.35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211"/>
      <c r="F15" s="50"/>
      <c r="G15" s="209"/>
      <c r="H15" s="50"/>
      <c r="I15" s="212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ht="23.25" x14ac:dyDescent="0.35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211"/>
      <c r="F16" s="50"/>
      <c r="G16" s="209"/>
      <c r="H16" s="50"/>
      <c r="I16" s="212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ht="23.25" x14ac:dyDescent="0.35">
      <c r="A17" s="158">
        <v>10</v>
      </c>
      <c r="B17" s="157" t="s">
        <v>39</v>
      </c>
      <c r="C17" s="49">
        <f t="shared" si="2"/>
        <v>1</v>
      </c>
      <c r="D17" s="49">
        <f t="shared" si="3"/>
        <v>2</v>
      </c>
      <c r="E17" s="211"/>
      <c r="F17" s="50"/>
      <c r="G17" s="209"/>
      <c r="H17" s="50"/>
      <c r="I17" s="212">
        <v>1</v>
      </c>
      <c r="J17" s="51">
        <v>2</v>
      </c>
      <c r="K17" s="49">
        <f t="shared" si="1"/>
        <v>2</v>
      </c>
      <c r="L17" s="52">
        <v>1</v>
      </c>
      <c r="M17" s="52">
        <v>1</v>
      </c>
      <c r="N17" s="52"/>
      <c r="O17" s="52"/>
      <c r="P17" s="52"/>
      <c r="Q17" s="123"/>
    </row>
    <row r="18" spans="1:17" ht="23.25" x14ac:dyDescent="0.35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211">
        <v>1</v>
      </c>
      <c r="F18" s="50">
        <v>1</v>
      </c>
      <c r="G18" s="209"/>
      <c r="H18" s="50"/>
      <c r="I18" s="212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ht="23.25" x14ac:dyDescent="0.35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211"/>
      <c r="F19" s="50"/>
      <c r="G19" s="209"/>
      <c r="H19" s="50"/>
      <c r="I19" s="212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ht="23.25" x14ac:dyDescent="0.35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211"/>
      <c r="F20" s="50"/>
      <c r="G20" s="209"/>
      <c r="H20" s="50"/>
      <c r="I20" s="212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ht="23.25" x14ac:dyDescent="0.35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211"/>
      <c r="F21" s="50"/>
      <c r="G21" s="209"/>
      <c r="H21" s="50"/>
      <c r="I21" s="212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ht="23.25" x14ac:dyDescent="0.35">
      <c r="A22" s="158">
        <v>15</v>
      </c>
      <c r="B22" s="157" t="s">
        <v>44</v>
      </c>
      <c r="C22" s="49">
        <f t="shared" si="2"/>
        <v>6</v>
      </c>
      <c r="D22" s="49">
        <f t="shared" si="3"/>
        <v>7</v>
      </c>
      <c r="E22" s="211">
        <v>4</v>
      </c>
      <c r="F22" s="50">
        <v>5</v>
      </c>
      <c r="G22" s="209"/>
      <c r="H22" s="50"/>
      <c r="I22" s="212">
        <v>2</v>
      </c>
      <c r="J22" s="51">
        <v>2</v>
      </c>
      <c r="K22" s="49">
        <f t="shared" si="1"/>
        <v>7</v>
      </c>
      <c r="L22" s="52">
        <v>4</v>
      </c>
      <c r="M22" s="52">
        <v>3</v>
      </c>
      <c r="N22" s="52"/>
      <c r="O22" s="52"/>
      <c r="P22" s="52"/>
      <c r="Q22" s="123"/>
    </row>
    <row r="23" spans="1:17" ht="23.25" x14ac:dyDescent="0.35">
      <c r="A23" s="158">
        <v>16</v>
      </c>
      <c r="B23" s="157" t="s">
        <v>45</v>
      </c>
      <c r="C23" s="49">
        <f t="shared" si="2"/>
        <v>2</v>
      </c>
      <c r="D23" s="49">
        <f t="shared" si="3"/>
        <v>8</v>
      </c>
      <c r="E23" s="211"/>
      <c r="F23" s="50"/>
      <c r="G23" s="209"/>
      <c r="H23" s="50"/>
      <c r="I23" s="212">
        <v>2</v>
      </c>
      <c r="J23" s="51">
        <v>8</v>
      </c>
      <c r="K23" s="49">
        <f t="shared" si="1"/>
        <v>8</v>
      </c>
      <c r="L23" s="52">
        <v>5</v>
      </c>
      <c r="M23" s="52">
        <v>2</v>
      </c>
      <c r="N23" s="52"/>
      <c r="O23" s="52">
        <v>1</v>
      </c>
      <c r="P23" s="52"/>
      <c r="Q23" s="123"/>
    </row>
    <row r="24" spans="1:17" ht="23.25" x14ac:dyDescent="0.35">
      <c r="A24" s="158">
        <v>17</v>
      </c>
      <c r="B24" s="157" t="s">
        <v>46</v>
      </c>
      <c r="C24" s="49">
        <f t="shared" si="2"/>
        <v>5</v>
      </c>
      <c r="D24" s="49">
        <f t="shared" si="3"/>
        <v>5</v>
      </c>
      <c r="E24" s="211">
        <v>1</v>
      </c>
      <c r="F24" s="50">
        <v>1</v>
      </c>
      <c r="G24" s="209"/>
      <c r="H24" s="50"/>
      <c r="I24" s="212">
        <v>4</v>
      </c>
      <c r="J24" s="51">
        <v>4</v>
      </c>
      <c r="K24" s="49">
        <f t="shared" si="1"/>
        <v>5</v>
      </c>
      <c r="L24" s="52">
        <v>4</v>
      </c>
      <c r="M24" s="52">
        <v>1</v>
      </c>
      <c r="N24" s="52"/>
      <c r="O24" s="52"/>
      <c r="P24" s="52"/>
      <c r="Q24" s="123"/>
    </row>
    <row r="25" spans="1:17" ht="23.25" x14ac:dyDescent="0.35">
      <c r="A25" s="158">
        <v>18</v>
      </c>
      <c r="B25" s="157" t="s">
        <v>47</v>
      </c>
      <c r="C25" s="49">
        <f t="shared" si="2"/>
        <v>1</v>
      </c>
      <c r="D25" s="49">
        <f t="shared" si="3"/>
        <v>1</v>
      </c>
      <c r="E25" s="211"/>
      <c r="F25" s="50"/>
      <c r="G25" s="209"/>
      <c r="H25" s="50"/>
      <c r="I25" s="212">
        <v>1</v>
      </c>
      <c r="J25" s="51">
        <v>1</v>
      </c>
      <c r="K25" s="49">
        <f t="shared" si="1"/>
        <v>1</v>
      </c>
      <c r="L25" s="52">
        <v>1</v>
      </c>
      <c r="M25" s="52"/>
      <c r="N25" s="52"/>
      <c r="O25" s="52"/>
      <c r="P25" s="52"/>
      <c r="Q25" s="123"/>
    </row>
    <row r="26" spans="1:17" ht="23.25" x14ac:dyDescent="0.35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211"/>
      <c r="F26" s="50"/>
      <c r="G26" s="209"/>
      <c r="H26" s="50"/>
      <c r="I26" s="212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ht="23.25" x14ac:dyDescent="0.35">
      <c r="A27" s="158">
        <v>20</v>
      </c>
      <c r="B27" s="157" t="s">
        <v>49</v>
      </c>
      <c r="C27" s="49">
        <f t="shared" si="2"/>
        <v>8</v>
      </c>
      <c r="D27" s="49">
        <f t="shared" si="3"/>
        <v>13</v>
      </c>
      <c r="E27" s="211">
        <v>4</v>
      </c>
      <c r="F27" s="50">
        <v>6</v>
      </c>
      <c r="G27" s="209">
        <v>1</v>
      </c>
      <c r="H27" s="50"/>
      <c r="I27" s="212">
        <v>3</v>
      </c>
      <c r="J27" s="51">
        <v>7</v>
      </c>
      <c r="K27" s="49">
        <f t="shared" si="1"/>
        <v>13</v>
      </c>
      <c r="L27" s="52">
        <v>9</v>
      </c>
      <c r="M27" s="52">
        <v>3</v>
      </c>
      <c r="N27" s="52"/>
      <c r="O27" s="52">
        <v>1</v>
      </c>
      <c r="P27" s="52"/>
      <c r="Q27" s="123"/>
    </row>
    <row r="28" spans="1:17" ht="23.25" x14ac:dyDescent="0.35">
      <c r="A28" s="158">
        <v>21</v>
      </c>
      <c r="B28" s="157" t="s">
        <v>50</v>
      </c>
      <c r="C28" s="49">
        <f t="shared" si="2"/>
        <v>0</v>
      </c>
      <c r="D28" s="49">
        <f t="shared" si="3"/>
        <v>1</v>
      </c>
      <c r="E28" s="211"/>
      <c r="F28" s="50"/>
      <c r="G28" s="209"/>
      <c r="H28" s="50"/>
      <c r="I28" s="212"/>
      <c r="J28" s="51">
        <v>1</v>
      </c>
      <c r="K28" s="49">
        <f t="shared" si="1"/>
        <v>1</v>
      </c>
      <c r="L28" s="52">
        <v>1</v>
      </c>
      <c r="M28" s="52"/>
      <c r="N28" s="52"/>
      <c r="O28" s="52"/>
      <c r="P28" s="52"/>
      <c r="Q28" s="123"/>
    </row>
    <row r="29" spans="1:17" ht="23.25" x14ac:dyDescent="0.35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211"/>
      <c r="F29" s="50">
        <v>1</v>
      </c>
      <c r="G29" s="209"/>
      <c r="H29" s="50"/>
      <c r="I29" s="212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ht="23.25" x14ac:dyDescent="0.35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211"/>
      <c r="F30" s="50"/>
      <c r="G30" s="209"/>
      <c r="H30" s="50"/>
      <c r="I30" s="212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ht="23.25" x14ac:dyDescent="0.35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211"/>
      <c r="F31" s="50"/>
      <c r="G31" s="209"/>
      <c r="H31" s="50"/>
      <c r="I31" s="212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ht="23.25" x14ac:dyDescent="0.35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211"/>
      <c r="F32" s="50"/>
      <c r="G32" s="213"/>
      <c r="H32" s="50"/>
      <c r="I32" s="212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ht="23.25" x14ac:dyDescent="0.35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211"/>
      <c r="F33" s="50"/>
      <c r="G33" s="213"/>
      <c r="H33" s="50"/>
      <c r="I33" s="212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ht="23.25" x14ac:dyDescent="0.35">
      <c r="A34" s="158">
        <v>27</v>
      </c>
      <c r="B34" s="157" t="s">
        <v>56</v>
      </c>
      <c r="C34" s="49">
        <f t="shared" si="2"/>
        <v>2</v>
      </c>
      <c r="D34" s="49">
        <f t="shared" si="3"/>
        <v>9</v>
      </c>
      <c r="E34" s="211"/>
      <c r="F34" s="50">
        <v>1</v>
      </c>
      <c r="G34" s="213"/>
      <c r="H34" s="50"/>
      <c r="I34" s="212">
        <v>2</v>
      </c>
      <c r="J34" s="51">
        <v>8</v>
      </c>
      <c r="K34" s="49">
        <f t="shared" si="1"/>
        <v>9</v>
      </c>
      <c r="L34" s="52">
        <v>8</v>
      </c>
      <c r="M34" s="52">
        <v>1</v>
      </c>
      <c r="N34" s="52"/>
      <c r="O34" s="52"/>
      <c r="P34" s="52"/>
      <c r="Q34" s="123"/>
    </row>
    <row r="35" spans="1:17" ht="23.25" x14ac:dyDescent="0.35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211"/>
      <c r="F35" s="50"/>
      <c r="G35" s="213"/>
      <c r="H35" s="50"/>
      <c r="I35" s="212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ht="23.25" x14ac:dyDescent="0.35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211"/>
      <c r="F36" s="50"/>
      <c r="G36" s="214"/>
      <c r="H36" s="50"/>
      <c r="I36" s="212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ht="23.25" x14ac:dyDescent="0.35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211"/>
      <c r="F37" s="50"/>
      <c r="G37" s="214"/>
      <c r="H37" s="50"/>
      <c r="I37" s="212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ht="23.25" x14ac:dyDescent="0.35">
      <c r="A38" s="158">
        <v>31</v>
      </c>
      <c r="B38" s="157" t="s">
        <v>60</v>
      </c>
      <c r="C38" s="49">
        <f t="shared" si="2"/>
        <v>0</v>
      </c>
      <c r="D38" s="49">
        <f t="shared" si="3"/>
        <v>6</v>
      </c>
      <c r="E38" s="211"/>
      <c r="F38" s="50">
        <v>1</v>
      </c>
      <c r="G38" s="215"/>
      <c r="H38" s="50"/>
      <c r="I38" s="212"/>
      <c r="J38" s="51">
        <v>5</v>
      </c>
      <c r="K38" s="49">
        <f t="shared" si="1"/>
        <v>6</v>
      </c>
      <c r="L38" s="52">
        <v>6</v>
      </c>
      <c r="M38" s="52"/>
      <c r="N38" s="52"/>
      <c r="O38" s="52"/>
      <c r="P38" s="52"/>
      <c r="Q38" s="123"/>
    </row>
    <row r="39" spans="1:17" ht="23.25" x14ac:dyDescent="0.35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211"/>
      <c r="F39" s="50"/>
      <c r="G39" s="215"/>
      <c r="H39" s="50"/>
      <c r="I39" s="212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ht="23.25" x14ac:dyDescent="0.35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211"/>
      <c r="F40" s="50"/>
      <c r="G40" s="216"/>
      <c r="H40" s="50"/>
      <c r="I40" s="212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ht="23.25" x14ac:dyDescent="0.35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211"/>
      <c r="F41" s="50"/>
      <c r="G41" s="216"/>
      <c r="H41" s="50"/>
      <c r="I41" s="212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ht="23.25" x14ac:dyDescent="0.35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211"/>
      <c r="F42" s="50"/>
      <c r="G42" s="216"/>
      <c r="H42" s="50"/>
      <c r="I42" s="212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ht="23.25" x14ac:dyDescent="0.35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211"/>
      <c r="F43" s="50"/>
      <c r="G43" s="216"/>
      <c r="H43" s="50"/>
      <c r="I43" s="212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ht="23.25" x14ac:dyDescent="0.35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211"/>
      <c r="F44" s="50"/>
      <c r="G44" s="216"/>
      <c r="H44" s="50"/>
      <c r="I44" s="212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15</v>
      </c>
      <c r="D45" s="125">
        <f t="shared" si="3"/>
        <v>19</v>
      </c>
      <c r="E45" s="126">
        <v>6</v>
      </c>
      <c r="F45" s="126">
        <v>4</v>
      </c>
      <c r="G45" s="126">
        <v>1</v>
      </c>
      <c r="H45" s="126">
        <v>0</v>
      </c>
      <c r="I45" s="127">
        <v>8</v>
      </c>
      <c r="J45" s="127">
        <v>15</v>
      </c>
      <c r="K45" s="125">
        <f t="shared" si="1"/>
        <v>19</v>
      </c>
      <c r="L45" s="128">
        <v>14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36" t="s">
        <v>15</v>
      </c>
      <c r="B46" s="237"/>
      <c r="C46" s="130">
        <f t="shared" ref="C46:N46" si="4">SUM(C8:C45)</f>
        <v>124</v>
      </c>
      <c r="D46" s="131">
        <f t="shared" si="4"/>
        <v>133</v>
      </c>
      <c r="E46" s="130">
        <f t="shared" si="4"/>
        <v>34</v>
      </c>
      <c r="F46" s="130">
        <f t="shared" si="4"/>
        <v>30</v>
      </c>
      <c r="G46" s="130">
        <f t="shared" si="4"/>
        <v>3</v>
      </c>
      <c r="H46" s="130">
        <f t="shared" si="4"/>
        <v>0</v>
      </c>
      <c r="I46" s="131">
        <f t="shared" si="4"/>
        <v>87</v>
      </c>
      <c r="J46" s="131">
        <f t="shared" si="4"/>
        <v>103</v>
      </c>
      <c r="K46" s="130">
        <f t="shared" si="4"/>
        <v>133</v>
      </c>
      <c r="L46" s="132">
        <f t="shared" si="4"/>
        <v>87</v>
      </c>
      <c r="M46" s="132">
        <f t="shared" si="4"/>
        <v>39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32"/>
      <c r="F47" s="232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17" t="s">
        <v>124</v>
      </c>
      <c r="C48" s="217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46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10" zoomScale="70" zoomScaleNormal="70" zoomScaleSheetLayoutView="70" workbookViewId="0">
      <selection activeCell="A2" sqref="A2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21" t="s">
        <v>139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55" t="s">
        <v>4</v>
      </c>
      <c r="W2" s="255"/>
    </row>
    <row r="3" spans="1:31" ht="26.25" customHeight="1" x14ac:dyDescent="0.3">
      <c r="A3" s="264" t="s">
        <v>8</v>
      </c>
      <c r="B3" s="267" t="s">
        <v>71</v>
      </c>
      <c r="C3" s="269" t="s">
        <v>72</v>
      </c>
      <c r="D3" s="269"/>
      <c r="E3" s="267" t="s">
        <v>73</v>
      </c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70"/>
    </row>
    <row r="4" spans="1:31" ht="22.5" customHeight="1" x14ac:dyDescent="0.3">
      <c r="A4" s="265"/>
      <c r="B4" s="261"/>
      <c r="C4" s="257"/>
      <c r="D4" s="257"/>
      <c r="E4" s="257" t="s">
        <v>74</v>
      </c>
      <c r="F4" s="257"/>
      <c r="G4" s="257"/>
      <c r="H4" s="257"/>
      <c r="I4" s="256" t="s">
        <v>135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7" t="s">
        <v>69</v>
      </c>
      <c r="U4" s="257"/>
      <c r="V4" s="257" t="s">
        <v>70</v>
      </c>
      <c r="W4" s="258"/>
    </row>
    <row r="5" spans="1:31" ht="34.5" customHeight="1" x14ac:dyDescent="0.3">
      <c r="A5" s="265"/>
      <c r="B5" s="261"/>
      <c r="C5" s="257"/>
      <c r="D5" s="257"/>
      <c r="E5" s="257" t="s">
        <v>75</v>
      </c>
      <c r="F5" s="257"/>
      <c r="G5" s="257" t="s">
        <v>76</v>
      </c>
      <c r="H5" s="257"/>
      <c r="I5" s="259" t="s">
        <v>108</v>
      </c>
      <c r="J5" s="259" t="s">
        <v>109</v>
      </c>
      <c r="K5" s="261" t="s">
        <v>77</v>
      </c>
      <c r="L5" s="261"/>
      <c r="M5" s="261"/>
      <c r="N5" s="261"/>
      <c r="O5" s="261"/>
      <c r="P5" s="259" t="s">
        <v>78</v>
      </c>
      <c r="Q5" s="259" t="s">
        <v>79</v>
      </c>
      <c r="R5" s="259" t="s">
        <v>80</v>
      </c>
      <c r="S5" s="259" t="s">
        <v>29</v>
      </c>
      <c r="T5" s="257"/>
      <c r="U5" s="257"/>
      <c r="V5" s="257"/>
      <c r="W5" s="258"/>
    </row>
    <row r="6" spans="1:31" ht="19.5" customHeight="1" x14ac:dyDescent="0.3">
      <c r="A6" s="265"/>
      <c r="B6" s="261"/>
      <c r="C6" s="257"/>
      <c r="D6" s="257"/>
      <c r="E6" s="257"/>
      <c r="F6" s="257"/>
      <c r="G6" s="257"/>
      <c r="H6" s="257"/>
      <c r="I6" s="259"/>
      <c r="J6" s="259"/>
      <c r="K6" s="261" t="s">
        <v>15</v>
      </c>
      <c r="L6" s="261" t="s">
        <v>81</v>
      </c>
      <c r="M6" s="261"/>
      <c r="N6" s="257" t="s">
        <v>82</v>
      </c>
      <c r="O6" s="257" t="s">
        <v>83</v>
      </c>
      <c r="P6" s="259"/>
      <c r="Q6" s="259"/>
      <c r="R6" s="259"/>
      <c r="S6" s="259"/>
      <c r="T6" s="257"/>
      <c r="U6" s="257"/>
      <c r="V6" s="257"/>
      <c r="W6" s="258"/>
    </row>
    <row r="7" spans="1:31" ht="66.75" customHeight="1" thickBot="1" x14ac:dyDescent="0.35">
      <c r="A7" s="266"/>
      <c r="B7" s="268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60"/>
      <c r="J7" s="260"/>
      <c r="K7" s="268"/>
      <c r="L7" s="161" t="s">
        <v>84</v>
      </c>
      <c r="M7" s="162" t="s">
        <v>85</v>
      </c>
      <c r="N7" s="271"/>
      <c r="O7" s="271"/>
      <c r="P7" s="260"/>
      <c r="Q7" s="260"/>
      <c r="R7" s="260"/>
      <c r="S7" s="260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25</v>
      </c>
      <c r="D9" s="56">
        <f>IF(((F9+H9)-(I9+J9+K9))+((F9+H9)-(P9+Q9+R9+S9))=0,F9+H9,"ХАТО")</f>
        <v>22</v>
      </c>
      <c r="E9" s="57">
        <v>25</v>
      </c>
      <c r="F9" s="58">
        <v>22</v>
      </c>
      <c r="G9" s="59"/>
      <c r="H9" s="58"/>
      <c r="I9" s="60">
        <v>5</v>
      </c>
      <c r="J9" s="60"/>
      <c r="K9" s="56">
        <f>L9+M9+N9+O9</f>
        <v>17</v>
      </c>
      <c r="L9" s="60">
        <v>6</v>
      </c>
      <c r="M9" s="60">
        <v>10</v>
      </c>
      <c r="N9" s="60"/>
      <c r="O9" s="60">
        <v>1</v>
      </c>
      <c r="P9" s="60">
        <v>9</v>
      </c>
      <c r="Q9" s="60">
        <v>12</v>
      </c>
      <c r="R9" s="60"/>
      <c r="S9" s="60">
        <v>1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31</v>
      </c>
      <c r="D10" s="65">
        <f t="shared" ref="D10:D11" si="1">IF(((F10+H10)-(I10+J10+K10))+((F10+H10)-(P10+Q10+R10+S10))=0,F10+H10,"ХАТО")</f>
        <v>23</v>
      </c>
      <c r="E10" s="66">
        <v>30</v>
      </c>
      <c r="F10" s="67">
        <v>22</v>
      </c>
      <c r="G10" s="68">
        <v>1</v>
      </c>
      <c r="H10" s="67">
        <v>1</v>
      </c>
      <c r="I10" s="69">
        <v>9</v>
      </c>
      <c r="J10" s="69"/>
      <c r="K10" s="65">
        <f t="shared" ref="K10:K11" si="2">L10+M10+N10+O10</f>
        <v>14</v>
      </c>
      <c r="L10" s="69">
        <v>5</v>
      </c>
      <c r="M10" s="69">
        <v>9</v>
      </c>
      <c r="N10" s="69"/>
      <c r="O10" s="69"/>
      <c r="P10" s="69">
        <v>8</v>
      </c>
      <c r="Q10" s="69">
        <v>14</v>
      </c>
      <c r="R10" s="69"/>
      <c r="S10" s="69">
        <v>1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12</v>
      </c>
      <c r="D11" s="65">
        <f t="shared" si="1"/>
        <v>11</v>
      </c>
      <c r="E11" s="66">
        <v>11</v>
      </c>
      <c r="F11" s="67">
        <v>11</v>
      </c>
      <c r="G11" s="68">
        <v>1</v>
      </c>
      <c r="H11" s="67"/>
      <c r="I11" s="69">
        <v>2</v>
      </c>
      <c r="J11" s="69"/>
      <c r="K11" s="65">
        <f t="shared" si="2"/>
        <v>9</v>
      </c>
      <c r="L11" s="69">
        <v>3</v>
      </c>
      <c r="M11" s="69">
        <v>6</v>
      </c>
      <c r="N11" s="69"/>
      <c r="O11" s="69"/>
      <c r="P11" s="69">
        <v>8</v>
      </c>
      <c r="Q11" s="69">
        <v>3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7</v>
      </c>
      <c r="D12" s="65">
        <f t="shared" ref="D12:D17" si="3">IF(((F12+H12)-(I12+J12+K12))+((F12+H12)-(P12+Q12+R12+S12))=0,F12+H12,"ХАТО")</f>
        <v>7</v>
      </c>
      <c r="E12" s="66">
        <v>7</v>
      </c>
      <c r="F12" s="67">
        <v>7</v>
      </c>
      <c r="G12" s="68"/>
      <c r="H12" s="67"/>
      <c r="I12" s="69">
        <v>1</v>
      </c>
      <c r="J12" s="69"/>
      <c r="K12" s="65">
        <f t="shared" ref="K12:K22" si="4">L12+M12+N12+O12</f>
        <v>6</v>
      </c>
      <c r="L12" s="69">
        <v>2</v>
      </c>
      <c r="M12" s="69">
        <v>4</v>
      </c>
      <c r="N12" s="69"/>
      <c r="O12" s="69"/>
      <c r="P12" s="69">
        <v>5</v>
      </c>
      <c r="Q12" s="69">
        <v>2</v>
      </c>
      <c r="R12" s="69"/>
      <c r="S12" s="69"/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5</v>
      </c>
      <c r="D13" s="65">
        <f t="shared" si="3"/>
        <v>12</v>
      </c>
      <c r="E13" s="66">
        <v>5</v>
      </c>
      <c r="F13" s="67">
        <v>12</v>
      </c>
      <c r="G13" s="68"/>
      <c r="H13" s="67"/>
      <c r="I13" s="69">
        <v>1</v>
      </c>
      <c r="J13" s="69"/>
      <c r="K13" s="65">
        <f t="shared" si="4"/>
        <v>11</v>
      </c>
      <c r="L13" s="69">
        <v>4</v>
      </c>
      <c r="M13" s="69">
        <v>7</v>
      </c>
      <c r="N13" s="69"/>
      <c r="O13" s="69"/>
      <c r="P13" s="69">
        <v>5</v>
      </c>
      <c r="Q13" s="69">
        <v>6</v>
      </c>
      <c r="R13" s="69"/>
      <c r="S13" s="69">
        <v>1</v>
      </c>
      <c r="T13" s="69"/>
      <c r="U13" s="70"/>
      <c r="V13" s="71">
        <v>1</v>
      </c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15</v>
      </c>
      <c r="D14" s="65">
        <f t="shared" si="3"/>
        <v>13</v>
      </c>
      <c r="E14" s="66">
        <v>15</v>
      </c>
      <c r="F14" s="67">
        <v>12</v>
      </c>
      <c r="G14" s="68"/>
      <c r="H14" s="67">
        <v>1</v>
      </c>
      <c r="I14" s="69">
        <v>4</v>
      </c>
      <c r="J14" s="69"/>
      <c r="K14" s="65">
        <f t="shared" si="4"/>
        <v>9</v>
      </c>
      <c r="L14" s="69">
        <v>2</v>
      </c>
      <c r="M14" s="69">
        <v>6</v>
      </c>
      <c r="N14" s="69"/>
      <c r="O14" s="69">
        <v>1</v>
      </c>
      <c r="P14" s="69">
        <v>5</v>
      </c>
      <c r="Q14" s="69">
        <v>7</v>
      </c>
      <c r="R14" s="69"/>
      <c r="S14" s="69">
        <v>1</v>
      </c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15</v>
      </c>
      <c r="D15" s="65">
        <f t="shared" si="3"/>
        <v>13</v>
      </c>
      <c r="E15" s="66">
        <v>15</v>
      </c>
      <c r="F15" s="67">
        <v>13</v>
      </c>
      <c r="G15" s="68"/>
      <c r="H15" s="67"/>
      <c r="I15" s="69">
        <v>3</v>
      </c>
      <c r="J15" s="69"/>
      <c r="K15" s="65">
        <f t="shared" si="4"/>
        <v>10</v>
      </c>
      <c r="L15" s="69"/>
      <c r="M15" s="69">
        <v>10</v>
      </c>
      <c r="N15" s="69"/>
      <c r="O15" s="69"/>
      <c r="P15" s="69">
        <v>3</v>
      </c>
      <c r="Q15" s="69">
        <v>8</v>
      </c>
      <c r="R15" s="69"/>
      <c r="S15" s="69">
        <v>2</v>
      </c>
      <c r="T15" s="69"/>
      <c r="U15" s="70"/>
      <c r="V15" s="71">
        <v>1</v>
      </c>
      <c r="W15" s="72">
        <v>1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2</v>
      </c>
      <c r="D16" s="65">
        <f t="shared" si="3"/>
        <v>3</v>
      </c>
      <c r="E16" s="66">
        <v>2</v>
      </c>
      <c r="F16" s="67">
        <v>3</v>
      </c>
      <c r="G16" s="68"/>
      <c r="H16" s="67"/>
      <c r="I16" s="69"/>
      <c r="J16" s="69"/>
      <c r="K16" s="65">
        <f t="shared" si="4"/>
        <v>3</v>
      </c>
      <c r="L16" s="69"/>
      <c r="M16" s="69">
        <v>3</v>
      </c>
      <c r="N16" s="69"/>
      <c r="O16" s="69"/>
      <c r="P16" s="69"/>
      <c r="Q16" s="69">
        <v>3</v>
      </c>
      <c r="R16" s="69"/>
      <c r="S16" s="69"/>
      <c r="T16" s="69"/>
      <c r="U16" s="70"/>
      <c r="V16" s="71">
        <v>1</v>
      </c>
      <c r="W16" s="72">
        <v>1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4</v>
      </c>
      <c r="D17" s="65">
        <f t="shared" si="3"/>
        <v>5</v>
      </c>
      <c r="E17" s="66">
        <v>4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2</v>
      </c>
      <c r="D18" s="65">
        <f t="shared" ref="D18:D21" si="6">IF(((F18+H18)-(I18+J18+K18))+((F18+H18)-(P18+Q18+R18+S18))=0,F18+H18,"ХАТО")</f>
        <v>4</v>
      </c>
      <c r="E18" s="197">
        <v>2</v>
      </c>
      <c r="F18" s="198">
        <v>4</v>
      </c>
      <c r="G18" s="199"/>
      <c r="H18" s="198"/>
      <c r="I18" s="200"/>
      <c r="J18" s="200"/>
      <c r="K18" s="65">
        <f t="shared" si="4"/>
        <v>4</v>
      </c>
      <c r="L18" s="200"/>
      <c r="M18" s="200">
        <v>4</v>
      </c>
      <c r="N18" s="200"/>
      <c r="O18" s="200"/>
      <c r="P18" s="200">
        <v>2</v>
      </c>
      <c r="Q18" s="200">
        <v>2</v>
      </c>
      <c r="R18" s="200"/>
      <c r="S18" s="200"/>
      <c r="T18" s="200"/>
      <c r="U18" s="201"/>
      <c r="V18" s="202"/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10</v>
      </c>
      <c r="E19" s="197">
        <v>2</v>
      </c>
      <c r="F19" s="198">
        <v>10</v>
      </c>
      <c r="G19" s="199"/>
      <c r="H19" s="198"/>
      <c r="I19" s="200">
        <v>2</v>
      </c>
      <c r="J19" s="200"/>
      <c r="K19" s="65">
        <f t="shared" si="4"/>
        <v>8</v>
      </c>
      <c r="L19" s="200"/>
      <c r="M19" s="200">
        <v>8</v>
      </c>
      <c r="N19" s="200"/>
      <c r="O19" s="200"/>
      <c r="P19" s="200">
        <v>4</v>
      </c>
      <c r="Q19" s="200">
        <v>5</v>
      </c>
      <c r="R19" s="200"/>
      <c r="S19" s="200">
        <v>1</v>
      </c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2</v>
      </c>
      <c r="D20" s="65">
        <f t="shared" si="6"/>
        <v>5</v>
      </c>
      <c r="E20" s="197">
        <v>2</v>
      </c>
      <c r="F20" s="198">
        <v>5</v>
      </c>
      <c r="G20" s="199"/>
      <c r="H20" s="198"/>
      <c r="I20" s="200"/>
      <c r="J20" s="200"/>
      <c r="K20" s="65">
        <f t="shared" si="4"/>
        <v>5</v>
      </c>
      <c r="L20" s="200"/>
      <c r="M20" s="200">
        <v>5</v>
      </c>
      <c r="N20" s="200"/>
      <c r="O20" s="200"/>
      <c r="P20" s="200">
        <v>5</v>
      </c>
      <c r="Q20" s="200"/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2</v>
      </c>
      <c r="D21" s="65">
        <f t="shared" si="6"/>
        <v>3</v>
      </c>
      <c r="E21" s="197">
        <v>2</v>
      </c>
      <c r="F21" s="198">
        <v>2</v>
      </c>
      <c r="G21" s="199"/>
      <c r="H21" s="198">
        <v>1</v>
      </c>
      <c r="I21" s="200">
        <v>1</v>
      </c>
      <c r="J21" s="200"/>
      <c r="K21" s="65">
        <f t="shared" si="4"/>
        <v>2</v>
      </c>
      <c r="L21" s="200"/>
      <c r="M21" s="200">
        <v>2</v>
      </c>
      <c r="N21" s="200"/>
      <c r="O21" s="200"/>
      <c r="P21" s="200">
        <v>1</v>
      </c>
      <c r="Q21" s="200">
        <v>2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2</v>
      </c>
      <c r="E22" s="95"/>
      <c r="F22" s="96">
        <v>2</v>
      </c>
      <c r="G22" s="97"/>
      <c r="H22" s="96"/>
      <c r="I22" s="98">
        <v>2</v>
      </c>
      <c r="J22" s="98"/>
      <c r="K22" s="94">
        <f t="shared" si="4"/>
        <v>0</v>
      </c>
      <c r="L22" s="98"/>
      <c r="M22" s="98"/>
      <c r="N22" s="98"/>
      <c r="O22" s="98"/>
      <c r="P22" s="98">
        <v>2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62" t="s">
        <v>15</v>
      </c>
      <c r="B23" s="263"/>
      <c r="C23" s="88">
        <f>IF(SUM(C9:C22)='2 жадвал'!C46,SUM(C9:C22),"ХАТО")</f>
        <v>124</v>
      </c>
      <c r="D23" s="88">
        <f>IF(SUM(D9:D22)='2 жадвал'!D46,SUM(D9:D22),"ХАТО")</f>
        <v>133</v>
      </c>
      <c r="E23" s="88">
        <f>IF(SUM(E9:E22)+SUM(G9:G22)=C23,SUM(E9:E22),"ХАТО")</f>
        <v>122</v>
      </c>
      <c r="F23" s="88">
        <f>IF(SUM(F9:F22)+SUM(H9:H22)=D23,SUM(F9:F22),"ХАТО")</f>
        <v>130</v>
      </c>
      <c r="G23" s="75">
        <f>IF(SUM(E9:E22)+SUM(G9:G22)=C23,SUM(G9:G22),"ХАТО")</f>
        <v>2</v>
      </c>
      <c r="H23" s="75">
        <f>IF(SUM(F9:F22)+SUM(H9:H22)=D23,SUM(H9:H22),"ХАТО")</f>
        <v>3</v>
      </c>
      <c r="I23" s="75">
        <f>IF(SUM(I9:I22)='2 жадвал'!F46,SUM(I9:I22),"ХАТО")</f>
        <v>30</v>
      </c>
      <c r="J23" s="75">
        <f>IF(SUM(J9:J22)='2 жадвал'!H46,SUM(J9:J22),"ХАТО")</f>
        <v>0</v>
      </c>
      <c r="K23" s="75">
        <f>IF(SUM(K9:K22)='2 жадвал'!J46,SUM(K9:K22),"ХАТО")</f>
        <v>103</v>
      </c>
      <c r="L23" s="76">
        <f>IF(SUM(L9:L22)+SUM(M9:M22)='1 жадвал'!F14,SUM(L9:L22),"ХАТО")</f>
        <v>22</v>
      </c>
      <c r="M23" s="75">
        <f>IF(SUM(L9:L22)+SUM(M9:M22)='1 жадвал'!F14,SUM(M9:M22),"ХАТО")</f>
        <v>79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57</v>
      </c>
      <c r="Q23" s="75">
        <f>IF(SUM(P9:P22)+SUM(Q9:Q22)+SUM(R9:R22)+SUM(S9:S22)=D23,SUM(Q9:Q22),"ХАТО")</f>
        <v>69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13</v>
      </c>
      <c r="W23" s="77">
        <f>SUM(W9:W22)</f>
        <v>13</v>
      </c>
      <c r="X23" s="18">
        <f>I23+J23+K23-C23</f>
        <v>9</v>
      </c>
      <c r="Y23" s="18">
        <f>C23-E23-G23</f>
        <v>0</v>
      </c>
      <c r="Z23" s="18">
        <f>P23+Q23+R23+S23-C23</f>
        <v>9</v>
      </c>
      <c r="AA23" s="18">
        <f>P23+Q23+R23+S23-C23</f>
        <v>9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54" t="s">
        <v>124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17"/>
      <c r="E27" s="217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zoomScale="85" zoomScaleNormal="85" zoomScaleSheetLayoutView="70" workbookViewId="0">
      <selection activeCell="A2" sqref="A2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72" t="s">
        <v>140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73" t="s">
        <v>5</v>
      </c>
      <c r="T2" s="273"/>
    </row>
    <row r="3" spans="1:20" ht="20.25" customHeight="1" x14ac:dyDescent="0.3">
      <c r="A3" s="275" t="s">
        <v>8</v>
      </c>
      <c r="B3" s="278" t="s">
        <v>17</v>
      </c>
      <c r="C3" s="278" t="s">
        <v>72</v>
      </c>
      <c r="D3" s="278"/>
      <c r="E3" s="281" t="s">
        <v>73</v>
      </c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x14ac:dyDescent="0.3">
      <c r="A4" s="276"/>
      <c r="B4" s="279"/>
      <c r="C4" s="279"/>
      <c r="D4" s="279"/>
      <c r="E4" s="274" t="s">
        <v>86</v>
      </c>
      <c r="F4" s="274"/>
      <c r="G4" s="274"/>
      <c r="H4" s="274"/>
      <c r="I4" s="274"/>
      <c r="J4" s="274"/>
      <c r="K4" s="274"/>
      <c r="L4" s="274"/>
      <c r="M4" s="274" t="s">
        <v>87</v>
      </c>
      <c r="N4" s="274"/>
      <c r="O4" s="274"/>
      <c r="P4" s="274"/>
      <c r="Q4" s="274"/>
      <c r="R4" s="274"/>
      <c r="S4" s="274"/>
      <c r="T4" s="283"/>
    </row>
    <row r="5" spans="1:20" ht="20.25" customHeight="1" x14ac:dyDescent="0.3">
      <c r="A5" s="276"/>
      <c r="B5" s="279"/>
      <c r="C5" s="279"/>
      <c r="D5" s="279"/>
      <c r="E5" s="279" t="s">
        <v>10</v>
      </c>
      <c r="F5" s="279"/>
      <c r="G5" s="274" t="s">
        <v>73</v>
      </c>
      <c r="H5" s="274"/>
      <c r="I5" s="274"/>
      <c r="J5" s="274"/>
      <c r="K5" s="274"/>
      <c r="L5" s="274"/>
      <c r="M5" s="279" t="s">
        <v>10</v>
      </c>
      <c r="N5" s="279"/>
      <c r="O5" s="274" t="s">
        <v>73</v>
      </c>
      <c r="P5" s="274"/>
      <c r="Q5" s="274"/>
      <c r="R5" s="274"/>
      <c r="S5" s="274"/>
      <c r="T5" s="283"/>
    </row>
    <row r="6" spans="1:20" x14ac:dyDescent="0.3">
      <c r="A6" s="276"/>
      <c r="B6" s="279"/>
      <c r="C6" s="279"/>
      <c r="D6" s="279"/>
      <c r="E6" s="279"/>
      <c r="F6" s="279"/>
      <c r="G6" s="274" t="s">
        <v>88</v>
      </c>
      <c r="H6" s="274"/>
      <c r="I6" s="274" t="s">
        <v>89</v>
      </c>
      <c r="J6" s="274"/>
      <c r="K6" s="274" t="s">
        <v>90</v>
      </c>
      <c r="L6" s="274"/>
      <c r="M6" s="279"/>
      <c r="N6" s="279"/>
      <c r="O6" s="274" t="s">
        <v>88</v>
      </c>
      <c r="P6" s="274"/>
      <c r="Q6" s="274" t="s">
        <v>89</v>
      </c>
      <c r="R6" s="274"/>
      <c r="S6" s="274" t="s">
        <v>90</v>
      </c>
      <c r="T6" s="283"/>
    </row>
    <row r="7" spans="1:20" ht="19.5" customHeight="1" thickBot="1" x14ac:dyDescent="0.35">
      <c r="A7" s="277"/>
      <c r="B7" s="280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3</v>
      </c>
      <c r="D9" s="134">
        <f>IF((F9+N9)='2 жадвал'!D8,SUM(F9+N9),"ХАТО")</f>
        <v>6</v>
      </c>
      <c r="E9" s="134">
        <f>G9+I9+K9</f>
        <v>3</v>
      </c>
      <c r="F9" s="134">
        <f>H9+J9+L9</f>
        <v>6</v>
      </c>
      <c r="G9" s="135">
        <v>3</v>
      </c>
      <c r="H9" s="136">
        <v>5</v>
      </c>
      <c r="I9" s="135"/>
      <c r="J9" s="136">
        <v>1</v>
      </c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5</v>
      </c>
      <c r="D10" s="79">
        <f>IF((F10+N10)='2 жадвал'!D9,SUM(F10+N10),"ХАТО")</f>
        <v>4</v>
      </c>
      <c r="E10" s="82">
        <f t="shared" ref="E10:F46" si="0">G10+I10+K10</f>
        <v>5</v>
      </c>
      <c r="F10" s="82">
        <f t="shared" si="0"/>
        <v>2</v>
      </c>
      <c r="G10" s="80">
        <v>5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2</v>
      </c>
      <c r="O10" s="80"/>
      <c r="P10" s="81">
        <v>2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5</v>
      </c>
      <c r="D11" s="79">
        <f>IF((F11+N11)='2 жадвал'!D10,SUM(F11+N11),"ХАТО")</f>
        <v>1</v>
      </c>
      <c r="E11" s="82">
        <f t="shared" ref="E11:E34" si="3">G11+I11+K11</f>
        <v>5</v>
      </c>
      <c r="F11" s="82">
        <f t="shared" ref="F11:F34" si="4">H11+J11+L11</f>
        <v>1</v>
      </c>
      <c r="G11" s="80">
        <v>5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3</v>
      </c>
      <c r="D12" s="79">
        <f>IF((F12+N12)='2 жадвал'!D11,SUM(F12+N12),"ХАТО")</f>
        <v>2</v>
      </c>
      <c r="E12" s="82">
        <f t="shared" si="3"/>
        <v>3</v>
      </c>
      <c r="F12" s="82">
        <f t="shared" si="4"/>
        <v>2</v>
      </c>
      <c r="G12" s="80">
        <v>3</v>
      </c>
      <c r="H12" s="81">
        <v>2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36</v>
      </c>
      <c r="D13" s="79">
        <f>IF((F13+N13)='2 жадвал'!D12,SUM(F13+N13),"ХАТО")</f>
        <v>27</v>
      </c>
      <c r="E13" s="82">
        <f t="shared" si="3"/>
        <v>36</v>
      </c>
      <c r="F13" s="82">
        <f t="shared" si="4"/>
        <v>27</v>
      </c>
      <c r="G13" s="80">
        <v>33</v>
      </c>
      <c r="H13" s="81">
        <v>27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1</v>
      </c>
      <c r="E14" s="82">
        <f t="shared" si="3"/>
        <v>1</v>
      </c>
      <c r="F14" s="82">
        <f t="shared" si="4"/>
        <v>1</v>
      </c>
      <c r="G14" s="80">
        <v>1</v>
      </c>
      <c r="H14" s="81">
        <v>1</v>
      </c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27</v>
      </c>
      <c r="D15" s="79">
        <f>IF((F15+N15)='2 жадвал'!D14,SUM(F15+N15),"ХАТО")</f>
        <v>17</v>
      </c>
      <c r="E15" s="82">
        <f t="shared" si="3"/>
        <v>27</v>
      </c>
      <c r="F15" s="82">
        <f t="shared" si="4"/>
        <v>17</v>
      </c>
      <c r="G15" s="80">
        <v>27</v>
      </c>
      <c r="H15" s="81">
        <v>17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1</v>
      </c>
      <c r="D18" s="79">
        <f>IF((F18+N18)='2 жадвал'!D17,SUM(F18+N18),"ХАТО")</f>
        <v>2</v>
      </c>
      <c r="E18" s="82">
        <f t="shared" si="3"/>
        <v>1</v>
      </c>
      <c r="F18" s="82">
        <f t="shared" si="4"/>
        <v>2</v>
      </c>
      <c r="G18" s="80">
        <v>1</v>
      </c>
      <c r="H18" s="81">
        <v>1</v>
      </c>
      <c r="I18" s="80"/>
      <c r="J18" s="81"/>
      <c r="K18" s="80"/>
      <c r="L18" s="81">
        <v>1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>
        <v>0</v>
      </c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>
        <v>0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6</v>
      </c>
      <c r="D23" s="79">
        <f>IF((F23+N23)='2 жадвал'!D22,SUM(F23+N23),"ХАТО")</f>
        <v>7</v>
      </c>
      <c r="E23" s="82">
        <f t="shared" si="3"/>
        <v>6</v>
      </c>
      <c r="F23" s="82">
        <f t="shared" si="4"/>
        <v>7</v>
      </c>
      <c r="G23" s="80">
        <v>5</v>
      </c>
      <c r="H23" s="81">
        <v>7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8</v>
      </c>
      <c r="E24" s="82">
        <f t="shared" si="3"/>
        <v>2</v>
      </c>
      <c r="F24" s="82">
        <f t="shared" si="4"/>
        <v>8</v>
      </c>
      <c r="G24" s="80">
        <v>2</v>
      </c>
      <c r="H24" s="81">
        <v>8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5</v>
      </c>
      <c r="D25" s="79">
        <f>IF((F25+N25)='2 жадвал'!D24,SUM(F25+N25),"ХАТО")</f>
        <v>5</v>
      </c>
      <c r="E25" s="82">
        <f t="shared" si="3"/>
        <v>5</v>
      </c>
      <c r="F25" s="82">
        <f t="shared" si="4"/>
        <v>5</v>
      </c>
      <c r="G25" s="80">
        <v>5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1</v>
      </c>
      <c r="E26" s="82">
        <f t="shared" si="3"/>
        <v>1</v>
      </c>
      <c r="F26" s="82">
        <f t="shared" si="4"/>
        <v>1</v>
      </c>
      <c r="G26" s="80">
        <v>1</v>
      </c>
      <c r="H26" s="81"/>
      <c r="I26" s="80"/>
      <c r="J26" s="81"/>
      <c r="K26" s="80"/>
      <c r="L26" s="81">
        <v>1</v>
      </c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>
        <v>0</v>
      </c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8</v>
      </c>
      <c r="D28" s="79">
        <f>IF((F28+N28)='2 жадвал'!D27,SUM(F28+N28),"ХАТО")</f>
        <v>13</v>
      </c>
      <c r="E28" s="82">
        <f t="shared" si="3"/>
        <v>8</v>
      </c>
      <c r="F28" s="82">
        <f t="shared" si="4"/>
        <v>13</v>
      </c>
      <c r="G28" s="80">
        <v>7</v>
      </c>
      <c r="H28" s="81">
        <v>12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1</v>
      </c>
      <c r="E29" s="82">
        <f t="shared" si="3"/>
        <v>0</v>
      </c>
      <c r="F29" s="82">
        <f t="shared" si="4"/>
        <v>1</v>
      </c>
      <c r="G29" s="80">
        <v>0</v>
      </c>
      <c r="H29" s="81">
        <v>1</v>
      </c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>
        <v>0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>
        <v>0</v>
      </c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9</v>
      </c>
      <c r="E35" s="82">
        <f t="shared" si="0"/>
        <v>2</v>
      </c>
      <c r="F35" s="82">
        <f t="shared" si="0"/>
        <v>9</v>
      </c>
      <c r="G35" s="80">
        <v>2</v>
      </c>
      <c r="H35" s="81">
        <v>8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>
        <v>0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>
        <v>0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>
        <v>0</v>
      </c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6</v>
      </c>
      <c r="E39" s="82">
        <f t="shared" si="0"/>
        <v>0</v>
      </c>
      <c r="F39" s="82">
        <f t="shared" si="0"/>
        <v>6</v>
      </c>
      <c r="G39" s="80">
        <v>0</v>
      </c>
      <c r="H39" s="81">
        <v>5</v>
      </c>
      <c r="I39" s="80"/>
      <c r="J39" s="81">
        <v>1</v>
      </c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15</v>
      </c>
      <c r="D46" s="139">
        <f>IF((F46+N46)='2 жадвал'!D45,SUM(F46+N46),"ХАТО")</f>
        <v>19</v>
      </c>
      <c r="E46" s="140">
        <f t="shared" si="0"/>
        <v>13</v>
      </c>
      <c r="F46" s="140">
        <f t="shared" si="0"/>
        <v>19</v>
      </c>
      <c r="G46" s="141">
        <v>7</v>
      </c>
      <c r="H46" s="142">
        <v>16</v>
      </c>
      <c r="I46" s="141">
        <v>3</v>
      </c>
      <c r="J46" s="142">
        <v>2</v>
      </c>
      <c r="K46" s="141">
        <v>3</v>
      </c>
      <c r="L46" s="142">
        <v>1</v>
      </c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62" t="s">
        <v>15</v>
      </c>
      <c r="B47" s="263"/>
      <c r="C47" s="88">
        <f>SUM(C9:C46)</f>
        <v>124</v>
      </c>
      <c r="D47" s="88">
        <f>SUM(D9:D46)</f>
        <v>133</v>
      </c>
      <c r="E47" s="75">
        <f>IF(SUM(E9:E46)='3 жадвал'!E23,SUM(E9:E46),"ХАТО")</f>
        <v>122</v>
      </c>
      <c r="F47" s="75">
        <f>IF(SUM(F9:F46)='3 жадвал'!F23,SUM(F9:F46),"ХАТО")</f>
        <v>130</v>
      </c>
      <c r="G47" s="75">
        <f t="shared" ref="G47:L47" si="7">SUM(G9:G46)</f>
        <v>111</v>
      </c>
      <c r="H47" s="75">
        <f t="shared" si="7"/>
        <v>120</v>
      </c>
      <c r="I47" s="75">
        <f t="shared" si="7"/>
        <v>6</v>
      </c>
      <c r="J47" s="75">
        <f t="shared" si="7"/>
        <v>6</v>
      </c>
      <c r="K47" s="75">
        <f t="shared" si="7"/>
        <v>5</v>
      </c>
      <c r="L47" s="75">
        <f t="shared" si="7"/>
        <v>4</v>
      </c>
      <c r="M47" s="75">
        <f>IF(SUM(M9:M46)='3 жадвал'!G23,SUM(M9:M46),"ХАТО")</f>
        <v>2</v>
      </c>
      <c r="N47" s="75">
        <f>IF(SUM(N9:N46)='3 жадвал'!H23,SUM(N9:N46),"ХАТО")</f>
        <v>3</v>
      </c>
      <c r="O47" s="75">
        <f t="shared" ref="O47:T47" si="8">SUM(O9:O46)</f>
        <v>2</v>
      </c>
      <c r="P47" s="75">
        <f t="shared" si="8"/>
        <v>2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17" t="s">
        <v>124</v>
      </c>
      <c r="C49" s="217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  <mergeCell ref="G5:L5"/>
    <mergeCell ref="M5:N6"/>
    <mergeCell ref="O5:T5"/>
    <mergeCell ref="K6:L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43" t="s">
        <v>141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86" t="s">
        <v>6</v>
      </c>
      <c r="P2" s="286"/>
    </row>
    <row r="3" spans="1:16" ht="36.75" customHeight="1" x14ac:dyDescent="0.3">
      <c r="A3" s="275" t="s">
        <v>91</v>
      </c>
      <c r="B3" s="281"/>
      <c r="C3" s="281"/>
      <c r="D3" s="281"/>
      <c r="E3" s="281"/>
      <c r="F3" s="281"/>
      <c r="G3" s="281"/>
      <c r="H3" s="278" t="s">
        <v>92</v>
      </c>
      <c r="I3" s="281" t="s">
        <v>93</v>
      </c>
      <c r="J3" s="281"/>
      <c r="K3" s="281"/>
      <c r="L3" s="281"/>
      <c r="M3" s="281"/>
      <c r="N3" s="281"/>
      <c r="O3" s="281"/>
      <c r="P3" s="284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80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85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12</v>
      </c>
      <c r="B6" s="83">
        <v>5</v>
      </c>
      <c r="C6" s="83">
        <v>7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4">
        <f>SUM(J6:O6)</f>
        <v>34</v>
      </c>
      <c r="J6" s="83">
        <v>25</v>
      </c>
      <c r="K6" s="83">
        <v>6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17" t="s">
        <v>124</v>
      </c>
      <c r="C8" s="217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tabSelected="1" zoomScaleNormal="100" zoomScaleSheetLayoutView="100" workbookViewId="0">
      <selection activeCell="A2" sqref="A2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43" t="s">
        <v>142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86" t="s">
        <v>7</v>
      </c>
      <c r="N2" s="286"/>
    </row>
    <row r="3" spans="1:16" x14ac:dyDescent="0.3">
      <c r="A3" s="288" t="s">
        <v>100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16" ht="18.75" customHeight="1" x14ac:dyDescent="0.3">
      <c r="A4" s="291" t="s">
        <v>101</v>
      </c>
      <c r="B4" s="287"/>
      <c r="C4" s="287"/>
      <c r="D4" s="287"/>
      <c r="E4" s="287"/>
      <c r="F4" s="287"/>
      <c r="G4" s="287"/>
      <c r="H4" s="287"/>
      <c r="I4" s="292" t="s">
        <v>102</v>
      </c>
      <c r="J4" s="292"/>
      <c r="K4" s="292" t="s">
        <v>103</v>
      </c>
      <c r="L4" s="292"/>
      <c r="M4" s="287" t="s">
        <v>15</v>
      </c>
      <c r="N4" s="293"/>
    </row>
    <row r="5" spans="1:16" ht="60.75" customHeight="1" x14ac:dyDescent="0.3">
      <c r="A5" s="291" t="s">
        <v>104</v>
      </c>
      <c r="B5" s="287"/>
      <c r="C5" s="287" t="s">
        <v>105</v>
      </c>
      <c r="D5" s="287"/>
      <c r="E5" s="292" t="s">
        <v>106</v>
      </c>
      <c r="F5" s="292"/>
      <c r="G5" s="287" t="s">
        <v>15</v>
      </c>
      <c r="H5" s="287"/>
      <c r="I5" s="292"/>
      <c r="J5" s="292"/>
      <c r="K5" s="292"/>
      <c r="L5" s="292"/>
      <c r="M5" s="287"/>
      <c r="N5" s="293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>
        <v>2</v>
      </c>
      <c r="E8" s="182"/>
      <c r="F8" s="182"/>
      <c r="G8" s="38">
        <f>A8+C8+E8</f>
        <v>0</v>
      </c>
      <c r="H8" s="38">
        <f>B8+D8+F8</f>
        <v>2</v>
      </c>
      <c r="I8" s="182"/>
      <c r="J8" s="182"/>
      <c r="K8" s="182"/>
      <c r="L8" s="182"/>
      <c r="M8" s="38">
        <f>G8+I8+K8</f>
        <v>0</v>
      </c>
      <c r="N8" s="48">
        <f>H8+J8+L8</f>
        <v>2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17" t="s">
        <v>136</v>
      </c>
      <c r="C11" s="217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2026-06-26T11:42:31Z</cp:lastPrinted>
  <dcterms:created xsi:type="dcterms:W3CDTF">2018-07-02T07:03:44Z</dcterms:created>
  <dcterms:modified xsi:type="dcterms:W3CDTF">2026-06-26T11:43:19Z</dcterms:modified>
</cp:coreProperties>
</file>