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 firstSheet="3" activeTab="3"/>
  </bookViews>
  <sheets>
    <sheet name="1 жадвал" sheetId="5" state="hidden" r:id="rId1"/>
    <sheet name="2 жадвал" sheetId="7" state="hidden" r:id="rId2"/>
    <sheet name="3 жадвал" sheetId="6" state="hidden" r:id="rId3"/>
    <sheet name="4 жадвал" sheetId="2" r:id="rId4"/>
    <sheet name="5 жадвал" sheetId="8" state="hidden" r:id="rId5"/>
    <sheet name="6 жадвал" sheetId="3" state="hidden" r:id="rId6"/>
  </sheets>
  <definedNames>
    <definedName name="_xlnm.Print_Area" localSheetId="0">'1 жадвал'!$A$1:$J$17</definedName>
    <definedName name="_xlnm.Print_Area" localSheetId="2">'3 жадвал'!$A$1:$W$29</definedName>
    <definedName name="_xlnm.Print_Area" localSheetId="3">'4 жадвал'!$A$1:$T$49</definedName>
    <definedName name="_xlnm.Print_Area" localSheetId="4">'5 жадвал'!$A$1:$P$10</definedName>
    <definedName name="_xlnm.Print_Area" localSheetId="5">'6 жадвал'!$A$1:$N$13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9" i="6" l="1"/>
  <c r="AA19" i="6"/>
  <c r="Z18" i="6" l="1"/>
  <c r="AA18" i="6"/>
  <c r="K18" i="6" l="1"/>
  <c r="D18" i="6" s="1"/>
  <c r="K19" i="6"/>
  <c r="D19" i="6" s="1"/>
  <c r="K20" i="6"/>
  <c r="D20" i="6" s="1"/>
  <c r="K21" i="6"/>
  <c r="D21" i="6" s="1"/>
  <c r="C18" i="6"/>
  <c r="C19" i="6"/>
  <c r="C20" i="6"/>
  <c r="C21" i="6"/>
  <c r="K9" i="6" l="1"/>
  <c r="K10" i="6"/>
  <c r="K11" i="6"/>
  <c r="K12" i="6"/>
  <c r="K13" i="6"/>
  <c r="K14" i="6"/>
  <c r="K15" i="6"/>
  <c r="K16" i="6"/>
  <c r="K17" i="6"/>
  <c r="N6" i="3" l="1"/>
  <c r="L6" i="3"/>
  <c r="J6" i="3"/>
  <c r="H6" i="3"/>
  <c r="F6" i="3"/>
  <c r="D6" i="3"/>
  <c r="B6" i="3"/>
  <c r="M6" i="3"/>
  <c r="K6" i="3"/>
  <c r="I6" i="3"/>
  <c r="G6" i="3"/>
  <c r="E6" i="3"/>
  <c r="C6" i="3"/>
  <c r="A6" i="3"/>
  <c r="T7" i="2"/>
  <c r="R7" i="2"/>
  <c r="P7" i="2"/>
  <c r="N7" i="2"/>
  <c r="L7" i="2"/>
  <c r="J7" i="2"/>
  <c r="H7" i="2"/>
  <c r="F7" i="2"/>
  <c r="D7" i="2"/>
  <c r="S7" i="2"/>
  <c r="Q7" i="2"/>
  <c r="O7" i="2"/>
  <c r="M7" i="2"/>
  <c r="K7" i="2"/>
  <c r="I7" i="2"/>
  <c r="G7" i="2"/>
  <c r="E7" i="2"/>
  <c r="C7" i="2"/>
  <c r="W7" i="6"/>
  <c r="U7" i="6"/>
  <c r="H7" i="6"/>
  <c r="F7" i="6"/>
  <c r="D7" i="6"/>
  <c r="V7" i="6"/>
  <c r="T7" i="6"/>
  <c r="G7" i="6"/>
  <c r="E7" i="6"/>
  <c r="C7" i="6"/>
  <c r="J6" i="7"/>
  <c r="H6" i="7"/>
  <c r="F6" i="7"/>
  <c r="D6" i="7"/>
  <c r="I6" i="7"/>
  <c r="G6" i="7"/>
  <c r="E6" i="7"/>
  <c r="C6" i="7"/>
  <c r="J5" i="5"/>
  <c r="H5" i="5"/>
  <c r="F5" i="5"/>
  <c r="I5" i="5"/>
  <c r="G5" i="5"/>
  <c r="E5" i="5"/>
  <c r="C11" i="5" l="1"/>
  <c r="D11" i="5"/>
  <c r="K22" i="6" l="1"/>
  <c r="D22" i="6" s="1"/>
  <c r="C22" i="6"/>
  <c r="O23" i="6" l="1"/>
  <c r="N23" i="6"/>
  <c r="M11" i="2" l="1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C23" i="7"/>
  <c r="D23" i="7"/>
  <c r="C24" i="7"/>
  <c r="D24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C38" i="7"/>
  <c r="D38" i="7"/>
  <c r="C39" i="7"/>
  <c r="D39" i="7"/>
  <c r="C40" i="7"/>
  <c r="D40" i="7"/>
  <c r="C41" i="7"/>
  <c r="D41" i="7"/>
  <c r="C42" i="7"/>
  <c r="D42" i="7"/>
  <c r="C43" i="7"/>
  <c r="D43" i="7"/>
  <c r="C44" i="7"/>
  <c r="D44" i="7"/>
  <c r="C45" i="7"/>
  <c r="D45" i="7"/>
  <c r="C32" i="2" l="1"/>
  <c r="C20" i="2"/>
  <c r="C16" i="2"/>
  <c r="C28" i="2"/>
  <c r="C31" i="2"/>
  <c r="C27" i="2"/>
  <c r="C24" i="2"/>
  <c r="C23" i="2"/>
  <c r="C19" i="2"/>
  <c r="C15" i="2"/>
  <c r="C34" i="2"/>
  <c r="C30" i="2"/>
  <c r="C26" i="2"/>
  <c r="C22" i="2"/>
  <c r="C18" i="2"/>
  <c r="C14" i="2"/>
  <c r="C33" i="2"/>
  <c r="C29" i="2"/>
  <c r="C25" i="2"/>
  <c r="C21" i="2"/>
  <c r="C17" i="2"/>
  <c r="D33" i="2"/>
  <c r="D21" i="2"/>
  <c r="D17" i="2"/>
  <c r="D25" i="2"/>
  <c r="D32" i="2"/>
  <c r="D28" i="2"/>
  <c r="D16" i="2"/>
  <c r="D27" i="2"/>
  <c r="D34" i="2"/>
  <c r="D26" i="2"/>
  <c r="D18" i="2"/>
  <c r="D14" i="2"/>
  <c r="D24" i="2"/>
  <c r="D20" i="2"/>
  <c r="D31" i="2"/>
  <c r="D15" i="2"/>
  <c r="D30" i="2"/>
  <c r="D29" i="2"/>
  <c r="D19" i="2"/>
  <c r="D23" i="2"/>
  <c r="D22" i="2"/>
  <c r="K10" i="7" l="1"/>
  <c r="K11" i="7"/>
  <c r="K12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9" i="7"/>
  <c r="K8" i="7"/>
  <c r="H8" i="3"/>
  <c r="N8" i="3" s="1"/>
  <c r="G8" i="3"/>
  <c r="M8" i="3" s="1"/>
  <c r="I6" i="8"/>
  <c r="A6" i="8"/>
  <c r="F46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N38" i="2"/>
  <c r="M38" i="2"/>
  <c r="N37" i="2"/>
  <c r="M37" i="2"/>
  <c r="N36" i="2"/>
  <c r="M36" i="2"/>
  <c r="N35" i="2"/>
  <c r="M35" i="2"/>
  <c r="N10" i="2"/>
  <c r="M10" i="2"/>
  <c r="N9" i="2"/>
  <c r="M9" i="2"/>
  <c r="F9" i="2"/>
  <c r="F10" i="2"/>
  <c r="F35" i="2"/>
  <c r="F36" i="2"/>
  <c r="F37" i="2"/>
  <c r="F38" i="2"/>
  <c r="F39" i="2"/>
  <c r="D39" i="2" s="1"/>
  <c r="F40" i="2"/>
  <c r="F41" i="2"/>
  <c r="F42" i="2"/>
  <c r="F43" i="2"/>
  <c r="F44" i="2"/>
  <c r="F45" i="2"/>
  <c r="E10" i="2"/>
  <c r="E35" i="2"/>
  <c r="E36" i="2"/>
  <c r="C36" i="2" s="1"/>
  <c r="E37" i="2"/>
  <c r="E38" i="2"/>
  <c r="E39" i="2"/>
  <c r="E40" i="2"/>
  <c r="C40" i="2" s="1"/>
  <c r="E41" i="2"/>
  <c r="E42" i="2"/>
  <c r="E43" i="2"/>
  <c r="E44" i="2"/>
  <c r="C44" i="2" s="1"/>
  <c r="E45" i="2"/>
  <c r="E46" i="2"/>
  <c r="E9" i="2"/>
  <c r="D10" i="6"/>
  <c r="X11" i="6"/>
  <c r="D12" i="6"/>
  <c r="D13" i="6"/>
  <c r="D14" i="6"/>
  <c r="D15" i="6"/>
  <c r="D16" i="6"/>
  <c r="X17" i="6"/>
  <c r="C10" i="6"/>
  <c r="C11" i="6"/>
  <c r="C12" i="6"/>
  <c r="C13" i="6"/>
  <c r="C14" i="6"/>
  <c r="C15" i="6"/>
  <c r="C16" i="6"/>
  <c r="C17" i="6"/>
  <c r="C9" i="6"/>
  <c r="D8" i="7"/>
  <c r="D9" i="7"/>
  <c r="D10" i="7"/>
  <c r="D11" i="2" s="1"/>
  <c r="D11" i="7"/>
  <c r="D12" i="2" s="1"/>
  <c r="D12" i="7"/>
  <c r="D13" i="2" s="1"/>
  <c r="C9" i="7"/>
  <c r="C10" i="7"/>
  <c r="C11" i="2" s="1"/>
  <c r="C11" i="7"/>
  <c r="C12" i="2" s="1"/>
  <c r="C12" i="7"/>
  <c r="C13" i="2" s="1"/>
  <c r="C8" i="7"/>
  <c r="D7" i="5"/>
  <c r="D8" i="5"/>
  <c r="D9" i="5"/>
  <c r="D10" i="5"/>
  <c r="D12" i="5"/>
  <c r="D13" i="5"/>
  <c r="I47" i="2"/>
  <c r="J47" i="2"/>
  <c r="K47" i="2"/>
  <c r="L47" i="2"/>
  <c r="O47" i="2"/>
  <c r="P47" i="2"/>
  <c r="Q47" i="2"/>
  <c r="R47" i="2"/>
  <c r="S47" i="2"/>
  <c r="T47" i="2"/>
  <c r="F14" i="5"/>
  <c r="U23" i="6"/>
  <c r="Q46" i="7"/>
  <c r="H47" i="2"/>
  <c r="G47" i="2"/>
  <c r="W23" i="6"/>
  <c r="V23" i="6"/>
  <c r="T23" i="6"/>
  <c r="P46" i="7"/>
  <c r="N46" i="7"/>
  <c r="M46" i="7"/>
  <c r="L46" i="7"/>
  <c r="J46" i="7"/>
  <c r="I46" i="7"/>
  <c r="H46" i="7"/>
  <c r="J23" i="6" s="1"/>
  <c r="G46" i="7"/>
  <c r="I14" i="5" s="1"/>
  <c r="F46" i="7"/>
  <c r="I23" i="6" s="1"/>
  <c r="E46" i="7"/>
  <c r="G14" i="5" s="1"/>
  <c r="C8" i="5"/>
  <c r="C9" i="5"/>
  <c r="C10" i="5"/>
  <c r="C12" i="5"/>
  <c r="C13" i="5"/>
  <c r="C7" i="5"/>
  <c r="E14" i="5"/>
  <c r="Z13" i="6"/>
  <c r="Z14" i="6"/>
  <c r="AA22" i="6"/>
  <c r="AA17" i="6"/>
  <c r="AA16" i="6"/>
  <c r="AA15" i="6"/>
  <c r="AA14" i="6"/>
  <c r="AA13" i="6"/>
  <c r="AA12" i="6"/>
  <c r="AA11" i="6"/>
  <c r="AA10" i="6"/>
  <c r="AA9" i="6"/>
  <c r="Z9" i="6"/>
  <c r="Z16" i="6"/>
  <c r="Z22" i="6"/>
  <c r="Z15" i="6"/>
  <c r="Z11" i="6"/>
  <c r="Y9" i="6"/>
  <c r="Z17" i="6"/>
  <c r="Z12" i="6"/>
  <c r="Z10" i="6"/>
  <c r="AC10" i="6"/>
  <c r="AD10" i="6" s="1"/>
  <c r="AC11" i="6"/>
  <c r="AD11" i="6" s="1"/>
  <c r="AC12" i="6"/>
  <c r="AD12" i="6" s="1"/>
  <c r="AC13" i="6"/>
  <c r="AD13" i="6" s="1"/>
  <c r="AC14" i="6"/>
  <c r="AD14" i="6" s="1"/>
  <c r="AC15" i="6"/>
  <c r="AD15" i="6" s="1"/>
  <c r="AC16" i="6"/>
  <c r="AD16" i="6" s="1"/>
  <c r="AC17" i="6"/>
  <c r="AD17" i="6" s="1"/>
  <c r="AC22" i="6"/>
  <c r="AD22" i="6" s="1"/>
  <c r="AC9" i="6"/>
  <c r="AD9" i="6" s="1"/>
  <c r="AC23" i="6"/>
  <c r="AD23" i="6" s="1"/>
  <c r="Y13" i="6"/>
  <c r="Y12" i="6"/>
  <c r="Y22" i="6"/>
  <c r="Y10" i="6"/>
  <c r="Y15" i="6"/>
  <c r="Y14" i="6"/>
  <c r="Y16" i="6"/>
  <c r="Y17" i="6"/>
  <c r="Y11" i="6"/>
  <c r="D44" i="2" l="1"/>
  <c r="D10" i="2"/>
  <c r="C42" i="2"/>
  <c r="D36" i="2"/>
  <c r="D40" i="2"/>
  <c r="C43" i="2"/>
  <c r="C35" i="2"/>
  <c r="C39" i="2"/>
  <c r="D43" i="2"/>
  <c r="D35" i="2"/>
  <c r="D38" i="2"/>
  <c r="D42" i="2"/>
  <c r="C46" i="2"/>
  <c r="C38" i="2"/>
  <c r="C41" i="2"/>
  <c r="C9" i="2"/>
  <c r="C45" i="2"/>
  <c r="C37" i="2"/>
  <c r="C10" i="2"/>
  <c r="M23" i="6"/>
  <c r="L23" i="6"/>
  <c r="D9" i="6"/>
  <c r="K23" i="6"/>
  <c r="D45" i="2"/>
  <c r="D37" i="2"/>
  <c r="D46" i="2"/>
  <c r="D41" i="2"/>
  <c r="D9" i="2"/>
  <c r="X22" i="6"/>
  <c r="X12" i="6"/>
  <c r="X13" i="6"/>
  <c r="X15" i="6"/>
  <c r="D14" i="5"/>
  <c r="X10" i="6"/>
  <c r="H14" i="5"/>
  <c r="X14" i="6"/>
  <c r="D46" i="7"/>
  <c r="C46" i="7"/>
  <c r="C23" i="6" s="1"/>
  <c r="C14" i="5"/>
  <c r="X9" i="6"/>
  <c r="D11" i="6"/>
  <c r="X16" i="6"/>
  <c r="D17" i="6"/>
  <c r="K46" i="7"/>
  <c r="J14" i="5"/>
  <c r="D47" i="2" l="1"/>
  <c r="C47" i="2"/>
  <c r="E23" i="6"/>
  <c r="G23" i="6"/>
  <c r="M47" i="2" s="1"/>
  <c r="D23" i="6"/>
  <c r="Q23" i="6" s="1"/>
  <c r="H23" i="6" l="1"/>
  <c r="N47" i="2" s="1"/>
  <c r="F23" i="6"/>
  <c r="F47" i="2" s="1"/>
  <c r="R23" i="6"/>
  <c r="P23" i="6"/>
  <c r="S23" i="6"/>
  <c r="O46" i="7" s="1"/>
  <c r="X23" i="6"/>
  <c r="E47" i="2"/>
  <c r="AA23" i="6" l="1"/>
  <c r="Y23" i="6"/>
  <c r="Z23" i="6"/>
</calcChain>
</file>

<file path=xl/sharedStrings.xml><?xml version="1.0" encoding="utf-8"?>
<sst xmlns="http://schemas.openxmlformats.org/spreadsheetml/2006/main" count="220" uniqueCount="144">
  <si>
    <t xml:space="preserve">  </t>
  </si>
  <si>
    <t>6+8</t>
  </si>
  <si>
    <t>9+10+11</t>
  </si>
  <si>
    <t>16+17+18+19</t>
  </si>
  <si>
    <t>3-жадвал</t>
  </si>
  <si>
    <t>4-жадвал</t>
  </si>
  <si>
    <t>5-жадвал</t>
  </si>
  <si>
    <t>6-жадвал</t>
  </si>
  <si>
    <t>T/r</t>
  </si>
  <si>
    <t>Hokim va o‘rinbosarlari</t>
  </si>
  <si>
    <t>Jami 
murojaatlar</t>
  </si>
  <si>
    <t>Murojaatlar shakllari</t>
  </si>
  <si>
    <r>
      <t xml:space="preserve">Shaxsiy va sayyor qabullar 
</t>
    </r>
    <r>
      <rPr>
        <i/>
        <sz val="16"/>
        <rFont val="Times New Roman"/>
        <family val="1"/>
        <charset val="204"/>
      </rPr>
      <t>(og‘zaki murojaatlar)</t>
    </r>
  </si>
  <si>
    <t>Yozma 
murojaatlar</t>
  </si>
  <si>
    <t xml:space="preserve">Elektron 
murojaatlar     </t>
  </si>
  <si>
    <t>Jami</t>
  </si>
  <si>
    <t>Т/r</t>
  </si>
  <si>
    <t>Murojaatda ko‘tarilgan masalalar</t>
  </si>
  <si>
    <t>Jami 
murojaatlar 
soni</t>
  </si>
  <si>
    <t>Yozma
murojaatlar</t>
  </si>
  <si>
    <t>Elektron
murojaatlar</t>
  </si>
  <si>
    <r>
      <t xml:space="preserve">Og‘zaki murojaatlar
</t>
    </r>
    <r>
      <rPr>
        <i/>
        <sz val="14"/>
        <rFont val="Times New Roman"/>
        <family val="1"/>
        <charset val="204"/>
      </rPr>
      <t>(shaxsiy qabul, sayyor qabul, mas’ul xodimlar qabuli va ishonch telefon)</t>
    </r>
  </si>
  <si>
    <t>Nazoratga
 olinganlar</t>
  </si>
  <si>
    <t>Jumladan</t>
  </si>
  <si>
    <t>takroriylar</t>
  </si>
  <si>
    <t>muddati buzilganlar</t>
  </si>
  <si>
    <t>choralar  ko‘rildi</t>
  </si>
  <si>
    <t>tushuntirildi</t>
  </si>
  <si>
    <t>rad etildi</t>
  </si>
  <si>
    <t>ko‘rib chiqilmoqda</t>
  </si>
  <si>
    <t>Davlat va xo‘jalik idoralari ishlari</t>
  </si>
  <si>
    <t>Hokimiyat idoralarining ishlari</t>
  </si>
  <si>
    <t>Moliya, soliq va bojxona masalasi</t>
  </si>
  <si>
    <t>Bank, kredit masalalari</t>
  </si>
  <si>
    <t>Ish, ish haqi va imtiyozlar</t>
  </si>
  <si>
    <t>Nafaqa masalalari</t>
  </si>
  <si>
    <t>Moddiy yordam masalalari</t>
  </si>
  <si>
    <t>Korxona faoliyati va xususiylashtirish masalasi</t>
  </si>
  <si>
    <t>Tashqi iqtisodiy aloqalar masalasi</t>
  </si>
  <si>
    <t>Tadbirkorlikni rivojlantirish  masalasi</t>
  </si>
  <si>
    <t>Fermer xo‘jaliklari masalalari</t>
  </si>
  <si>
    <t>Agrosanoat infrastrukturasi masalasi</t>
  </si>
  <si>
    <t>Iste’mol tovarlari ishlab chiqarish masalasi</t>
  </si>
  <si>
    <t>Bozor va savdo sohalari</t>
  </si>
  <si>
    <t>Uy-joy va yer olish masalalari</t>
  </si>
  <si>
    <t>Uylarni ta’mirlash masalalari</t>
  </si>
  <si>
    <t>Kommunal-xizmat sohasi</t>
  </si>
  <si>
    <t>Obodonlashtirish masalalari</t>
  </si>
  <si>
    <t xml:space="preserve">Xususiy uy-joy mulkdorlari shirkati </t>
  </si>
  <si>
    <t>Qurilish  masalalari</t>
  </si>
  <si>
    <t>Elektrlashtirish va gazlashtirish</t>
  </si>
  <si>
    <t>Transport masalalari</t>
  </si>
  <si>
    <t>Yoqilg‘i-energetika sohalari</t>
  </si>
  <si>
    <t xml:space="preserve">Mashinasozlik, avtomobil sanoati masalasi </t>
  </si>
  <si>
    <t>Xalq ta’limi masalalari</t>
  </si>
  <si>
    <t xml:space="preserve">Oliy va o‘rta maxsus ta’lim </t>
  </si>
  <si>
    <t>Sog‘liqni saqlash sohasi</t>
  </si>
  <si>
    <t>Madaniyat, matbuot va san’at ishlari</t>
  </si>
  <si>
    <t>Din masalalari</t>
  </si>
  <si>
    <t>Mahalla va QFY masalalari</t>
  </si>
  <si>
    <t>Oila masalalari</t>
  </si>
  <si>
    <t>Aloqa va axborot texnologiyasi</t>
  </si>
  <si>
    <t>Sud masalalari</t>
  </si>
  <si>
    <t>Prokuratura masalalari</t>
  </si>
  <si>
    <t>Adliya masalalari</t>
  </si>
  <si>
    <t>Ichki ishlar masalalari</t>
  </si>
  <si>
    <t>Mudofaa masalalari</t>
  </si>
  <si>
    <t>Turli masalalar</t>
  </si>
  <si>
    <t>2025-y</t>
  </si>
  <si>
    <t>Vazirlar Mahkamasidan kelgan</t>
  </si>
  <si>
    <t>O‘tkazilgan sayyor qabul 
soni</t>
  </si>
  <si>
    <t>MFY</t>
  </si>
  <si>
    <t>Jami 
murojaatlar
soni</t>
  </si>
  <si>
    <t>Shu jumladan</t>
  </si>
  <si>
    <t>Murojaat etuvchilar toifasi</t>
  </si>
  <si>
    <t>Jismoniy
shaxslar</t>
  </si>
  <si>
    <t xml:space="preserve">Yuridik
shaxslar </t>
  </si>
  <si>
    <t>Og‘zaki murojaatlar</t>
  </si>
  <si>
    <t>hokimiyat apparatida   ko‘rilgan</t>
  </si>
  <si>
    <t>hududiy idoralarga yuborilgan</t>
  </si>
  <si>
    <t>shahar va tumanlar hokimligiga yuborilgan</t>
  </si>
  <si>
    <t xml:space="preserve">Rahbarlarning </t>
  </si>
  <si>
    <t>mas’ul xodim-larning qabuli</t>
  </si>
  <si>
    <t>ishonch telefoni</t>
  </si>
  <si>
    <t>shaxsiy qabuli</t>
  </si>
  <si>
    <t>sayyor qabuli</t>
  </si>
  <si>
    <t>Jismoniy shaxslar bo‘yicha</t>
  </si>
  <si>
    <t>Yuridik shaxslar bo‘yicha</t>
  </si>
  <si>
    <t>Ariza</t>
  </si>
  <si>
    <t>Shikoyat</t>
  </si>
  <si>
    <t>Taklif</t>
  </si>
  <si>
    <t>Xalq qabulxonalari orqali kelib tushgan murojaatlar</t>
  </si>
  <si>
    <t>Muddat buzilgan</t>
  </si>
  <si>
    <t>Virtual qabulxonasi orqali kelib tushgan murojaatlar</t>
  </si>
  <si>
    <t>Qanoatlan-tirilgan</t>
  </si>
  <si>
    <t>Tushuntirish berilgan</t>
  </si>
  <si>
    <t>Tegishliligi bo‘yicha yuborilgan</t>
  </si>
  <si>
    <t>Rad etilgan</t>
  </si>
  <si>
    <t>Ko‘rmay qoldirilgan yoki anonim deb topilgan</t>
  </si>
  <si>
    <t>Ko‘rib chiqil-moqda</t>
  </si>
  <si>
    <t>Javobgarlik turlari</t>
  </si>
  <si>
    <t>Intizomiy javobgarlik</t>
  </si>
  <si>
    <t>Ma’muriy javobgarlik</t>
  </si>
  <si>
    <t>Jinoiy javobgarlik</t>
  </si>
  <si>
    <t>Jarima</t>
  </si>
  <si>
    <t xml:space="preserve">Xayfsan </t>
  </si>
  <si>
    <t>Lavozimidan 
ozod etish</t>
  </si>
  <si>
    <t>Boshqa hudud</t>
  </si>
  <si>
    <t xml:space="preserve">Yozma  murojaatlar </t>
  </si>
  <si>
    <t>Elektron murojaatlar</t>
  </si>
  <si>
    <t>Birlik MFY</t>
  </si>
  <si>
    <t>Navro'z MFY</t>
  </si>
  <si>
    <t>Guliston MFY</t>
  </si>
  <si>
    <t>Sho'rtepa MFY</t>
  </si>
  <si>
    <t>Yuksalish MFY</t>
  </si>
  <si>
    <t>To'qqiztepa MFY</t>
  </si>
  <si>
    <t>Zafarobod MFY</t>
  </si>
  <si>
    <t>Ko'kcha MFY</t>
  </si>
  <si>
    <t>Qaraqata OFY</t>
  </si>
  <si>
    <t>Sarjal OFY</t>
  </si>
  <si>
    <t>Yangiqazg'on OFY</t>
  </si>
  <si>
    <t>Uchtepa OFY</t>
  </si>
  <si>
    <t>Baymurat OFY</t>
  </si>
  <si>
    <t>1-jadval</t>
  </si>
  <si>
    <t>Konimex tumani hokimi</t>
  </si>
  <si>
    <t>R.Ro'ziyev</t>
  </si>
  <si>
    <t>2-jadval</t>
  </si>
  <si>
    <t>Tuman hokimi - R.Ro'ziyev</t>
  </si>
  <si>
    <t>Tuman hokimining birinchi o'rinbosar - E.Hazratqulov</t>
  </si>
  <si>
    <t>Tuman hokimi o'rinbosar - A.Otakulov</t>
  </si>
  <si>
    <t>Tuman hokimi o'rinbosar - Sh.Egamqulov</t>
  </si>
  <si>
    <t>Tuman hokimi o'rinbosar - D.Axatov</t>
  </si>
  <si>
    <t>Tuman hokimi o'rinbosar - M.Tulegenov</t>
  </si>
  <si>
    <t>Tuman hokimi o'rinbosar - S.Napisova</t>
  </si>
  <si>
    <t>2025 va 2026-yillar 1-choragi davomida Konimex tumani hokimligi rahbariyati jismoniy va yuridik shaxslardan tushgan va nazoratga olingan  murojaatlarning ko‘rib chiqish natijalari to‘g‘risida ma’lumot</t>
  </si>
  <si>
    <t>2026-y</t>
  </si>
  <si>
    <t>2025 va 2026-yillar 1-choragi davomida Konimex tumani hokimligiga jismoniy va yuridik shaxslardan tushgan va nazoratga olingan murojaatlarning ko‘rib chiqish natijalari to‘g‘risida 
MA’LUMOT</t>
  </si>
  <si>
    <t>2026-yil bo‘yicha murojaatlarni ko‘rib chiqish holatlari</t>
  </si>
  <si>
    <t>2025 va 2026-yillar 1-choragi davomida Konimex tumani hokimligiga jismoniy va yuridik shaxslardan tushgan             
murojaatlarning MFYlar bo‘yicha taqqoslama tahlili to‘g‘risida ma’lumot</t>
  </si>
  <si>
    <t>2025 va 2026-yillar 1-choragi davomida Konimex tumani hokimligiga jismoniy va yuridik shaxslardan tushgan murojaatlarning turlari bo‘yicha taqqoslama tahlili to‘g‘risida ma’lumot</t>
  </si>
  <si>
    <t>2026-yilda tushgan murojaatlar bo‘yicha</t>
  </si>
  <si>
    <t>2025 va 2026-yillar 1-choragi davomida Konimex tumani hokimligiga jismoniy va yuridik shaxslardan O‘zbekiston Respublikasi Prezidentining
Xalq qabulxonalari va Virtual qabulxonasi orqali tushgan murojaatlar to‘g‘risida ma’lumot</t>
  </si>
  <si>
    <t>2025 va 2026-yillar 1-choragi davomida Konimex tumani hokimligi jismoniy va yuridik shaxslarning murojaatlarini ko‘rib chiqishda rahbar va mas’ul xodimlar tomonidan kamchiliklar va qonunbuzarliklarga yo‘l qo‘yganligi uchun javobgarlikka tortilganlik to‘g‘risida ma’lumot</t>
  </si>
  <si>
    <t>Tuman hokimi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</si>
</sst>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sz val="15"/>
      <color rgb="FF000000"/>
      <name val="Times"/>
      <family val="1"/>
    </font>
    <font>
      <i/>
      <sz val="16"/>
      <name val="Times New Roman"/>
      <family val="1"/>
      <charset val="204"/>
    </font>
    <font>
      <sz val="15"/>
      <color rgb="FF000000"/>
      <name val="Times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1"/>
    <xf numFmtId="0" fontId="7" fillId="0" borderId="1"/>
    <xf numFmtId="44" fontId="12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1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/>
      <protection locked="0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 wrapText="1"/>
    </xf>
    <xf numFmtId="1" fontId="22" fillId="3" borderId="4" xfId="0" applyNumberFormat="1" applyFont="1" applyFill="1" applyBorder="1" applyAlignment="1" applyProtection="1">
      <alignment horizontal="center" vertical="center"/>
      <protection locked="0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0" fontId="22" fillId="3" borderId="4" xfId="0" applyFont="1" applyFill="1" applyBorder="1" applyAlignment="1" applyProtection="1">
      <alignment horizontal="center" vertical="center" wrapText="1"/>
      <protection locked="0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3" borderId="4" xfId="3" applyNumberFormat="1" applyFont="1" applyFill="1" applyBorder="1" applyAlignment="1" applyProtection="1">
      <alignment horizontal="center" vertical="center"/>
      <protection locked="0"/>
    </xf>
    <xf numFmtId="0" fontId="22" fillId="0" borderId="9" xfId="3" applyNumberFormat="1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</xf>
    <xf numFmtId="1" fontId="22" fillId="3" borderId="2" xfId="0" applyNumberFormat="1" applyFont="1" applyFill="1" applyBorder="1" applyAlignment="1" applyProtection="1">
      <alignment horizontal="center" vertical="center"/>
      <protection locked="0"/>
    </xf>
    <xf numFmtId="1" fontId="22" fillId="0" borderId="2" xfId="0" applyNumberFormat="1" applyFont="1" applyBorder="1" applyAlignment="1" applyProtection="1">
      <alignment horizontal="center" vertical="center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3" borderId="2" xfId="3" applyNumberFormat="1" applyFont="1" applyFill="1" applyBorder="1" applyAlignment="1" applyProtection="1">
      <alignment horizontal="center" vertical="center"/>
      <protection locked="0"/>
    </xf>
    <xf numFmtId="0" fontId="22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4" fillId="2" borderId="18" xfId="0" applyFont="1" applyFill="1" applyBorder="1" applyAlignment="1" applyProtection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</xf>
    <xf numFmtId="0" fontId="25" fillId="0" borderId="18" xfId="2" applyFont="1" applyBorder="1" applyAlignment="1" applyProtection="1">
      <alignment horizontal="center" vertical="center" wrapText="1"/>
      <protection locked="0"/>
    </xf>
    <xf numFmtId="0" fontId="25" fillId="2" borderId="18" xfId="2" applyFont="1" applyFill="1" applyBorder="1" applyAlignment="1" applyProtection="1">
      <alignment horizontal="center" vertical="center" wrapText="1"/>
    </xf>
    <xf numFmtId="0" fontId="25" fillId="0" borderId="19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2" borderId="8" xfId="0" applyFont="1" applyFill="1" applyBorder="1" applyAlignment="1" applyProtection="1">
      <alignment horizontal="center" vertical="center" wrapText="1"/>
    </xf>
    <xf numFmtId="1" fontId="22" fillId="3" borderId="8" xfId="0" applyNumberFormat="1" applyFont="1" applyFill="1" applyBorder="1" applyAlignment="1" applyProtection="1">
      <alignment horizontal="center" vertical="center"/>
      <protection locked="0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0" fontId="22" fillId="3" borderId="8" xfId="0" applyFont="1" applyFill="1" applyBorder="1" applyAlignment="1" applyProtection="1">
      <alignment horizontal="center" vertical="center" wrapText="1"/>
      <protection locked="0"/>
    </xf>
    <xf numFmtId="0" fontId="22" fillId="3" borderId="8" xfId="0" applyFont="1" applyFill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3" borderId="8" xfId="3" applyNumberFormat="1" applyFont="1" applyFill="1" applyBorder="1" applyAlignment="1" applyProtection="1">
      <alignment horizontal="center" vertical="center"/>
      <protection locked="0"/>
    </xf>
    <xf numFmtId="0" fontId="2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/>
    </xf>
    <xf numFmtId="1" fontId="15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3" fontId="15" fillId="0" borderId="10" xfId="0" applyNumberFormat="1" applyFont="1" applyBorder="1" applyAlignment="1" applyProtection="1">
      <alignment horizontal="center" vertical="center"/>
      <protection locked="0"/>
    </xf>
    <xf numFmtId="1" fontId="15" fillId="0" borderId="21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6" fillId="0" borderId="6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1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" fontId="15" fillId="0" borderId="8" xfId="0" applyNumberFormat="1" applyFont="1" applyBorder="1" applyAlignment="1" applyProtection="1">
      <alignment horizontal="center" vertical="center"/>
      <protection locked="0"/>
    </xf>
    <xf numFmtId="3" fontId="15" fillId="0" borderId="13" xfId="0" applyNumberFormat="1" applyFont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7" fillId="2" borderId="19" xfId="0" applyFont="1" applyFill="1" applyBorder="1" applyAlignment="1" applyProtection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left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2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9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7" fillId="2" borderId="17" xfId="2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22" fillId="0" borderId="22" xfId="0" applyFont="1" applyFill="1" applyBorder="1" applyAlignment="1" applyProtection="1">
      <alignment horizontal="left" vertical="center"/>
      <protection locked="0"/>
    </xf>
    <xf numFmtId="1" fontId="22" fillId="3" borderId="22" xfId="0" applyNumberFormat="1" applyFont="1" applyFill="1" applyBorder="1" applyAlignment="1" applyProtection="1">
      <alignment horizontal="center" vertical="center"/>
      <protection locked="0"/>
    </xf>
    <xf numFmtId="1" fontId="22" fillId="0" borderId="22" xfId="0" applyNumberFormat="1" applyFont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3" borderId="22" xfId="3" applyNumberFormat="1" applyFont="1" applyFill="1" applyBorder="1" applyAlignment="1" applyProtection="1">
      <alignment horizontal="center" vertical="center"/>
      <protection locked="0"/>
    </xf>
    <xf numFmtId="0" fontId="22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2" fillId="0" borderId="8" xfId="0" applyFont="1" applyBorder="1" applyAlignment="1" applyProtection="1">
      <alignment horizontal="center" vertical="center" textRotation="90" wrapText="1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textRotation="90" wrapText="1"/>
    </xf>
    <xf numFmtId="0" fontId="2" fillId="0" borderId="13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6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textRotation="90" wrapText="1"/>
    </xf>
    <xf numFmtId="0" fontId="18" fillId="0" borderId="8" xfId="0" applyFont="1" applyFill="1" applyBorder="1" applyAlignment="1" applyProtection="1">
      <alignment horizontal="center" vertical="center" textRotation="90" wrapText="1"/>
    </xf>
    <xf numFmtId="0" fontId="18" fillId="0" borderId="2" xfId="0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 applyProtection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18" fillId="0" borderId="3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J19"/>
  <sheetViews>
    <sheetView view="pageBreakPreview" zoomScale="85" zoomScaleNormal="100" zoomScaleSheetLayoutView="85" workbookViewId="0">
      <selection activeCell="E7" sqref="E7"/>
    </sheetView>
  </sheetViews>
  <sheetFormatPr defaultColWidth="11.42578125" defaultRowHeight="18.75" x14ac:dyDescent="0.3"/>
  <cols>
    <col min="1" max="1" width="8.42578125" style="1" customWidth="1"/>
    <col min="2" max="2" width="54.85546875" style="1" customWidth="1"/>
    <col min="3" max="10" width="14.140625" style="1" customWidth="1"/>
    <col min="11" max="16384" width="11.42578125" style="1"/>
  </cols>
  <sheetData>
    <row r="1" spans="1:10" ht="63.75" customHeight="1" x14ac:dyDescent="0.3">
      <c r="A1" s="209" t="s">
        <v>134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thickBot="1" x14ac:dyDescent="0.35">
      <c r="A2" s="6"/>
      <c r="B2" s="6"/>
      <c r="C2" s="6"/>
      <c r="D2" s="6"/>
      <c r="E2" s="6"/>
      <c r="F2" s="6"/>
      <c r="G2" s="6"/>
      <c r="H2" s="6"/>
      <c r="I2" s="208" t="s">
        <v>123</v>
      </c>
      <c r="J2" s="208"/>
    </row>
    <row r="3" spans="1:10" ht="26.25" customHeight="1" x14ac:dyDescent="0.3">
      <c r="A3" s="216" t="s">
        <v>8</v>
      </c>
      <c r="B3" s="210" t="s">
        <v>9</v>
      </c>
      <c r="C3" s="210" t="s">
        <v>10</v>
      </c>
      <c r="D3" s="210"/>
      <c r="E3" s="212" t="s">
        <v>11</v>
      </c>
      <c r="F3" s="212"/>
      <c r="G3" s="212"/>
      <c r="H3" s="212"/>
      <c r="I3" s="212"/>
      <c r="J3" s="213"/>
    </row>
    <row r="4" spans="1:10" ht="94.5" customHeight="1" x14ac:dyDescent="0.3">
      <c r="A4" s="217"/>
      <c r="B4" s="211"/>
      <c r="C4" s="211"/>
      <c r="D4" s="211"/>
      <c r="E4" s="211" t="s">
        <v>12</v>
      </c>
      <c r="F4" s="211"/>
      <c r="G4" s="211" t="s">
        <v>13</v>
      </c>
      <c r="H4" s="211"/>
      <c r="I4" s="211" t="s">
        <v>14</v>
      </c>
      <c r="J4" s="214"/>
    </row>
    <row r="5" spans="1:10" ht="22.5" customHeight="1" thickBot="1" x14ac:dyDescent="0.35">
      <c r="A5" s="218"/>
      <c r="B5" s="215"/>
      <c r="C5" s="102" t="s">
        <v>68</v>
      </c>
      <c r="D5" s="102" t="s">
        <v>135</v>
      </c>
      <c r="E5" s="148" t="str">
        <f>C5</f>
        <v>2025-y</v>
      </c>
      <c r="F5" s="148" t="str">
        <f>D5</f>
        <v>2026-y</v>
      </c>
      <c r="G5" s="148" t="str">
        <f>C5</f>
        <v>2025-y</v>
      </c>
      <c r="H5" s="148" t="str">
        <f>D5</f>
        <v>2026-y</v>
      </c>
      <c r="I5" s="148" t="str">
        <f>C5</f>
        <v>2025-y</v>
      </c>
      <c r="J5" s="188" t="str">
        <f>D5</f>
        <v>2026-y</v>
      </c>
    </row>
    <row r="6" spans="1:10" ht="23.25" customHeight="1" thickBot="1" x14ac:dyDescent="0.35">
      <c r="A6" s="145">
        <v>1</v>
      </c>
      <c r="B6" s="146">
        <v>2</v>
      </c>
      <c r="C6" s="146">
        <v>4</v>
      </c>
      <c r="D6" s="146">
        <v>5</v>
      </c>
      <c r="E6" s="146">
        <v>6</v>
      </c>
      <c r="F6" s="146">
        <v>7</v>
      </c>
      <c r="G6" s="146">
        <v>8</v>
      </c>
      <c r="H6" s="146">
        <v>9</v>
      </c>
      <c r="I6" s="146">
        <v>10</v>
      </c>
      <c r="J6" s="147">
        <v>11</v>
      </c>
    </row>
    <row r="7" spans="1:10" ht="37.5" customHeight="1" x14ac:dyDescent="0.3">
      <c r="A7" s="107">
        <v>1</v>
      </c>
      <c r="B7" s="104" t="s">
        <v>127</v>
      </c>
      <c r="C7" s="105">
        <f t="shared" ref="C7:D13" si="0">E7+G7+I7</f>
        <v>49</v>
      </c>
      <c r="D7" s="105">
        <f t="shared" si="0"/>
        <v>56</v>
      </c>
      <c r="E7" s="106">
        <v>34</v>
      </c>
      <c r="F7" s="103">
        <v>41</v>
      </c>
      <c r="G7" s="106">
        <v>14</v>
      </c>
      <c r="H7" s="103">
        <v>15</v>
      </c>
      <c r="I7" s="106">
        <v>1</v>
      </c>
      <c r="J7" s="108"/>
    </row>
    <row r="8" spans="1:10" ht="37.5" customHeight="1" x14ac:dyDescent="0.3">
      <c r="A8" s="109">
        <v>2</v>
      </c>
      <c r="B8" s="9" t="s">
        <v>128</v>
      </c>
      <c r="C8" s="36">
        <f t="shared" si="0"/>
        <v>0</v>
      </c>
      <c r="D8" s="36">
        <f t="shared" si="0"/>
        <v>3</v>
      </c>
      <c r="E8" s="92">
        <v>0</v>
      </c>
      <c r="F8" s="22">
        <v>3</v>
      </c>
      <c r="G8" s="92"/>
      <c r="H8" s="22"/>
      <c r="I8" s="92"/>
      <c r="J8" s="110"/>
    </row>
    <row r="9" spans="1:10" ht="37.5" customHeight="1" x14ac:dyDescent="0.3">
      <c r="A9" s="109">
        <v>3</v>
      </c>
      <c r="B9" s="9" t="s">
        <v>129</v>
      </c>
      <c r="C9" s="36">
        <f t="shared" si="0"/>
        <v>2</v>
      </c>
      <c r="D9" s="36">
        <f t="shared" si="0"/>
        <v>0</v>
      </c>
      <c r="E9" s="92">
        <v>2</v>
      </c>
      <c r="F9" s="22">
        <v>0</v>
      </c>
      <c r="G9" s="92"/>
      <c r="H9" s="22"/>
      <c r="I9" s="92"/>
      <c r="J9" s="110"/>
    </row>
    <row r="10" spans="1:10" ht="37.5" customHeight="1" x14ac:dyDescent="0.3">
      <c r="A10" s="109">
        <v>4</v>
      </c>
      <c r="B10" s="9" t="s">
        <v>130</v>
      </c>
      <c r="C10" s="36">
        <f t="shared" si="0"/>
        <v>4</v>
      </c>
      <c r="D10" s="36">
        <f t="shared" si="0"/>
        <v>0</v>
      </c>
      <c r="E10" s="92">
        <v>4</v>
      </c>
      <c r="F10" s="22">
        <v>0</v>
      </c>
      <c r="G10" s="92"/>
      <c r="H10" s="22"/>
      <c r="I10" s="92"/>
      <c r="J10" s="110"/>
    </row>
    <row r="11" spans="1:10" ht="37.5" customHeight="1" x14ac:dyDescent="0.3">
      <c r="A11" s="109">
        <v>5</v>
      </c>
      <c r="B11" s="9" t="s">
        <v>131</v>
      </c>
      <c r="C11" s="36">
        <f t="shared" ref="C11" si="1">E11+G11+I11</f>
        <v>0</v>
      </c>
      <c r="D11" s="36">
        <f t="shared" ref="D11" si="2">F11+H11+J11</f>
        <v>0</v>
      </c>
      <c r="E11" s="92">
        <v>0</v>
      </c>
      <c r="F11" s="22">
        <v>0</v>
      </c>
      <c r="G11" s="92"/>
      <c r="H11" s="22"/>
      <c r="I11" s="92"/>
      <c r="J11" s="110"/>
    </row>
    <row r="12" spans="1:10" ht="37.5" customHeight="1" x14ac:dyDescent="0.3">
      <c r="A12" s="109">
        <v>6</v>
      </c>
      <c r="B12" s="9" t="s">
        <v>132</v>
      </c>
      <c r="C12" s="36">
        <f t="shared" si="0"/>
        <v>2</v>
      </c>
      <c r="D12" s="36">
        <f t="shared" si="0"/>
        <v>0</v>
      </c>
      <c r="E12" s="92">
        <v>2</v>
      </c>
      <c r="F12" s="22">
        <v>0</v>
      </c>
      <c r="G12" s="92"/>
      <c r="H12" s="22"/>
      <c r="I12" s="92"/>
      <c r="J12" s="110"/>
    </row>
    <row r="13" spans="1:10" ht="37.5" customHeight="1" thickBot="1" x14ac:dyDescent="0.35">
      <c r="A13" s="111">
        <v>7</v>
      </c>
      <c r="B13" s="9" t="s">
        <v>133</v>
      </c>
      <c r="C13" s="112">
        <f t="shared" si="0"/>
        <v>3</v>
      </c>
      <c r="D13" s="112">
        <f t="shared" si="0"/>
        <v>4</v>
      </c>
      <c r="E13" s="113">
        <v>3</v>
      </c>
      <c r="F13" s="114">
        <v>4</v>
      </c>
      <c r="G13" s="113"/>
      <c r="H13" s="114"/>
      <c r="I13" s="113"/>
      <c r="J13" s="115"/>
    </row>
    <row r="14" spans="1:10" s="2" customFormat="1" ht="30" customHeight="1" thickBot="1" x14ac:dyDescent="0.25">
      <c r="A14" s="206" t="s">
        <v>15</v>
      </c>
      <c r="B14" s="207"/>
      <c r="C14" s="116">
        <f>SUM(C7:C13)</f>
        <v>60</v>
      </c>
      <c r="D14" s="116">
        <f>SUM(D7:D13)</f>
        <v>63</v>
      </c>
      <c r="E14" s="116">
        <f>SUM(E7:E13)</f>
        <v>45</v>
      </c>
      <c r="F14" s="116">
        <f>SUM(F7:F13)</f>
        <v>48</v>
      </c>
      <c r="G14" s="116">
        <f>IF(SUM(G7:G13)='2 жадвал'!E46,SUM(G7:G13),"ХАТО")</f>
        <v>14</v>
      </c>
      <c r="H14" s="116">
        <f>IF(SUM(H7:H13)='2 жадвал'!F46,SUM(H7:H13),"ХАТО")</f>
        <v>15</v>
      </c>
      <c r="I14" s="116">
        <f>IF(SUM(I7:I13)='2 жадвал'!G46,SUM(I7:I13),"ХАТО")</f>
        <v>1</v>
      </c>
      <c r="J14" s="117">
        <f>IF(SUM(J7:J13)='2 жадвал'!H46,SUM(J7:J13),"ХАТО")</f>
        <v>0</v>
      </c>
    </row>
    <row r="15" spans="1:10" x14ac:dyDescent="0.3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3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ht="20.25" x14ac:dyDescent="0.3">
      <c r="A17" s="41"/>
      <c r="B17" s="205" t="s">
        <v>124</v>
      </c>
      <c r="C17" s="205"/>
      <c r="D17" s="41"/>
      <c r="E17" s="41"/>
      <c r="F17" s="41"/>
      <c r="G17" s="41"/>
      <c r="H17" s="46" t="s">
        <v>125</v>
      </c>
      <c r="I17" s="41"/>
      <c r="J17" s="41"/>
    </row>
    <row r="18" spans="1:10" s="2" customFormat="1" ht="24" customHeight="1" x14ac:dyDescent="0.2">
      <c r="B18" s="8"/>
    </row>
    <row r="19" spans="1:10" x14ac:dyDescent="0.3">
      <c r="C19" s="4"/>
      <c r="D19" s="4"/>
      <c r="E19" s="4"/>
      <c r="F19" s="4"/>
      <c r="G19" s="4"/>
      <c r="H19" s="4"/>
      <c r="I19" s="4"/>
      <c r="J19" s="4"/>
    </row>
  </sheetData>
  <sheetProtection algorithmName="SHA-512" hashValue="CA6RaIfB/Xdio+ltwnL1nqIy2ajsskMqgvWsXrVsreHLGUQqbTmwranT9HUFoRWaW5kApVV9M7zGb8+vvk48ig==" saltValue="9C9TNOr0nhlwL8NH91rNiA==" spinCount="100000" sheet="1" objects="1" scenarios="1"/>
  <mergeCells count="11">
    <mergeCell ref="B17:C17"/>
    <mergeCell ref="A14:B14"/>
    <mergeCell ref="I2:J2"/>
    <mergeCell ref="A1:J1"/>
    <mergeCell ref="C3:D4"/>
    <mergeCell ref="E3:J3"/>
    <mergeCell ref="E4:F4"/>
    <mergeCell ref="G4:H4"/>
    <mergeCell ref="I4:J4"/>
    <mergeCell ref="B3:B5"/>
    <mergeCell ref="A3:A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Q65"/>
  <sheetViews>
    <sheetView topLeftCell="A10" zoomScale="70" zoomScaleNormal="70" zoomScaleSheetLayoutView="55" workbookViewId="0">
      <selection activeCell="K69" sqref="K69"/>
    </sheetView>
  </sheetViews>
  <sheetFormatPr defaultColWidth="9.140625" defaultRowHeight="20.25" x14ac:dyDescent="0.2"/>
  <cols>
    <col min="1" max="1" width="6" style="5" customWidth="1"/>
    <col min="2" max="2" width="58" style="5" customWidth="1"/>
    <col min="3" max="17" width="14.28515625" style="5" customWidth="1"/>
    <col min="18" max="16384" width="9.140625" style="5"/>
  </cols>
  <sheetData>
    <row r="1" spans="1:17" ht="71.25" customHeight="1" x14ac:dyDescent="0.2">
      <c r="A1" s="231" t="s">
        <v>136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25.5" customHeight="1" thickBo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41" t="s">
        <v>126</v>
      </c>
      <c r="Q2" s="241"/>
    </row>
    <row r="3" spans="1:17" ht="24.75" customHeight="1" x14ac:dyDescent="0.2">
      <c r="A3" s="226" t="s">
        <v>16</v>
      </c>
      <c r="B3" s="229" t="s">
        <v>17</v>
      </c>
      <c r="C3" s="229" t="s">
        <v>18</v>
      </c>
      <c r="D3" s="229"/>
      <c r="E3" s="238" t="s">
        <v>11</v>
      </c>
      <c r="F3" s="238"/>
      <c r="G3" s="238"/>
      <c r="H3" s="238"/>
      <c r="I3" s="238"/>
      <c r="J3" s="238"/>
      <c r="K3" s="239" t="s">
        <v>137</v>
      </c>
      <c r="L3" s="239"/>
      <c r="M3" s="239"/>
      <c r="N3" s="239"/>
      <c r="O3" s="239"/>
      <c r="P3" s="239"/>
      <c r="Q3" s="240"/>
    </row>
    <row r="4" spans="1:17" ht="51" customHeight="1" x14ac:dyDescent="0.2">
      <c r="A4" s="227"/>
      <c r="B4" s="221"/>
      <c r="C4" s="221"/>
      <c r="D4" s="221"/>
      <c r="E4" s="221" t="s">
        <v>19</v>
      </c>
      <c r="F4" s="221"/>
      <c r="G4" s="221" t="s">
        <v>20</v>
      </c>
      <c r="H4" s="221"/>
      <c r="I4" s="221" t="s">
        <v>21</v>
      </c>
      <c r="J4" s="221"/>
      <c r="K4" s="222" t="s">
        <v>22</v>
      </c>
      <c r="L4" s="232" t="s">
        <v>23</v>
      </c>
      <c r="M4" s="232"/>
      <c r="N4" s="232"/>
      <c r="O4" s="232"/>
      <c r="P4" s="222" t="s">
        <v>24</v>
      </c>
      <c r="Q4" s="233" t="s">
        <v>25</v>
      </c>
    </row>
    <row r="5" spans="1:17" ht="67.5" customHeight="1" x14ac:dyDescent="0.2">
      <c r="A5" s="227"/>
      <c r="B5" s="221"/>
      <c r="C5" s="221"/>
      <c r="D5" s="221"/>
      <c r="E5" s="221"/>
      <c r="F5" s="221"/>
      <c r="G5" s="221"/>
      <c r="H5" s="221"/>
      <c r="I5" s="221"/>
      <c r="J5" s="221"/>
      <c r="K5" s="222"/>
      <c r="L5" s="222" t="s">
        <v>26</v>
      </c>
      <c r="M5" s="222" t="s">
        <v>27</v>
      </c>
      <c r="N5" s="235" t="s">
        <v>28</v>
      </c>
      <c r="O5" s="222" t="s">
        <v>29</v>
      </c>
      <c r="P5" s="222"/>
      <c r="Q5" s="233"/>
    </row>
    <row r="6" spans="1:17" ht="29.25" customHeight="1" thickBot="1" x14ac:dyDescent="0.25">
      <c r="A6" s="228"/>
      <c r="B6" s="230"/>
      <c r="C6" s="149" t="str">
        <f>'1 жадвал'!C5</f>
        <v>2025-y</v>
      </c>
      <c r="D6" s="149" t="str">
        <f>'1 жадвал'!D5</f>
        <v>2026-y</v>
      </c>
      <c r="E6" s="149" t="str">
        <f>'1 жадвал'!C5</f>
        <v>2025-y</v>
      </c>
      <c r="F6" s="149" t="str">
        <f>'1 жадвал'!D5</f>
        <v>2026-y</v>
      </c>
      <c r="G6" s="149" t="str">
        <f>'1 жадвал'!C5</f>
        <v>2025-y</v>
      </c>
      <c r="H6" s="149" t="str">
        <f>'1 жадвал'!D5</f>
        <v>2026-y</v>
      </c>
      <c r="I6" s="149" t="str">
        <f>'1 жадвал'!C5</f>
        <v>2025-y</v>
      </c>
      <c r="J6" s="149" t="str">
        <f>'1 жадвал'!D5</f>
        <v>2026-y</v>
      </c>
      <c r="K6" s="223"/>
      <c r="L6" s="223"/>
      <c r="M6" s="223"/>
      <c r="N6" s="236"/>
      <c r="O6" s="237"/>
      <c r="P6" s="223"/>
      <c r="Q6" s="234"/>
    </row>
    <row r="7" spans="1:17" ht="21" thickBot="1" x14ac:dyDescent="0.25">
      <c r="A7" s="150">
        <v>1</v>
      </c>
      <c r="B7" s="151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1">
        <v>11</v>
      </c>
      <c r="L7" s="151">
        <v>12</v>
      </c>
      <c r="M7" s="152">
        <v>13</v>
      </c>
      <c r="N7" s="151">
        <v>14</v>
      </c>
      <c r="O7" s="151">
        <v>15</v>
      </c>
      <c r="P7" s="151">
        <v>16</v>
      </c>
      <c r="Q7" s="153">
        <v>17</v>
      </c>
    </row>
    <row r="8" spans="1:17" x14ac:dyDescent="0.2">
      <c r="A8" s="154">
        <v>1</v>
      </c>
      <c r="B8" s="155" t="s">
        <v>30</v>
      </c>
      <c r="C8" s="118">
        <f>E8+G8+I8</f>
        <v>2</v>
      </c>
      <c r="D8" s="118">
        <f>F8+H8+J8</f>
        <v>3</v>
      </c>
      <c r="E8" s="119"/>
      <c r="F8" s="119"/>
      <c r="G8" s="119"/>
      <c r="H8" s="119"/>
      <c r="I8" s="120">
        <v>2</v>
      </c>
      <c r="J8" s="120">
        <v>3</v>
      </c>
      <c r="K8" s="118">
        <f>IF((F8+H8+J8)&gt;=SUM(L8:O8),SUM(L8:O8),"ХАТО")</f>
        <v>3</v>
      </c>
      <c r="L8" s="121">
        <v>3</v>
      </c>
      <c r="M8" s="121"/>
      <c r="N8" s="121"/>
      <c r="O8" s="121"/>
      <c r="P8" s="121"/>
      <c r="Q8" s="122"/>
    </row>
    <row r="9" spans="1:17" s="11" customFormat="1" x14ac:dyDescent="0.2">
      <c r="A9" s="156">
        <v>2</v>
      </c>
      <c r="B9" s="157" t="s">
        <v>31</v>
      </c>
      <c r="C9" s="49">
        <f t="shared" ref="C9:D12" si="0">E9+G9+I9</f>
        <v>2</v>
      </c>
      <c r="D9" s="49">
        <f t="shared" si="0"/>
        <v>3</v>
      </c>
      <c r="E9" s="50">
        <v>2</v>
      </c>
      <c r="F9" s="50">
        <v>3</v>
      </c>
      <c r="G9" s="50"/>
      <c r="H9" s="50"/>
      <c r="I9" s="51"/>
      <c r="J9" s="51"/>
      <c r="K9" s="49">
        <f>IF((F9+H9+J9)&gt;=SUM(L9:O9),SUM(L9:O9),"ХАТО")</f>
        <v>3</v>
      </c>
      <c r="L9" s="52">
        <v>3</v>
      </c>
      <c r="M9" s="52"/>
      <c r="N9" s="52"/>
      <c r="O9" s="52"/>
      <c r="P9" s="52"/>
      <c r="Q9" s="123"/>
    </row>
    <row r="10" spans="1:17" x14ac:dyDescent="0.2">
      <c r="A10" s="158">
        <v>3</v>
      </c>
      <c r="B10" s="157" t="s">
        <v>32</v>
      </c>
      <c r="C10" s="49">
        <f t="shared" si="0"/>
        <v>1</v>
      </c>
      <c r="D10" s="49">
        <f t="shared" si="0"/>
        <v>1</v>
      </c>
      <c r="E10" s="50"/>
      <c r="F10" s="50"/>
      <c r="G10" s="50"/>
      <c r="H10" s="50"/>
      <c r="I10" s="51">
        <v>1</v>
      </c>
      <c r="J10" s="51">
        <v>1</v>
      </c>
      <c r="K10" s="49">
        <f t="shared" ref="K10:K45" si="1">IF((F10+H10+J10)&gt;=SUM(L10:O10),SUM(L10:O10),"ХАТО")</f>
        <v>1</v>
      </c>
      <c r="L10" s="52"/>
      <c r="M10" s="52">
        <v>1</v>
      </c>
      <c r="N10" s="52"/>
      <c r="O10" s="52"/>
      <c r="P10" s="52"/>
      <c r="Q10" s="123"/>
    </row>
    <row r="11" spans="1:17" x14ac:dyDescent="0.2">
      <c r="A11" s="158">
        <v>4</v>
      </c>
      <c r="B11" s="157" t="s">
        <v>33</v>
      </c>
      <c r="C11" s="49">
        <f t="shared" si="0"/>
        <v>0</v>
      </c>
      <c r="D11" s="49">
        <f t="shared" si="0"/>
        <v>0</v>
      </c>
      <c r="E11" s="50"/>
      <c r="F11" s="50"/>
      <c r="G11" s="50"/>
      <c r="H11" s="50"/>
      <c r="I11" s="51"/>
      <c r="J11" s="51"/>
      <c r="K11" s="49">
        <f t="shared" si="1"/>
        <v>0</v>
      </c>
      <c r="L11" s="52"/>
      <c r="M11" s="52"/>
      <c r="N11" s="52"/>
      <c r="O11" s="52"/>
      <c r="P11" s="52"/>
      <c r="Q11" s="123"/>
    </row>
    <row r="12" spans="1:17" x14ac:dyDescent="0.2">
      <c r="A12" s="158">
        <v>5</v>
      </c>
      <c r="B12" s="157" t="s">
        <v>34</v>
      </c>
      <c r="C12" s="49">
        <f t="shared" si="0"/>
        <v>20</v>
      </c>
      <c r="D12" s="49">
        <f t="shared" si="0"/>
        <v>16</v>
      </c>
      <c r="E12" s="50">
        <v>1</v>
      </c>
      <c r="F12" s="50">
        <v>1</v>
      </c>
      <c r="G12" s="50"/>
      <c r="H12" s="50"/>
      <c r="I12" s="51">
        <v>19</v>
      </c>
      <c r="J12" s="51">
        <v>15</v>
      </c>
      <c r="K12" s="49">
        <f t="shared" si="1"/>
        <v>16</v>
      </c>
      <c r="L12" s="52">
        <v>8</v>
      </c>
      <c r="M12" s="52">
        <v>4</v>
      </c>
      <c r="N12" s="52"/>
      <c r="O12" s="52">
        <v>4</v>
      </c>
      <c r="P12" s="52"/>
      <c r="Q12" s="123"/>
    </row>
    <row r="13" spans="1:17" x14ac:dyDescent="0.2">
      <c r="A13" s="158">
        <v>6</v>
      </c>
      <c r="B13" s="157" t="s">
        <v>35</v>
      </c>
      <c r="C13" s="49">
        <f t="shared" ref="C13:C45" si="2">E13+G13+I13</f>
        <v>1</v>
      </c>
      <c r="D13" s="49">
        <f t="shared" ref="D13:D45" si="3">F13+H13+J13</f>
        <v>0</v>
      </c>
      <c r="E13" s="50"/>
      <c r="F13" s="50"/>
      <c r="G13" s="50"/>
      <c r="H13" s="50"/>
      <c r="I13" s="51">
        <v>1</v>
      </c>
      <c r="J13" s="51"/>
      <c r="K13" s="49">
        <f t="shared" si="1"/>
        <v>0</v>
      </c>
      <c r="L13" s="52"/>
      <c r="M13" s="52"/>
      <c r="N13" s="52"/>
      <c r="O13" s="52"/>
      <c r="P13" s="52"/>
      <c r="Q13" s="123"/>
    </row>
    <row r="14" spans="1:17" x14ac:dyDescent="0.2">
      <c r="A14" s="158">
        <v>7</v>
      </c>
      <c r="B14" s="157" t="s">
        <v>36</v>
      </c>
      <c r="C14" s="49">
        <f t="shared" si="2"/>
        <v>15</v>
      </c>
      <c r="D14" s="49">
        <f t="shared" si="3"/>
        <v>11</v>
      </c>
      <c r="E14" s="50">
        <v>5</v>
      </c>
      <c r="F14" s="50">
        <v>1</v>
      </c>
      <c r="G14" s="50"/>
      <c r="H14" s="50"/>
      <c r="I14" s="51">
        <v>10</v>
      </c>
      <c r="J14" s="51">
        <v>10</v>
      </c>
      <c r="K14" s="49">
        <f t="shared" si="1"/>
        <v>11</v>
      </c>
      <c r="L14" s="52">
        <v>7</v>
      </c>
      <c r="M14" s="52">
        <v>3</v>
      </c>
      <c r="N14" s="52"/>
      <c r="O14" s="52">
        <v>1</v>
      </c>
      <c r="P14" s="52"/>
      <c r="Q14" s="123"/>
    </row>
    <row r="15" spans="1:17" ht="24" customHeight="1" x14ac:dyDescent="0.2">
      <c r="A15" s="158">
        <v>8</v>
      </c>
      <c r="B15" s="157" t="s">
        <v>37</v>
      </c>
      <c r="C15" s="49">
        <f t="shared" si="2"/>
        <v>0</v>
      </c>
      <c r="D15" s="49">
        <f t="shared" si="3"/>
        <v>0</v>
      </c>
      <c r="E15" s="50"/>
      <c r="F15" s="50"/>
      <c r="G15" s="50"/>
      <c r="H15" s="50"/>
      <c r="I15" s="51"/>
      <c r="J15" s="51"/>
      <c r="K15" s="49">
        <f t="shared" si="1"/>
        <v>0</v>
      </c>
      <c r="L15" s="52"/>
      <c r="M15" s="52"/>
      <c r="N15" s="52"/>
      <c r="O15" s="52"/>
      <c r="P15" s="52"/>
      <c r="Q15" s="123"/>
    </row>
    <row r="16" spans="1:17" x14ac:dyDescent="0.2">
      <c r="A16" s="158">
        <v>9</v>
      </c>
      <c r="B16" s="157" t="s">
        <v>38</v>
      </c>
      <c r="C16" s="49">
        <f t="shared" si="2"/>
        <v>0</v>
      </c>
      <c r="D16" s="49">
        <f t="shared" si="3"/>
        <v>0</v>
      </c>
      <c r="E16" s="50"/>
      <c r="F16" s="50"/>
      <c r="G16" s="50"/>
      <c r="H16" s="50"/>
      <c r="I16" s="51"/>
      <c r="J16" s="51"/>
      <c r="K16" s="49">
        <f t="shared" si="1"/>
        <v>0</v>
      </c>
      <c r="L16" s="52"/>
      <c r="M16" s="52"/>
      <c r="N16" s="52"/>
      <c r="O16" s="52"/>
      <c r="P16" s="52"/>
      <c r="Q16" s="123"/>
    </row>
    <row r="17" spans="1:17" x14ac:dyDescent="0.2">
      <c r="A17" s="158">
        <v>10</v>
      </c>
      <c r="B17" s="157" t="s">
        <v>39</v>
      </c>
      <c r="C17" s="49">
        <f t="shared" si="2"/>
        <v>0</v>
      </c>
      <c r="D17" s="49">
        <f t="shared" si="3"/>
        <v>0</v>
      </c>
      <c r="E17" s="50"/>
      <c r="F17" s="50"/>
      <c r="G17" s="50"/>
      <c r="H17" s="50"/>
      <c r="I17" s="51"/>
      <c r="J17" s="51"/>
      <c r="K17" s="49">
        <f t="shared" si="1"/>
        <v>0</v>
      </c>
      <c r="L17" s="52"/>
      <c r="M17" s="52"/>
      <c r="N17" s="52"/>
      <c r="O17" s="52"/>
      <c r="P17" s="52"/>
      <c r="Q17" s="123"/>
    </row>
    <row r="18" spans="1:17" x14ac:dyDescent="0.2">
      <c r="A18" s="158">
        <v>11</v>
      </c>
      <c r="B18" s="157" t="s">
        <v>40</v>
      </c>
      <c r="C18" s="49">
        <f t="shared" si="2"/>
        <v>1</v>
      </c>
      <c r="D18" s="49">
        <f t="shared" si="3"/>
        <v>1</v>
      </c>
      <c r="E18" s="50">
        <v>1</v>
      </c>
      <c r="F18" s="50">
        <v>1</v>
      </c>
      <c r="G18" s="50"/>
      <c r="H18" s="50"/>
      <c r="I18" s="51"/>
      <c r="J18" s="51"/>
      <c r="K18" s="49">
        <f t="shared" si="1"/>
        <v>1</v>
      </c>
      <c r="L18" s="52">
        <v>1</v>
      </c>
      <c r="M18" s="52"/>
      <c r="N18" s="52"/>
      <c r="O18" s="52"/>
      <c r="P18" s="52"/>
      <c r="Q18" s="123"/>
    </row>
    <row r="19" spans="1:17" x14ac:dyDescent="0.2">
      <c r="A19" s="158">
        <v>12</v>
      </c>
      <c r="B19" s="157" t="s">
        <v>41</v>
      </c>
      <c r="C19" s="49">
        <f t="shared" si="2"/>
        <v>0</v>
      </c>
      <c r="D19" s="49">
        <f t="shared" si="3"/>
        <v>0</v>
      </c>
      <c r="E19" s="50"/>
      <c r="F19" s="50"/>
      <c r="G19" s="50"/>
      <c r="H19" s="50"/>
      <c r="I19" s="51"/>
      <c r="J19" s="51"/>
      <c r="K19" s="49">
        <f t="shared" si="1"/>
        <v>0</v>
      </c>
      <c r="L19" s="52"/>
      <c r="M19" s="52"/>
      <c r="N19" s="52"/>
      <c r="O19" s="52"/>
      <c r="P19" s="52"/>
      <c r="Q19" s="123"/>
    </row>
    <row r="20" spans="1:17" x14ac:dyDescent="0.2">
      <c r="A20" s="158">
        <v>13</v>
      </c>
      <c r="B20" s="157" t="s">
        <v>42</v>
      </c>
      <c r="C20" s="49">
        <f t="shared" si="2"/>
        <v>0</v>
      </c>
      <c r="D20" s="49">
        <f t="shared" si="3"/>
        <v>0</v>
      </c>
      <c r="E20" s="50"/>
      <c r="F20" s="50"/>
      <c r="G20" s="50"/>
      <c r="H20" s="50"/>
      <c r="I20" s="51"/>
      <c r="J20" s="51"/>
      <c r="K20" s="49">
        <f t="shared" si="1"/>
        <v>0</v>
      </c>
      <c r="L20" s="52"/>
      <c r="M20" s="52"/>
      <c r="N20" s="52"/>
      <c r="O20" s="52"/>
      <c r="P20" s="52"/>
      <c r="Q20" s="123"/>
    </row>
    <row r="21" spans="1:17" x14ac:dyDescent="0.2">
      <c r="A21" s="158">
        <v>14</v>
      </c>
      <c r="B21" s="157" t="s">
        <v>43</v>
      </c>
      <c r="C21" s="49">
        <f t="shared" si="2"/>
        <v>0</v>
      </c>
      <c r="D21" s="49">
        <f t="shared" si="3"/>
        <v>0</v>
      </c>
      <c r="E21" s="50"/>
      <c r="F21" s="50"/>
      <c r="G21" s="50"/>
      <c r="H21" s="50"/>
      <c r="I21" s="51"/>
      <c r="J21" s="51"/>
      <c r="K21" s="49">
        <f t="shared" si="1"/>
        <v>0</v>
      </c>
      <c r="L21" s="52"/>
      <c r="M21" s="52"/>
      <c r="N21" s="52"/>
      <c r="O21" s="52"/>
      <c r="P21" s="52"/>
      <c r="Q21" s="123"/>
    </row>
    <row r="22" spans="1:17" x14ac:dyDescent="0.2">
      <c r="A22" s="158">
        <v>15</v>
      </c>
      <c r="B22" s="157" t="s">
        <v>44</v>
      </c>
      <c r="C22" s="49">
        <f t="shared" si="2"/>
        <v>2</v>
      </c>
      <c r="D22" s="49">
        <f t="shared" si="3"/>
        <v>4</v>
      </c>
      <c r="E22" s="50"/>
      <c r="F22" s="50">
        <v>3</v>
      </c>
      <c r="G22" s="50"/>
      <c r="H22" s="50"/>
      <c r="I22" s="51">
        <v>2</v>
      </c>
      <c r="J22" s="51">
        <v>1</v>
      </c>
      <c r="K22" s="49">
        <f t="shared" si="1"/>
        <v>4</v>
      </c>
      <c r="L22" s="52">
        <v>3</v>
      </c>
      <c r="M22" s="52">
        <v>1</v>
      </c>
      <c r="N22" s="52"/>
      <c r="O22" s="52"/>
      <c r="P22" s="52"/>
      <c r="Q22" s="123"/>
    </row>
    <row r="23" spans="1:17" x14ac:dyDescent="0.2">
      <c r="A23" s="158">
        <v>16</v>
      </c>
      <c r="B23" s="157" t="s">
        <v>45</v>
      </c>
      <c r="C23" s="49">
        <f t="shared" si="2"/>
        <v>2</v>
      </c>
      <c r="D23" s="49">
        <f t="shared" si="3"/>
        <v>2</v>
      </c>
      <c r="E23" s="50"/>
      <c r="F23" s="50"/>
      <c r="G23" s="50"/>
      <c r="H23" s="50"/>
      <c r="I23" s="51">
        <v>2</v>
      </c>
      <c r="J23" s="51">
        <v>2</v>
      </c>
      <c r="K23" s="49">
        <f t="shared" si="1"/>
        <v>2</v>
      </c>
      <c r="L23" s="52">
        <v>1</v>
      </c>
      <c r="M23" s="52">
        <v>1</v>
      </c>
      <c r="N23" s="52"/>
      <c r="O23" s="52"/>
      <c r="P23" s="52"/>
      <c r="Q23" s="123"/>
    </row>
    <row r="24" spans="1:17" x14ac:dyDescent="0.2">
      <c r="A24" s="158">
        <v>17</v>
      </c>
      <c r="B24" s="157" t="s">
        <v>46</v>
      </c>
      <c r="C24" s="49">
        <f t="shared" si="2"/>
        <v>2</v>
      </c>
      <c r="D24" s="49">
        <f t="shared" si="3"/>
        <v>4</v>
      </c>
      <c r="E24" s="50"/>
      <c r="F24" s="50">
        <v>1</v>
      </c>
      <c r="G24" s="50"/>
      <c r="H24" s="50"/>
      <c r="I24" s="51">
        <v>2</v>
      </c>
      <c r="J24" s="51">
        <v>3</v>
      </c>
      <c r="K24" s="49">
        <f t="shared" si="1"/>
        <v>4</v>
      </c>
      <c r="L24" s="52">
        <v>3</v>
      </c>
      <c r="M24" s="52">
        <v>1</v>
      </c>
      <c r="N24" s="52"/>
      <c r="O24" s="52"/>
      <c r="P24" s="52"/>
      <c r="Q24" s="123"/>
    </row>
    <row r="25" spans="1:17" x14ac:dyDescent="0.2">
      <c r="A25" s="158">
        <v>18</v>
      </c>
      <c r="B25" s="157" t="s">
        <v>47</v>
      </c>
      <c r="C25" s="49">
        <f t="shared" si="2"/>
        <v>1</v>
      </c>
      <c r="D25" s="49">
        <f t="shared" si="3"/>
        <v>0</v>
      </c>
      <c r="E25" s="50"/>
      <c r="F25" s="50"/>
      <c r="G25" s="50"/>
      <c r="H25" s="50"/>
      <c r="I25" s="51">
        <v>1</v>
      </c>
      <c r="J25" s="51"/>
      <c r="K25" s="49">
        <f t="shared" si="1"/>
        <v>0</v>
      </c>
      <c r="L25" s="52"/>
      <c r="M25" s="52"/>
      <c r="N25" s="52"/>
      <c r="O25" s="52"/>
      <c r="P25" s="52"/>
      <c r="Q25" s="123"/>
    </row>
    <row r="26" spans="1:17" x14ac:dyDescent="0.2">
      <c r="A26" s="158">
        <v>19</v>
      </c>
      <c r="B26" s="157" t="s">
        <v>48</v>
      </c>
      <c r="C26" s="49">
        <f t="shared" si="2"/>
        <v>0</v>
      </c>
      <c r="D26" s="49">
        <f t="shared" si="3"/>
        <v>1</v>
      </c>
      <c r="E26" s="50"/>
      <c r="F26" s="50"/>
      <c r="G26" s="50"/>
      <c r="H26" s="50"/>
      <c r="I26" s="51"/>
      <c r="J26" s="51">
        <v>1</v>
      </c>
      <c r="K26" s="49">
        <f t="shared" si="1"/>
        <v>1</v>
      </c>
      <c r="L26" s="52">
        <v>1</v>
      </c>
      <c r="M26" s="52"/>
      <c r="N26" s="52"/>
      <c r="O26" s="52"/>
      <c r="P26" s="52"/>
      <c r="Q26" s="123"/>
    </row>
    <row r="27" spans="1:17" x14ac:dyDescent="0.2">
      <c r="A27" s="158">
        <v>20</v>
      </c>
      <c r="B27" s="157" t="s">
        <v>49</v>
      </c>
      <c r="C27" s="49">
        <f t="shared" si="2"/>
        <v>4</v>
      </c>
      <c r="D27" s="49">
        <f t="shared" si="3"/>
        <v>6</v>
      </c>
      <c r="E27" s="50">
        <v>3</v>
      </c>
      <c r="F27" s="50">
        <v>2</v>
      </c>
      <c r="G27" s="50">
        <v>1</v>
      </c>
      <c r="H27" s="50"/>
      <c r="I27" s="51"/>
      <c r="J27" s="51">
        <v>4</v>
      </c>
      <c r="K27" s="49">
        <f t="shared" si="1"/>
        <v>6</v>
      </c>
      <c r="L27" s="52">
        <v>4</v>
      </c>
      <c r="M27" s="52">
        <v>2</v>
      </c>
      <c r="N27" s="52"/>
      <c r="O27" s="52"/>
      <c r="P27" s="52"/>
      <c r="Q27" s="123"/>
    </row>
    <row r="28" spans="1:17" x14ac:dyDescent="0.2">
      <c r="A28" s="158">
        <v>21</v>
      </c>
      <c r="B28" s="157" t="s">
        <v>50</v>
      </c>
      <c r="C28" s="49">
        <f t="shared" si="2"/>
        <v>0</v>
      </c>
      <c r="D28" s="49">
        <f t="shared" si="3"/>
        <v>0</v>
      </c>
      <c r="E28" s="50"/>
      <c r="F28" s="50"/>
      <c r="G28" s="50"/>
      <c r="H28" s="50"/>
      <c r="I28" s="51"/>
      <c r="J28" s="51"/>
      <c r="K28" s="49">
        <f t="shared" si="1"/>
        <v>0</v>
      </c>
      <c r="L28" s="52"/>
      <c r="M28" s="52"/>
      <c r="N28" s="52"/>
      <c r="O28" s="52"/>
      <c r="P28" s="52"/>
      <c r="Q28" s="123"/>
    </row>
    <row r="29" spans="1:17" x14ac:dyDescent="0.2">
      <c r="A29" s="158">
        <v>22</v>
      </c>
      <c r="B29" s="157" t="s">
        <v>51</v>
      </c>
      <c r="C29" s="49">
        <f t="shared" si="2"/>
        <v>0</v>
      </c>
      <c r="D29" s="49">
        <f t="shared" si="3"/>
        <v>1</v>
      </c>
      <c r="E29" s="50"/>
      <c r="F29" s="50">
        <v>1</v>
      </c>
      <c r="G29" s="50"/>
      <c r="H29" s="50"/>
      <c r="I29" s="51"/>
      <c r="J29" s="51"/>
      <c r="K29" s="49">
        <f t="shared" si="1"/>
        <v>1</v>
      </c>
      <c r="L29" s="52"/>
      <c r="M29" s="52">
        <v>1</v>
      </c>
      <c r="N29" s="52"/>
      <c r="O29" s="52"/>
      <c r="P29" s="52"/>
      <c r="Q29" s="123"/>
    </row>
    <row r="30" spans="1:17" x14ac:dyDescent="0.2">
      <c r="A30" s="158">
        <v>23</v>
      </c>
      <c r="B30" s="157" t="s">
        <v>52</v>
      </c>
      <c r="C30" s="49">
        <f t="shared" si="2"/>
        <v>0</v>
      </c>
      <c r="D30" s="49">
        <f t="shared" si="3"/>
        <v>0</v>
      </c>
      <c r="E30" s="50"/>
      <c r="F30" s="50"/>
      <c r="G30" s="50"/>
      <c r="H30" s="50"/>
      <c r="I30" s="51"/>
      <c r="J30" s="51"/>
      <c r="K30" s="49">
        <f t="shared" si="1"/>
        <v>0</v>
      </c>
      <c r="L30" s="52"/>
      <c r="M30" s="52"/>
      <c r="N30" s="52"/>
      <c r="O30" s="52"/>
      <c r="P30" s="52"/>
      <c r="Q30" s="123"/>
    </row>
    <row r="31" spans="1:17" x14ac:dyDescent="0.2">
      <c r="A31" s="158">
        <v>24</v>
      </c>
      <c r="B31" s="157" t="s">
        <v>53</v>
      </c>
      <c r="C31" s="49">
        <f t="shared" si="2"/>
        <v>0</v>
      </c>
      <c r="D31" s="49">
        <f t="shared" si="3"/>
        <v>0</v>
      </c>
      <c r="E31" s="50"/>
      <c r="F31" s="50"/>
      <c r="G31" s="50"/>
      <c r="H31" s="50"/>
      <c r="I31" s="51"/>
      <c r="J31" s="51"/>
      <c r="K31" s="49">
        <f t="shared" si="1"/>
        <v>0</v>
      </c>
      <c r="L31" s="52"/>
      <c r="M31" s="52"/>
      <c r="N31" s="52"/>
      <c r="O31" s="52"/>
      <c r="P31" s="52"/>
      <c r="Q31" s="123"/>
    </row>
    <row r="32" spans="1:17" x14ac:dyDescent="0.2">
      <c r="A32" s="158">
        <v>25</v>
      </c>
      <c r="B32" s="157" t="s">
        <v>54</v>
      </c>
      <c r="C32" s="49">
        <f t="shared" si="2"/>
        <v>3</v>
      </c>
      <c r="D32" s="49">
        <f t="shared" si="3"/>
        <v>0</v>
      </c>
      <c r="E32" s="50"/>
      <c r="F32" s="50"/>
      <c r="G32" s="50"/>
      <c r="H32" s="50"/>
      <c r="I32" s="51">
        <v>3</v>
      </c>
      <c r="J32" s="51"/>
      <c r="K32" s="49">
        <f t="shared" si="1"/>
        <v>0</v>
      </c>
      <c r="L32" s="52"/>
      <c r="M32" s="52"/>
      <c r="N32" s="52"/>
      <c r="O32" s="52"/>
      <c r="P32" s="52"/>
      <c r="Q32" s="123"/>
    </row>
    <row r="33" spans="1:17" x14ac:dyDescent="0.2">
      <c r="A33" s="158">
        <v>26</v>
      </c>
      <c r="B33" s="157" t="s">
        <v>55</v>
      </c>
      <c r="C33" s="49">
        <f t="shared" si="2"/>
        <v>0</v>
      </c>
      <c r="D33" s="49">
        <f t="shared" si="3"/>
        <v>1</v>
      </c>
      <c r="E33" s="50"/>
      <c r="F33" s="50"/>
      <c r="G33" s="50"/>
      <c r="H33" s="50"/>
      <c r="I33" s="51"/>
      <c r="J33" s="51">
        <v>1</v>
      </c>
      <c r="K33" s="49">
        <f t="shared" si="1"/>
        <v>1</v>
      </c>
      <c r="L33" s="52"/>
      <c r="M33" s="52">
        <v>1</v>
      </c>
      <c r="N33" s="52"/>
      <c r="O33" s="52"/>
      <c r="P33" s="53"/>
      <c r="Q33" s="124"/>
    </row>
    <row r="34" spans="1:17" x14ac:dyDescent="0.2">
      <c r="A34" s="158">
        <v>27</v>
      </c>
      <c r="B34" s="157" t="s">
        <v>56</v>
      </c>
      <c r="C34" s="49">
        <f t="shared" si="2"/>
        <v>2</v>
      </c>
      <c r="D34" s="49">
        <f t="shared" si="3"/>
        <v>6</v>
      </c>
      <c r="E34" s="50"/>
      <c r="F34" s="50">
        <v>1</v>
      </c>
      <c r="G34" s="50"/>
      <c r="H34" s="50"/>
      <c r="I34" s="51">
        <v>2</v>
      </c>
      <c r="J34" s="51">
        <v>5</v>
      </c>
      <c r="K34" s="49">
        <f t="shared" si="1"/>
        <v>6</v>
      </c>
      <c r="L34" s="52">
        <v>6</v>
      </c>
      <c r="M34" s="52"/>
      <c r="N34" s="52"/>
      <c r="O34" s="52"/>
      <c r="P34" s="52"/>
      <c r="Q34" s="123"/>
    </row>
    <row r="35" spans="1:17" x14ac:dyDescent="0.2">
      <c r="A35" s="158">
        <v>28</v>
      </c>
      <c r="B35" s="157" t="s">
        <v>57</v>
      </c>
      <c r="C35" s="49">
        <f t="shared" si="2"/>
        <v>0</v>
      </c>
      <c r="D35" s="49">
        <f t="shared" si="3"/>
        <v>0</v>
      </c>
      <c r="E35" s="50"/>
      <c r="F35" s="50"/>
      <c r="G35" s="50"/>
      <c r="H35" s="50"/>
      <c r="I35" s="51"/>
      <c r="J35" s="51"/>
      <c r="K35" s="49">
        <f t="shared" si="1"/>
        <v>0</v>
      </c>
      <c r="L35" s="52"/>
      <c r="M35" s="52"/>
      <c r="N35" s="52"/>
      <c r="O35" s="52"/>
      <c r="P35" s="52"/>
      <c r="Q35" s="123"/>
    </row>
    <row r="36" spans="1:17" x14ac:dyDescent="0.2">
      <c r="A36" s="158">
        <v>29</v>
      </c>
      <c r="B36" s="157" t="s">
        <v>58</v>
      </c>
      <c r="C36" s="49">
        <f t="shared" si="2"/>
        <v>0</v>
      </c>
      <c r="D36" s="49">
        <f t="shared" si="3"/>
        <v>0</v>
      </c>
      <c r="E36" s="50"/>
      <c r="F36" s="50"/>
      <c r="G36" s="50"/>
      <c r="H36" s="50"/>
      <c r="I36" s="51"/>
      <c r="J36" s="51"/>
      <c r="K36" s="49">
        <f t="shared" si="1"/>
        <v>0</v>
      </c>
      <c r="L36" s="52"/>
      <c r="M36" s="52"/>
      <c r="N36" s="52"/>
      <c r="O36" s="52"/>
      <c r="P36" s="52"/>
      <c r="Q36" s="123"/>
    </row>
    <row r="37" spans="1:17" x14ac:dyDescent="0.2">
      <c r="A37" s="158">
        <v>30</v>
      </c>
      <c r="B37" s="157" t="s">
        <v>59</v>
      </c>
      <c r="C37" s="49">
        <f t="shared" si="2"/>
        <v>0</v>
      </c>
      <c r="D37" s="49">
        <f t="shared" si="3"/>
        <v>0</v>
      </c>
      <c r="E37" s="50"/>
      <c r="F37" s="50"/>
      <c r="G37" s="50"/>
      <c r="H37" s="50"/>
      <c r="I37" s="51"/>
      <c r="J37" s="51"/>
      <c r="K37" s="49">
        <f t="shared" si="1"/>
        <v>0</v>
      </c>
      <c r="L37" s="52"/>
      <c r="M37" s="52"/>
      <c r="N37" s="52"/>
      <c r="O37" s="52"/>
      <c r="P37" s="52"/>
      <c r="Q37" s="123"/>
    </row>
    <row r="38" spans="1:17" x14ac:dyDescent="0.2">
      <c r="A38" s="158">
        <v>31</v>
      </c>
      <c r="B38" s="157" t="s">
        <v>60</v>
      </c>
      <c r="C38" s="49">
        <f t="shared" si="2"/>
        <v>0</v>
      </c>
      <c r="D38" s="49">
        <f t="shared" si="3"/>
        <v>0</v>
      </c>
      <c r="E38" s="50"/>
      <c r="F38" s="50"/>
      <c r="G38" s="50"/>
      <c r="H38" s="50"/>
      <c r="I38" s="51"/>
      <c r="J38" s="51"/>
      <c r="K38" s="49">
        <f t="shared" si="1"/>
        <v>0</v>
      </c>
      <c r="L38" s="52"/>
      <c r="M38" s="52"/>
      <c r="N38" s="52"/>
      <c r="O38" s="52"/>
      <c r="P38" s="52"/>
      <c r="Q38" s="123"/>
    </row>
    <row r="39" spans="1:17" x14ac:dyDescent="0.2">
      <c r="A39" s="158">
        <v>32</v>
      </c>
      <c r="B39" s="157" t="s">
        <v>61</v>
      </c>
      <c r="C39" s="49">
        <f t="shared" si="2"/>
        <v>0</v>
      </c>
      <c r="D39" s="49">
        <f t="shared" si="3"/>
        <v>0</v>
      </c>
      <c r="E39" s="50"/>
      <c r="F39" s="50"/>
      <c r="G39" s="50"/>
      <c r="H39" s="50"/>
      <c r="I39" s="51"/>
      <c r="J39" s="51"/>
      <c r="K39" s="49">
        <f t="shared" si="1"/>
        <v>0</v>
      </c>
      <c r="L39" s="52"/>
      <c r="M39" s="52"/>
      <c r="N39" s="52"/>
      <c r="O39" s="52"/>
      <c r="P39" s="52"/>
      <c r="Q39" s="123"/>
    </row>
    <row r="40" spans="1:17" x14ac:dyDescent="0.2">
      <c r="A40" s="158">
        <v>33</v>
      </c>
      <c r="B40" s="157" t="s">
        <v>62</v>
      </c>
      <c r="C40" s="49">
        <f t="shared" si="2"/>
        <v>0</v>
      </c>
      <c r="D40" s="49">
        <f t="shared" si="3"/>
        <v>0</v>
      </c>
      <c r="E40" s="50"/>
      <c r="F40" s="50"/>
      <c r="G40" s="50"/>
      <c r="H40" s="50"/>
      <c r="I40" s="51"/>
      <c r="J40" s="51"/>
      <c r="K40" s="49">
        <f t="shared" si="1"/>
        <v>0</v>
      </c>
      <c r="L40" s="52"/>
      <c r="M40" s="52"/>
      <c r="N40" s="52"/>
      <c r="O40" s="52"/>
      <c r="P40" s="52"/>
      <c r="Q40" s="123"/>
    </row>
    <row r="41" spans="1:17" x14ac:dyDescent="0.2">
      <c r="A41" s="158">
        <v>34</v>
      </c>
      <c r="B41" s="157" t="s">
        <v>63</v>
      </c>
      <c r="C41" s="49">
        <f t="shared" si="2"/>
        <v>0</v>
      </c>
      <c r="D41" s="49">
        <f t="shared" si="3"/>
        <v>0</v>
      </c>
      <c r="E41" s="50"/>
      <c r="F41" s="50"/>
      <c r="G41" s="50"/>
      <c r="H41" s="50"/>
      <c r="I41" s="51"/>
      <c r="J41" s="51"/>
      <c r="K41" s="49">
        <f t="shared" si="1"/>
        <v>0</v>
      </c>
      <c r="L41" s="52"/>
      <c r="M41" s="52"/>
      <c r="N41" s="52"/>
      <c r="O41" s="52"/>
      <c r="P41" s="52"/>
      <c r="Q41" s="123"/>
    </row>
    <row r="42" spans="1:17" x14ac:dyDescent="0.2">
      <c r="A42" s="158">
        <v>35</v>
      </c>
      <c r="B42" s="157" t="s">
        <v>64</v>
      </c>
      <c r="C42" s="49">
        <f t="shared" si="2"/>
        <v>0</v>
      </c>
      <c r="D42" s="49">
        <f t="shared" si="3"/>
        <v>0</v>
      </c>
      <c r="E42" s="50"/>
      <c r="F42" s="50"/>
      <c r="G42" s="50"/>
      <c r="H42" s="50"/>
      <c r="I42" s="51"/>
      <c r="J42" s="51"/>
      <c r="K42" s="49">
        <f t="shared" si="1"/>
        <v>0</v>
      </c>
      <c r="L42" s="52"/>
      <c r="M42" s="52"/>
      <c r="N42" s="52"/>
      <c r="O42" s="52"/>
      <c r="P42" s="52"/>
      <c r="Q42" s="123"/>
    </row>
    <row r="43" spans="1:17" x14ac:dyDescent="0.2">
      <c r="A43" s="158">
        <v>36</v>
      </c>
      <c r="B43" s="157" t="s">
        <v>65</v>
      </c>
      <c r="C43" s="49">
        <f t="shared" si="2"/>
        <v>0</v>
      </c>
      <c r="D43" s="49">
        <f t="shared" si="3"/>
        <v>0</v>
      </c>
      <c r="E43" s="50"/>
      <c r="F43" s="50"/>
      <c r="G43" s="50"/>
      <c r="H43" s="50"/>
      <c r="I43" s="51"/>
      <c r="J43" s="51"/>
      <c r="K43" s="49">
        <f t="shared" si="1"/>
        <v>0</v>
      </c>
      <c r="L43" s="52"/>
      <c r="M43" s="52"/>
      <c r="N43" s="52"/>
      <c r="O43" s="52"/>
      <c r="P43" s="54"/>
      <c r="Q43" s="123"/>
    </row>
    <row r="44" spans="1:17" x14ac:dyDescent="0.2">
      <c r="A44" s="158">
        <v>37</v>
      </c>
      <c r="B44" s="157" t="s">
        <v>66</v>
      </c>
      <c r="C44" s="49">
        <f t="shared" si="2"/>
        <v>0</v>
      </c>
      <c r="D44" s="49">
        <f t="shared" si="3"/>
        <v>0</v>
      </c>
      <c r="E44" s="50"/>
      <c r="F44" s="50"/>
      <c r="G44" s="50"/>
      <c r="H44" s="50"/>
      <c r="I44" s="51"/>
      <c r="J44" s="51"/>
      <c r="K44" s="49">
        <f t="shared" si="1"/>
        <v>0</v>
      </c>
      <c r="L44" s="52"/>
      <c r="M44" s="52"/>
      <c r="N44" s="52"/>
      <c r="O44" s="52"/>
      <c r="P44" s="54"/>
      <c r="Q44" s="123"/>
    </row>
    <row r="45" spans="1:17" ht="21" thickBot="1" x14ac:dyDescent="0.25">
      <c r="A45" s="159">
        <v>38</v>
      </c>
      <c r="B45" s="160" t="s">
        <v>67</v>
      </c>
      <c r="C45" s="125">
        <f t="shared" si="2"/>
        <v>4</v>
      </c>
      <c r="D45" s="125">
        <f t="shared" si="3"/>
        <v>5</v>
      </c>
      <c r="E45" s="126">
        <v>2</v>
      </c>
      <c r="F45" s="126">
        <v>1</v>
      </c>
      <c r="G45" s="126"/>
      <c r="H45" s="126"/>
      <c r="I45" s="127">
        <v>2</v>
      </c>
      <c r="J45" s="127">
        <v>4</v>
      </c>
      <c r="K45" s="125">
        <f t="shared" si="1"/>
        <v>5</v>
      </c>
      <c r="L45" s="128">
        <v>2</v>
      </c>
      <c r="M45" s="128">
        <v>1</v>
      </c>
      <c r="N45" s="128"/>
      <c r="O45" s="128">
        <v>2</v>
      </c>
      <c r="P45" s="128"/>
      <c r="Q45" s="129"/>
    </row>
    <row r="46" spans="1:17" s="12" customFormat="1" ht="26.25" customHeight="1" thickBot="1" x14ac:dyDescent="0.25">
      <c r="A46" s="224" t="s">
        <v>15</v>
      </c>
      <c r="B46" s="225"/>
      <c r="C46" s="130">
        <f t="shared" ref="C46:N46" si="4">SUM(C8:C45)</f>
        <v>62</v>
      </c>
      <c r="D46" s="131">
        <f t="shared" si="4"/>
        <v>65</v>
      </c>
      <c r="E46" s="130">
        <f t="shared" si="4"/>
        <v>14</v>
      </c>
      <c r="F46" s="130">
        <f t="shared" si="4"/>
        <v>15</v>
      </c>
      <c r="G46" s="130">
        <f t="shared" si="4"/>
        <v>1</v>
      </c>
      <c r="H46" s="130">
        <f t="shared" si="4"/>
        <v>0</v>
      </c>
      <c r="I46" s="131">
        <f t="shared" si="4"/>
        <v>47</v>
      </c>
      <c r="J46" s="131">
        <f t="shared" si="4"/>
        <v>50</v>
      </c>
      <c r="K46" s="130">
        <f t="shared" si="4"/>
        <v>65</v>
      </c>
      <c r="L46" s="132">
        <f t="shared" si="4"/>
        <v>42</v>
      </c>
      <c r="M46" s="132">
        <f t="shared" si="4"/>
        <v>16</v>
      </c>
      <c r="N46" s="132">
        <f t="shared" si="4"/>
        <v>0</v>
      </c>
      <c r="O46" s="132">
        <f>IF(SUM(O8:O45)='3 жадвал'!S23,SUM(O8:O45),"ХАТО")</f>
        <v>7</v>
      </c>
      <c r="P46" s="131">
        <f>SUM(P8:P45)</f>
        <v>0</v>
      </c>
      <c r="Q46" s="133">
        <f>SUM(Q8:Q45)</f>
        <v>0</v>
      </c>
    </row>
    <row r="47" spans="1:17" ht="27" customHeight="1" x14ac:dyDescent="0.2">
      <c r="A47" s="44"/>
      <c r="B47" s="44"/>
      <c r="C47" s="44"/>
      <c r="D47" s="44"/>
      <c r="E47" s="220"/>
      <c r="F47" s="220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s="12" customFormat="1" ht="28.5" customHeight="1" x14ac:dyDescent="0.3">
      <c r="B48" s="205" t="s">
        <v>124</v>
      </c>
      <c r="C48" s="205"/>
      <c r="D48" s="41"/>
      <c r="E48" s="41"/>
      <c r="F48" s="41"/>
      <c r="G48" s="41"/>
      <c r="H48" s="204"/>
      <c r="I48" s="41"/>
      <c r="K48" s="13"/>
      <c r="L48" s="45"/>
      <c r="M48" s="204" t="s">
        <v>125</v>
      </c>
      <c r="N48" s="14"/>
      <c r="O48" s="14"/>
    </row>
    <row r="50" spans="1:17" ht="0.75" customHeight="1" x14ac:dyDescent="0.2"/>
    <row r="51" spans="1:17" ht="35.25" hidden="1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</row>
    <row r="52" spans="1:17" hidden="1" x14ac:dyDescent="0.2"/>
    <row r="53" spans="1:17" hidden="1" x14ac:dyDescent="0.2"/>
    <row r="54" spans="1:17" hidden="1" x14ac:dyDescent="0.2"/>
    <row r="55" spans="1:17" ht="9" hidden="1" customHeight="1" x14ac:dyDescent="0.2"/>
    <row r="56" spans="1:17" hidden="1" x14ac:dyDescent="0.2"/>
    <row r="57" spans="1:17" hidden="1" x14ac:dyDescent="0.2"/>
    <row r="58" spans="1:17" ht="63.75" hidden="1" customHeight="1" x14ac:dyDescent="0.2"/>
    <row r="59" spans="1:17" ht="27" hidden="1" customHeight="1" x14ac:dyDescent="0.2"/>
    <row r="60" spans="1:17" hidden="1" x14ac:dyDescent="0.2"/>
    <row r="61" spans="1:17" hidden="1" x14ac:dyDescent="0.2"/>
    <row r="62" spans="1:17" hidden="1" x14ac:dyDescent="0.2"/>
    <row r="63" spans="1:17" hidden="1" x14ac:dyDescent="0.2"/>
    <row r="64" spans="1:17" hidden="1" x14ac:dyDescent="0.2"/>
    <row r="65" hidden="1" x14ac:dyDescent="0.2"/>
  </sheetData>
  <sheetProtection algorithmName="SHA-512" hashValue="n+T0/b056/amC5og/5pKQFJhQ15RohhYTC3laMiK+++wp24WU3ltQNTk/0nVwuH/sdZMIMf3PzfXFpgCOc4CUg==" saltValue="xub+1WbyOrxmwSw3X6LMZg==" spinCount="100000" sheet="1" objects="1" scenarios="1"/>
  <mergeCells count="22">
    <mergeCell ref="A1:Q1"/>
    <mergeCell ref="L4:O4"/>
    <mergeCell ref="P4:P6"/>
    <mergeCell ref="Q4:Q6"/>
    <mergeCell ref="L5:L6"/>
    <mergeCell ref="N5:N6"/>
    <mergeCell ref="O5:O6"/>
    <mergeCell ref="E3:J3"/>
    <mergeCell ref="K3:Q3"/>
    <mergeCell ref="M5:M6"/>
    <mergeCell ref="P2:Q2"/>
    <mergeCell ref="A51:Q51"/>
    <mergeCell ref="E47:F47"/>
    <mergeCell ref="E4:F5"/>
    <mergeCell ref="G4:H5"/>
    <mergeCell ref="I4:J5"/>
    <mergeCell ref="K4:K6"/>
    <mergeCell ref="A46:B46"/>
    <mergeCell ref="A3:A6"/>
    <mergeCell ref="B3:B6"/>
    <mergeCell ref="C3:D5"/>
    <mergeCell ref="B48:C48"/>
  </mergeCells>
  <printOptions horizontalCentered="1"/>
  <pageMargins left="0.23622047244094491" right="0.23622047244094491" top="0.19685039370078741" bottom="0.19685039370078741" header="0" footer="0"/>
  <pageSetup paperSize="9" scale="51" orientation="landscape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AE30"/>
  <sheetViews>
    <sheetView topLeftCell="A7" zoomScale="70" zoomScaleNormal="70" zoomScaleSheetLayoutView="70" workbookViewId="0">
      <selection activeCell="L30" sqref="L30"/>
    </sheetView>
  </sheetViews>
  <sheetFormatPr defaultColWidth="9.140625" defaultRowHeight="20.25" x14ac:dyDescent="0.3"/>
  <cols>
    <col min="1" max="1" width="6.42578125" style="17" customWidth="1"/>
    <col min="2" max="2" width="29.5703125" style="17" bestFit="1" customWidth="1"/>
    <col min="3" max="4" width="12.140625" style="17" customWidth="1"/>
    <col min="5" max="8" width="11.28515625" style="17" customWidth="1"/>
    <col min="9" max="11" width="14.28515625" style="17" customWidth="1"/>
    <col min="12" max="12" width="14.28515625" style="23" customWidth="1"/>
    <col min="13" max="15" width="14.28515625" style="17" customWidth="1"/>
    <col min="16" max="17" width="16" style="17" customWidth="1"/>
    <col min="18" max="18" width="18.5703125" style="17" customWidth="1"/>
    <col min="19" max="19" width="13.28515625" style="17" customWidth="1"/>
    <col min="20" max="20" width="10.7109375" style="17" customWidth="1"/>
    <col min="21" max="21" width="10.7109375" style="11" customWidth="1"/>
    <col min="22" max="22" width="10.7109375" style="17" customWidth="1"/>
    <col min="23" max="23" width="10.7109375" style="16" customWidth="1"/>
    <col min="24" max="25" width="0" style="16" hidden="1" customWidth="1"/>
    <col min="26" max="26" width="12" style="16" hidden="1" customWidth="1"/>
    <col min="27" max="27" width="12.5703125" style="16" hidden="1" customWidth="1"/>
    <col min="28" max="32" width="0" style="17" hidden="1" customWidth="1"/>
    <col min="33" max="16384" width="9.140625" style="17"/>
  </cols>
  <sheetData>
    <row r="1" spans="1:31" ht="74.25" customHeight="1" x14ac:dyDescent="0.3">
      <c r="A1" s="209" t="s">
        <v>138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31" ht="21" thickBot="1" x14ac:dyDescent="0.3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9"/>
      <c r="N2" s="19"/>
      <c r="O2" s="19"/>
      <c r="P2" s="19"/>
      <c r="Q2" s="19"/>
      <c r="R2" s="19"/>
      <c r="S2" s="19"/>
      <c r="T2" s="19"/>
      <c r="U2" s="19"/>
      <c r="V2" s="243" t="s">
        <v>4</v>
      </c>
      <c r="W2" s="243"/>
    </row>
    <row r="3" spans="1:31" ht="26.25" customHeight="1" x14ac:dyDescent="0.3">
      <c r="A3" s="252" t="s">
        <v>8</v>
      </c>
      <c r="B3" s="255" t="s">
        <v>71</v>
      </c>
      <c r="C3" s="257" t="s">
        <v>72</v>
      </c>
      <c r="D3" s="257"/>
      <c r="E3" s="255" t="s">
        <v>73</v>
      </c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8"/>
    </row>
    <row r="4" spans="1:31" ht="22.5" customHeight="1" x14ac:dyDescent="0.3">
      <c r="A4" s="253"/>
      <c r="B4" s="249"/>
      <c r="C4" s="245"/>
      <c r="D4" s="245"/>
      <c r="E4" s="245" t="s">
        <v>74</v>
      </c>
      <c r="F4" s="245"/>
      <c r="G4" s="245"/>
      <c r="H4" s="245"/>
      <c r="I4" s="244" t="s">
        <v>140</v>
      </c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 t="s">
        <v>69</v>
      </c>
      <c r="U4" s="245"/>
      <c r="V4" s="245" t="s">
        <v>70</v>
      </c>
      <c r="W4" s="246"/>
    </row>
    <row r="5" spans="1:31" ht="34.5" customHeight="1" x14ac:dyDescent="0.3">
      <c r="A5" s="253"/>
      <c r="B5" s="249"/>
      <c r="C5" s="245"/>
      <c r="D5" s="245"/>
      <c r="E5" s="245" t="s">
        <v>75</v>
      </c>
      <c r="F5" s="245"/>
      <c r="G5" s="245" t="s">
        <v>76</v>
      </c>
      <c r="H5" s="245"/>
      <c r="I5" s="247" t="s">
        <v>108</v>
      </c>
      <c r="J5" s="247" t="s">
        <v>109</v>
      </c>
      <c r="K5" s="249" t="s">
        <v>77</v>
      </c>
      <c r="L5" s="249"/>
      <c r="M5" s="249"/>
      <c r="N5" s="249"/>
      <c r="O5" s="249"/>
      <c r="P5" s="247" t="s">
        <v>78</v>
      </c>
      <c r="Q5" s="247" t="s">
        <v>79</v>
      </c>
      <c r="R5" s="247" t="s">
        <v>80</v>
      </c>
      <c r="S5" s="247" t="s">
        <v>29</v>
      </c>
      <c r="T5" s="245"/>
      <c r="U5" s="245"/>
      <c r="V5" s="245"/>
      <c r="W5" s="246"/>
    </row>
    <row r="6" spans="1:31" ht="19.5" customHeight="1" x14ac:dyDescent="0.3">
      <c r="A6" s="253"/>
      <c r="B6" s="249"/>
      <c r="C6" s="245"/>
      <c r="D6" s="245"/>
      <c r="E6" s="245"/>
      <c r="F6" s="245"/>
      <c r="G6" s="245"/>
      <c r="H6" s="245"/>
      <c r="I6" s="247"/>
      <c r="J6" s="247"/>
      <c r="K6" s="249" t="s">
        <v>15</v>
      </c>
      <c r="L6" s="249" t="s">
        <v>81</v>
      </c>
      <c r="M6" s="249"/>
      <c r="N6" s="245" t="s">
        <v>82</v>
      </c>
      <c r="O6" s="245" t="s">
        <v>83</v>
      </c>
      <c r="P6" s="247"/>
      <c r="Q6" s="247"/>
      <c r="R6" s="247"/>
      <c r="S6" s="247"/>
      <c r="T6" s="245"/>
      <c r="U6" s="245"/>
      <c r="V6" s="245"/>
      <c r="W6" s="246"/>
    </row>
    <row r="7" spans="1:31" ht="66.75" customHeight="1" thickBot="1" x14ac:dyDescent="0.35">
      <c r="A7" s="254"/>
      <c r="B7" s="256"/>
      <c r="C7" s="184" t="str">
        <f>'1 жадвал'!C5</f>
        <v>2025-y</v>
      </c>
      <c r="D7" s="184" t="str">
        <f>'1 жадвал'!D5</f>
        <v>2026-y</v>
      </c>
      <c r="E7" s="184" t="str">
        <f>'1 жадвал'!C5</f>
        <v>2025-y</v>
      </c>
      <c r="F7" s="184" t="str">
        <f>'1 жадвал'!D5</f>
        <v>2026-y</v>
      </c>
      <c r="G7" s="184" t="str">
        <f>'1 жадвал'!C5</f>
        <v>2025-y</v>
      </c>
      <c r="H7" s="184" t="str">
        <f>'1 жадвал'!D5</f>
        <v>2026-y</v>
      </c>
      <c r="I7" s="248"/>
      <c r="J7" s="248"/>
      <c r="K7" s="256"/>
      <c r="L7" s="161" t="s">
        <v>84</v>
      </c>
      <c r="M7" s="162" t="s">
        <v>85</v>
      </c>
      <c r="N7" s="259"/>
      <c r="O7" s="259"/>
      <c r="P7" s="248"/>
      <c r="Q7" s="248"/>
      <c r="R7" s="248"/>
      <c r="S7" s="248"/>
      <c r="T7" s="184" t="str">
        <f>'1 жадвал'!C5</f>
        <v>2025-y</v>
      </c>
      <c r="U7" s="184" t="str">
        <f>'1 жадвал'!D5</f>
        <v>2026-y</v>
      </c>
      <c r="V7" s="184" t="str">
        <f>'1 жадвал'!C5</f>
        <v>2025-y</v>
      </c>
      <c r="W7" s="189" t="str">
        <f>'1 жадвал'!D5</f>
        <v>2026-y</v>
      </c>
    </row>
    <row r="8" spans="1:31" ht="24" customHeight="1" thickBot="1" x14ac:dyDescent="0.35">
      <c r="A8" s="163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5">
        <v>9</v>
      </c>
      <c r="J8" s="166">
        <v>10</v>
      </c>
      <c r="K8" s="164">
        <v>11</v>
      </c>
      <c r="L8" s="167">
        <v>12</v>
      </c>
      <c r="M8" s="166">
        <v>13</v>
      </c>
      <c r="N8" s="166">
        <v>14</v>
      </c>
      <c r="O8" s="166">
        <v>15</v>
      </c>
      <c r="P8" s="166">
        <v>16</v>
      </c>
      <c r="Q8" s="166">
        <v>17</v>
      </c>
      <c r="R8" s="168">
        <v>18</v>
      </c>
      <c r="S8" s="166">
        <v>19</v>
      </c>
      <c r="T8" s="164">
        <v>20</v>
      </c>
      <c r="U8" s="164">
        <v>21</v>
      </c>
      <c r="V8" s="164">
        <v>22</v>
      </c>
      <c r="W8" s="169">
        <v>23</v>
      </c>
      <c r="X8" s="16" t="s">
        <v>2</v>
      </c>
      <c r="Y8" s="16" t="s">
        <v>1</v>
      </c>
      <c r="Z8" s="16" t="s">
        <v>3</v>
      </c>
      <c r="AC8" s="11"/>
      <c r="AD8" s="11"/>
    </row>
    <row r="9" spans="1:31" ht="45" customHeight="1" x14ac:dyDescent="0.3">
      <c r="A9" s="55">
        <v>1</v>
      </c>
      <c r="B9" s="89" t="s">
        <v>110</v>
      </c>
      <c r="C9" s="56">
        <f>E9+G9</f>
        <v>14</v>
      </c>
      <c r="D9" s="56">
        <f>IF(((F9+H9)-(I9+J9+K9))+((F9+H9)-(P9+Q9+R9+S9))=0,F9+H9,"ХАТО")</f>
        <v>15</v>
      </c>
      <c r="E9" s="57">
        <v>14</v>
      </c>
      <c r="F9" s="58">
        <v>15</v>
      </c>
      <c r="G9" s="59"/>
      <c r="H9" s="58"/>
      <c r="I9" s="60">
        <v>2</v>
      </c>
      <c r="J9" s="60"/>
      <c r="K9" s="56">
        <f>L9+M9+N9+O9</f>
        <v>13</v>
      </c>
      <c r="L9" s="60">
        <v>1</v>
      </c>
      <c r="M9" s="60">
        <v>11</v>
      </c>
      <c r="N9" s="60"/>
      <c r="O9" s="60">
        <v>1</v>
      </c>
      <c r="P9" s="60">
        <v>6</v>
      </c>
      <c r="Q9" s="60">
        <v>7</v>
      </c>
      <c r="R9" s="60"/>
      <c r="S9" s="60">
        <v>2</v>
      </c>
      <c r="T9" s="60"/>
      <c r="U9" s="61"/>
      <c r="V9" s="62">
        <v>2</v>
      </c>
      <c r="W9" s="63">
        <v>1</v>
      </c>
      <c r="X9" s="16" t="e">
        <f>I9+J9+K9-#REF!</f>
        <v>#REF!</v>
      </c>
      <c r="Y9" s="16" t="e">
        <f>#REF!-#REF!-#REF!</f>
        <v>#REF!</v>
      </c>
      <c r="Z9" s="16" t="e">
        <f>P9+Q9+R9+S9-#REF!</f>
        <v>#REF!</v>
      </c>
      <c r="AA9" s="16" t="e">
        <f>P9+Q9+R9+S9-#REF!</f>
        <v>#REF!</v>
      </c>
      <c r="AB9" s="21"/>
      <c r="AC9" s="11" t="e">
        <f>#REF!+#REF!</f>
        <v>#REF!</v>
      </c>
      <c r="AD9" s="11" t="e">
        <f>AC9-#REF!</f>
        <v>#REF!</v>
      </c>
      <c r="AE9" s="10"/>
    </row>
    <row r="10" spans="1:31" ht="45" customHeight="1" x14ac:dyDescent="0.3">
      <c r="A10" s="64">
        <v>2</v>
      </c>
      <c r="B10" s="90" t="s">
        <v>111</v>
      </c>
      <c r="C10" s="65">
        <f t="shared" ref="C10:C17" si="0">E10+G10</f>
        <v>17</v>
      </c>
      <c r="D10" s="65">
        <f t="shared" ref="D10:D11" si="1">IF(((F10+H10)-(I10+J10+K10))+((F10+H10)-(P10+Q10+R10+S10))=0,F10+H10,"ХАТО")</f>
        <v>15</v>
      </c>
      <c r="E10" s="66">
        <v>16</v>
      </c>
      <c r="F10" s="67">
        <v>14</v>
      </c>
      <c r="G10" s="68">
        <v>1</v>
      </c>
      <c r="H10" s="67">
        <v>1</v>
      </c>
      <c r="I10" s="69">
        <v>6</v>
      </c>
      <c r="J10" s="69"/>
      <c r="K10" s="65">
        <f t="shared" ref="K10:K11" si="2">L10+M10+N10+O10</f>
        <v>9</v>
      </c>
      <c r="L10" s="69">
        <v>2</v>
      </c>
      <c r="M10" s="69">
        <v>7</v>
      </c>
      <c r="N10" s="69"/>
      <c r="O10" s="69"/>
      <c r="P10" s="69">
        <v>5</v>
      </c>
      <c r="Q10" s="69">
        <v>8</v>
      </c>
      <c r="R10" s="69"/>
      <c r="S10" s="69">
        <v>2</v>
      </c>
      <c r="T10" s="69"/>
      <c r="U10" s="70"/>
      <c r="V10" s="71">
        <v>2</v>
      </c>
      <c r="W10" s="72">
        <v>1</v>
      </c>
      <c r="X10" s="16" t="e">
        <f>I10+J10+K10-#REF!</f>
        <v>#REF!</v>
      </c>
      <c r="Y10" s="16" t="e">
        <f>#REF!-#REF!-#REF!</f>
        <v>#REF!</v>
      </c>
      <c r="Z10" s="16" t="e">
        <f>P10+Q10+R10+S10-#REF!</f>
        <v>#REF!</v>
      </c>
      <c r="AA10" s="16" t="e">
        <f>P10+Q10+R10+S10-#REF!</f>
        <v>#REF!</v>
      </c>
      <c r="AB10" s="22"/>
      <c r="AC10" s="11" t="e">
        <f>#REF!+#REF!</f>
        <v>#REF!</v>
      </c>
      <c r="AD10" s="11" t="e">
        <f>AC10-#REF!</f>
        <v>#REF!</v>
      </c>
      <c r="AE10" s="10"/>
    </row>
    <row r="11" spans="1:31" ht="45" customHeight="1" x14ac:dyDescent="0.3">
      <c r="A11" s="64">
        <v>3</v>
      </c>
      <c r="B11" s="90" t="s">
        <v>112</v>
      </c>
      <c r="C11" s="65">
        <f t="shared" si="0"/>
        <v>6</v>
      </c>
      <c r="D11" s="65">
        <f t="shared" si="1"/>
        <v>5</v>
      </c>
      <c r="E11" s="66">
        <v>5</v>
      </c>
      <c r="F11" s="67">
        <v>5</v>
      </c>
      <c r="G11" s="68">
        <v>1</v>
      </c>
      <c r="H11" s="67"/>
      <c r="I11" s="69">
        <v>2</v>
      </c>
      <c r="J11" s="69"/>
      <c r="K11" s="65">
        <f t="shared" si="2"/>
        <v>3</v>
      </c>
      <c r="L11" s="69">
        <v>2</v>
      </c>
      <c r="M11" s="69">
        <v>1</v>
      </c>
      <c r="N11" s="69"/>
      <c r="O11" s="69"/>
      <c r="P11" s="69">
        <v>3</v>
      </c>
      <c r="Q11" s="69">
        <v>2</v>
      </c>
      <c r="R11" s="69"/>
      <c r="S11" s="69"/>
      <c r="T11" s="69"/>
      <c r="U11" s="70"/>
      <c r="V11" s="71">
        <v>1</v>
      </c>
      <c r="W11" s="72">
        <v>1</v>
      </c>
      <c r="X11" s="16" t="e">
        <f>I11+J11+K11-#REF!</f>
        <v>#REF!</v>
      </c>
      <c r="Y11" s="16" t="e">
        <f>#REF!-#REF!-#REF!</f>
        <v>#REF!</v>
      </c>
      <c r="Z11" s="16" t="e">
        <f>P11+Q11+R11+S11-#REF!</f>
        <v>#REF!</v>
      </c>
      <c r="AA11" s="16" t="e">
        <f>P11+Q11+R11+S11-#REF!</f>
        <v>#REF!</v>
      </c>
      <c r="AB11" s="22"/>
      <c r="AC11" s="11" t="e">
        <f>#REF!+#REF!</f>
        <v>#REF!</v>
      </c>
      <c r="AD11" s="11" t="e">
        <f>AC11-#REF!</f>
        <v>#REF!</v>
      </c>
      <c r="AE11" s="10"/>
    </row>
    <row r="12" spans="1:31" ht="45" customHeight="1" x14ac:dyDescent="0.3">
      <c r="A12" s="64">
        <v>4</v>
      </c>
      <c r="B12" s="90" t="s">
        <v>113</v>
      </c>
      <c r="C12" s="65">
        <f t="shared" si="0"/>
        <v>4</v>
      </c>
      <c r="D12" s="65">
        <f t="shared" ref="D12:D17" si="3">IF(((F12+H12)-(I12+J12+K12))+((F12+H12)-(P12+Q12+R12+S12))=0,F12+H12,"ХАТО")</f>
        <v>3</v>
      </c>
      <c r="E12" s="66">
        <v>4</v>
      </c>
      <c r="F12" s="67">
        <v>3</v>
      </c>
      <c r="G12" s="68"/>
      <c r="H12" s="67"/>
      <c r="I12" s="69">
        <v>1</v>
      </c>
      <c r="J12" s="69"/>
      <c r="K12" s="65">
        <f t="shared" ref="K12:K22" si="4">L12+M12+N12+O12</f>
        <v>2</v>
      </c>
      <c r="L12" s="69">
        <v>1</v>
      </c>
      <c r="M12" s="69">
        <v>1</v>
      </c>
      <c r="N12" s="69"/>
      <c r="O12" s="69"/>
      <c r="P12" s="69">
        <v>2</v>
      </c>
      <c r="Q12" s="69"/>
      <c r="R12" s="69"/>
      <c r="S12" s="69">
        <v>1</v>
      </c>
      <c r="T12" s="69"/>
      <c r="U12" s="70"/>
      <c r="V12" s="71">
        <v>1</v>
      </c>
      <c r="W12" s="72">
        <v>1</v>
      </c>
      <c r="X12" s="16" t="e">
        <f>I12+J12+K12-#REF!</f>
        <v>#REF!</v>
      </c>
      <c r="Y12" s="16" t="e">
        <f>#REF!-#REF!-#REF!</f>
        <v>#REF!</v>
      </c>
      <c r="Z12" s="16" t="e">
        <f>P12+Q12+R12+S12-#REF!</f>
        <v>#REF!</v>
      </c>
      <c r="AA12" s="16" t="e">
        <f>P12+Q12+R12+S12-#REF!</f>
        <v>#REF!</v>
      </c>
      <c r="AB12" s="22"/>
      <c r="AC12" s="11" t="e">
        <f>#REF!+#REF!</f>
        <v>#REF!</v>
      </c>
      <c r="AD12" s="11" t="e">
        <f>AC12-#REF!</f>
        <v>#REF!</v>
      </c>
      <c r="AE12" s="22"/>
    </row>
    <row r="13" spans="1:31" ht="45" customHeight="1" x14ac:dyDescent="0.3">
      <c r="A13" s="64">
        <v>5</v>
      </c>
      <c r="B13" s="91" t="s">
        <v>114</v>
      </c>
      <c r="C13" s="65">
        <f t="shared" si="0"/>
        <v>1</v>
      </c>
      <c r="D13" s="65">
        <f t="shared" si="3"/>
        <v>2</v>
      </c>
      <c r="E13" s="66">
        <v>1</v>
      </c>
      <c r="F13" s="67">
        <v>2</v>
      </c>
      <c r="G13" s="68"/>
      <c r="H13" s="67"/>
      <c r="I13" s="69"/>
      <c r="J13" s="69"/>
      <c r="K13" s="65">
        <f t="shared" si="4"/>
        <v>2</v>
      </c>
      <c r="L13" s="69"/>
      <c r="M13" s="69">
        <v>2</v>
      </c>
      <c r="N13" s="69"/>
      <c r="O13" s="69"/>
      <c r="P13" s="69">
        <v>1</v>
      </c>
      <c r="Q13" s="69">
        <v>1</v>
      </c>
      <c r="R13" s="69"/>
      <c r="S13" s="69"/>
      <c r="T13" s="69"/>
      <c r="U13" s="70"/>
      <c r="V13" s="71"/>
      <c r="W13" s="72">
        <v>1</v>
      </c>
      <c r="X13" s="16" t="e">
        <f>I13+J13+K13-#REF!</f>
        <v>#REF!</v>
      </c>
      <c r="Y13" s="16" t="e">
        <f>#REF!-#REF!-#REF!</f>
        <v>#REF!</v>
      </c>
      <c r="Z13" s="16" t="e">
        <f>P13+Q13+R13+S13-#REF!</f>
        <v>#REF!</v>
      </c>
      <c r="AA13" s="16" t="e">
        <f>P13+Q13+R13+S13-#REF!</f>
        <v>#REF!</v>
      </c>
      <c r="AB13" s="22">
        <v>32</v>
      </c>
      <c r="AC13" s="11" t="e">
        <f>#REF!+#REF!</f>
        <v>#REF!</v>
      </c>
      <c r="AD13" s="11" t="e">
        <f>AC13-#REF!</f>
        <v>#REF!</v>
      </c>
      <c r="AE13" s="10"/>
    </row>
    <row r="14" spans="1:31" ht="45" customHeight="1" x14ac:dyDescent="0.3">
      <c r="A14" s="73">
        <v>6</v>
      </c>
      <c r="B14" s="90" t="s">
        <v>115</v>
      </c>
      <c r="C14" s="65">
        <f t="shared" si="0"/>
        <v>7</v>
      </c>
      <c r="D14" s="65">
        <f t="shared" si="3"/>
        <v>6</v>
      </c>
      <c r="E14" s="66">
        <v>7</v>
      </c>
      <c r="F14" s="67">
        <v>6</v>
      </c>
      <c r="G14" s="68"/>
      <c r="H14" s="67"/>
      <c r="I14" s="69">
        <v>1</v>
      </c>
      <c r="J14" s="69"/>
      <c r="K14" s="65">
        <f t="shared" si="4"/>
        <v>5</v>
      </c>
      <c r="L14" s="69"/>
      <c r="M14" s="69">
        <v>4</v>
      </c>
      <c r="N14" s="69"/>
      <c r="O14" s="69">
        <v>1</v>
      </c>
      <c r="P14" s="69">
        <v>3</v>
      </c>
      <c r="Q14" s="69">
        <v>3</v>
      </c>
      <c r="R14" s="69"/>
      <c r="S14" s="69"/>
      <c r="T14" s="69"/>
      <c r="U14" s="70"/>
      <c r="V14" s="71">
        <v>1</v>
      </c>
      <c r="W14" s="74">
        <v>1</v>
      </c>
      <c r="X14" s="16" t="e">
        <f>I14+J14+K14-#REF!</f>
        <v>#REF!</v>
      </c>
      <c r="Y14" s="16" t="e">
        <f>#REF!-#REF!-#REF!</f>
        <v>#REF!</v>
      </c>
      <c r="Z14" s="16" t="e">
        <f>P14+Q14+R14+S14-#REF!</f>
        <v>#REF!</v>
      </c>
      <c r="AA14" s="16" t="e">
        <f>P14+Q14+R14+S14-#REF!</f>
        <v>#REF!</v>
      </c>
      <c r="AB14" s="22"/>
      <c r="AC14" s="11" t="e">
        <f>#REF!+#REF!</f>
        <v>#REF!</v>
      </c>
      <c r="AD14" s="11" t="e">
        <f>AC14-#REF!</f>
        <v>#REF!</v>
      </c>
      <c r="AE14" s="10"/>
    </row>
    <row r="15" spans="1:31" ht="45" customHeight="1" x14ac:dyDescent="0.3">
      <c r="A15" s="73">
        <v>7</v>
      </c>
      <c r="B15" s="90" t="s">
        <v>116</v>
      </c>
      <c r="C15" s="65">
        <f t="shared" si="0"/>
        <v>8</v>
      </c>
      <c r="D15" s="65">
        <f t="shared" si="3"/>
        <v>6</v>
      </c>
      <c r="E15" s="66">
        <v>8</v>
      </c>
      <c r="F15" s="67">
        <v>6</v>
      </c>
      <c r="G15" s="68"/>
      <c r="H15" s="67"/>
      <c r="I15" s="69">
        <v>1</v>
      </c>
      <c r="J15" s="69"/>
      <c r="K15" s="65">
        <f t="shared" si="4"/>
        <v>5</v>
      </c>
      <c r="L15" s="69"/>
      <c r="M15" s="69">
        <v>5</v>
      </c>
      <c r="N15" s="69"/>
      <c r="O15" s="69"/>
      <c r="P15" s="69">
        <v>1</v>
      </c>
      <c r="Q15" s="69">
        <v>5</v>
      </c>
      <c r="R15" s="69"/>
      <c r="S15" s="69"/>
      <c r="T15" s="69"/>
      <c r="U15" s="70"/>
      <c r="V15" s="71"/>
      <c r="W15" s="72"/>
      <c r="X15" s="16" t="e">
        <f>I15+J15+K15-#REF!</f>
        <v>#REF!</v>
      </c>
      <c r="Y15" s="16" t="e">
        <f>#REF!-#REF!-#REF!</f>
        <v>#REF!</v>
      </c>
      <c r="Z15" s="16" t="e">
        <f>P15+Q15+R15+S15-#REF!</f>
        <v>#REF!</v>
      </c>
      <c r="AA15" s="16" t="e">
        <f>P15+Q15+R15+S15-#REF!</f>
        <v>#REF!</v>
      </c>
      <c r="AB15" s="22"/>
      <c r="AC15" s="11" t="e">
        <f>#REF!+#REF!</f>
        <v>#REF!</v>
      </c>
      <c r="AD15" s="11" t="e">
        <f>AC15-#REF!</f>
        <v>#REF!</v>
      </c>
      <c r="AE15" s="22"/>
    </row>
    <row r="16" spans="1:31" ht="45" customHeight="1" x14ac:dyDescent="0.3">
      <c r="A16" s="64">
        <v>8</v>
      </c>
      <c r="B16" s="90" t="s">
        <v>117</v>
      </c>
      <c r="C16" s="65">
        <f t="shared" si="0"/>
        <v>0</v>
      </c>
      <c r="D16" s="65">
        <f t="shared" si="3"/>
        <v>2</v>
      </c>
      <c r="E16" s="66"/>
      <c r="F16" s="67">
        <v>2</v>
      </c>
      <c r="G16" s="68"/>
      <c r="H16" s="67"/>
      <c r="I16" s="69"/>
      <c r="J16" s="69"/>
      <c r="K16" s="65">
        <f t="shared" si="4"/>
        <v>2</v>
      </c>
      <c r="L16" s="69"/>
      <c r="M16" s="69">
        <v>2</v>
      </c>
      <c r="N16" s="69"/>
      <c r="O16" s="69"/>
      <c r="P16" s="69"/>
      <c r="Q16" s="69">
        <v>2</v>
      </c>
      <c r="R16" s="69"/>
      <c r="S16" s="69"/>
      <c r="T16" s="69"/>
      <c r="U16" s="70"/>
      <c r="V16" s="71"/>
      <c r="W16" s="72"/>
      <c r="X16" s="16" t="e">
        <f>I16+J16+K16-#REF!</f>
        <v>#REF!</v>
      </c>
      <c r="Y16" s="16" t="e">
        <f>#REF!-#REF!-#REF!</f>
        <v>#REF!</v>
      </c>
      <c r="Z16" s="16" t="e">
        <f>P16+Q16+R16+S16-#REF!</f>
        <v>#REF!</v>
      </c>
      <c r="AA16" s="16" t="e">
        <f>P16+Q16+R16+S16-#REF!</f>
        <v>#REF!</v>
      </c>
      <c r="AB16" s="22">
        <v>20</v>
      </c>
      <c r="AC16" s="11" t="e">
        <f>#REF!+#REF!</f>
        <v>#REF!</v>
      </c>
      <c r="AD16" s="11" t="e">
        <f>AC16-#REF!</f>
        <v>#REF!</v>
      </c>
      <c r="AE16" s="10"/>
    </row>
    <row r="17" spans="1:31" ht="45" customHeight="1" x14ac:dyDescent="0.3">
      <c r="A17" s="64">
        <v>9</v>
      </c>
      <c r="B17" s="90" t="s">
        <v>118</v>
      </c>
      <c r="C17" s="65">
        <f t="shared" si="0"/>
        <v>2</v>
      </c>
      <c r="D17" s="65">
        <f t="shared" si="3"/>
        <v>5</v>
      </c>
      <c r="E17" s="66">
        <v>2</v>
      </c>
      <c r="F17" s="67">
        <v>5</v>
      </c>
      <c r="G17" s="68"/>
      <c r="H17" s="67"/>
      <c r="I17" s="69"/>
      <c r="J17" s="69"/>
      <c r="K17" s="65">
        <f t="shared" si="4"/>
        <v>5</v>
      </c>
      <c r="L17" s="69"/>
      <c r="M17" s="69">
        <v>5</v>
      </c>
      <c r="N17" s="69"/>
      <c r="O17" s="69"/>
      <c r="P17" s="69"/>
      <c r="Q17" s="69">
        <v>5</v>
      </c>
      <c r="R17" s="69"/>
      <c r="S17" s="69"/>
      <c r="T17" s="69"/>
      <c r="U17" s="70"/>
      <c r="V17" s="71"/>
      <c r="W17" s="72">
        <v>1</v>
      </c>
      <c r="X17" s="16" t="e">
        <f>I17+J17+K17-#REF!</f>
        <v>#REF!</v>
      </c>
      <c r="Y17" s="16" t="e">
        <f>#REF!-#REF!-#REF!</f>
        <v>#REF!</v>
      </c>
      <c r="Z17" s="16" t="e">
        <f>P17+Q17+R17+S17-#REF!</f>
        <v>#REF!</v>
      </c>
      <c r="AA17" s="16" t="e">
        <f>P17+Q17+R17+S17-#REF!</f>
        <v>#REF!</v>
      </c>
      <c r="AB17" s="22">
        <v>1</v>
      </c>
      <c r="AC17" s="11" t="e">
        <f>#REF!+#REF!</f>
        <v>#REF!</v>
      </c>
      <c r="AD17" s="11" t="e">
        <f>AC17-#REF!</f>
        <v>#REF!</v>
      </c>
      <c r="AE17" s="10"/>
    </row>
    <row r="18" spans="1:31" ht="45" customHeight="1" x14ac:dyDescent="0.3">
      <c r="A18" s="64">
        <v>10</v>
      </c>
      <c r="B18" s="196" t="s">
        <v>119</v>
      </c>
      <c r="C18" s="65">
        <f t="shared" ref="C18:C21" si="5">E18+G18</f>
        <v>0</v>
      </c>
      <c r="D18" s="65">
        <f t="shared" ref="D18:D21" si="6">IF(((F18+H18)-(I18+J18+K18))+((F18+H18)-(P18+Q18+R18+S18))=0,F18+H18,"ХАТО")</f>
        <v>0</v>
      </c>
      <c r="E18" s="197"/>
      <c r="F18" s="198"/>
      <c r="G18" s="199"/>
      <c r="H18" s="198"/>
      <c r="I18" s="200"/>
      <c r="J18" s="200"/>
      <c r="K18" s="65">
        <f t="shared" si="4"/>
        <v>0</v>
      </c>
      <c r="L18" s="200"/>
      <c r="M18" s="200"/>
      <c r="N18" s="200"/>
      <c r="O18" s="200"/>
      <c r="P18" s="200"/>
      <c r="Q18" s="200"/>
      <c r="R18" s="200"/>
      <c r="S18" s="200"/>
      <c r="T18" s="200"/>
      <c r="U18" s="201"/>
      <c r="V18" s="202"/>
      <c r="W18" s="203"/>
      <c r="Z18" s="16" t="e">
        <f>P18+Q18+R18+S18-#REF!</f>
        <v>#REF!</v>
      </c>
      <c r="AA18" s="16" t="e">
        <f>P18+Q18+R18+S18-#REF!</f>
        <v>#REF!</v>
      </c>
      <c r="AB18" s="22"/>
      <c r="AC18" s="11"/>
      <c r="AD18" s="11"/>
      <c r="AE18" s="10"/>
    </row>
    <row r="19" spans="1:31" ht="45" customHeight="1" x14ac:dyDescent="0.3">
      <c r="A19" s="64">
        <v>11</v>
      </c>
      <c r="B19" s="196" t="s">
        <v>120</v>
      </c>
      <c r="C19" s="65">
        <f t="shared" si="5"/>
        <v>2</v>
      </c>
      <c r="D19" s="65">
        <f t="shared" si="6"/>
        <v>3</v>
      </c>
      <c r="E19" s="197">
        <v>2</v>
      </c>
      <c r="F19" s="198">
        <v>3</v>
      </c>
      <c r="G19" s="199"/>
      <c r="H19" s="198"/>
      <c r="I19" s="200"/>
      <c r="J19" s="200"/>
      <c r="K19" s="65">
        <f t="shared" si="4"/>
        <v>3</v>
      </c>
      <c r="L19" s="200"/>
      <c r="M19" s="200">
        <v>3</v>
      </c>
      <c r="N19" s="200"/>
      <c r="O19" s="200"/>
      <c r="P19" s="200">
        <v>1</v>
      </c>
      <c r="Q19" s="200">
        <v>1</v>
      </c>
      <c r="R19" s="200"/>
      <c r="S19" s="200">
        <v>1</v>
      </c>
      <c r="T19" s="200"/>
      <c r="U19" s="201"/>
      <c r="V19" s="202"/>
      <c r="W19" s="203"/>
      <c r="Z19" s="16" t="e">
        <f>P19+Q19+R19+S19-#REF!</f>
        <v>#REF!</v>
      </c>
      <c r="AA19" s="16" t="e">
        <f>P19+Q19+R19+S19-#REF!</f>
        <v>#REF!</v>
      </c>
      <c r="AB19" s="22"/>
      <c r="AC19" s="11"/>
      <c r="AD19" s="11"/>
      <c r="AE19" s="10"/>
    </row>
    <row r="20" spans="1:31" ht="45" customHeight="1" x14ac:dyDescent="0.3">
      <c r="A20" s="64">
        <v>12</v>
      </c>
      <c r="B20" s="196" t="s">
        <v>121</v>
      </c>
      <c r="C20" s="65">
        <f t="shared" si="5"/>
        <v>0</v>
      </c>
      <c r="D20" s="65">
        <f t="shared" si="6"/>
        <v>0</v>
      </c>
      <c r="E20" s="197"/>
      <c r="F20" s="198"/>
      <c r="G20" s="199"/>
      <c r="H20" s="198"/>
      <c r="I20" s="200"/>
      <c r="J20" s="200"/>
      <c r="K20" s="65">
        <f t="shared" si="4"/>
        <v>0</v>
      </c>
      <c r="L20" s="200"/>
      <c r="M20" s="200"/>
      <c r="N20" s="200"/>
      <c r="O20" s="200"/>
      <c r="P20" s="200"/>
      <c r="Q20" s="200"/>
      <c r="R20" s="200"/>
      <c r="S20" s="200"/>
      <c r="T20" s="200"/>
      <c r="U20" s="201"/>
      <c r="V20" s="202"/>
      <c r="W20" s="203"/>
      <c r="AB20" s="22"/>
      <c r="AC20" s="11"/>
      <c r="AD20" s="11"/>
      <c r="AE20" s="10"/>
    </row>
    <row r="21" spans="1:31" ht="45" customHeight="1" x14ac:dyDescent="0.3">
      <c r="A21" s="64">
        <v>13</v>
      </c>
      <c r="B21" s="196" t="s">
        <v>122</v>
      </c>
      <c r="C21" s="65">
        <f t="shared" si="5"/>
        <v>1</v>
      </c>
      <c r="D21" s="65">
        <f t="shared" si="6"/>
        <v>2</v>
      </c>
      <c r="E21" s="197">
        <v>1</v>
      </c>
      <c r="F21" s="198">
        <v>1</v>
      </c>
      <c r="G21" s="199"/>
      <c r="H21" s="198">
        <v>1</v>
      </c>
      <c r="I21" s="200">
        <v>1</v>
      </c>
      <c r="J21" s="200"/>
      <c r="K21" s="65">
        <f t="shared" si="4"/>
        <v>1</v>
      </c>
      <c r="L21" s="200"/>
      <c r="M21" s="200">
        <v>1</v>
      </c>
      <c r="N21" s="200"/>
      <c r="O21" s="200"/>
      <c r="P21" s="200">
        <v>1</v>
      </c>
      <c r="Q21" s="200">
        <v>1</v>
      </c>
      <c r="R21" s="200"/>
      <c r="S21" s="200"/>
      <c r="T21" s="200"/>
      <c r="U21" s="201"/>
      <c r="V21" s="202"/>
      <c r="W21" s="203"/>
      <c r="AB21" s="22"/>
      <c r="AC21" s="11"/>
      <c r="AD21" s="11"/>
      <c r="AE21" s="10"/>
    </row>
    <row r="22" spans="1:31" ht="45" customHeight="1" thickBot="1" x14ac:dyDescent="0.35">
      <c r="A22" s="144">
        <v>14</v>
      </c>
      <c r="B22" s="93" t="s">
        <v>107</v>
      </c>
      <c r="C22" s="94">
        <f t="shared" ref="C22" si="7">E22+G22</f>
        <v>0</v>
      </c>
      <c r="D22" s="94">
        <f t="shared" ref="D22" si="8">IF(((F22+H22)-(I22+J22+K22))+((F22+H22)-(P22+Q22+R22+S22))=0,F22+H22,"ХАТО")</f>
        <v>1</v>
      </c>
      <c r="E22" s="95"/>
      <c r="F22" s="96">
        <v>1</v>
      </c>
      <c r="G22" s="97"/>
      <c r="H22" s="96"/>
      <c r="I22" s="98">
        <v>1</v>
      </c>
      <c r="J22" s="98"/>
      <c r="K22" s="94">
        <f t="shared" si="4"/>
        <v>0</v>
      </c>
      <c r="L22" s="98"/>
      <c r="M22" s="98"/>
      <c r="N22" s="98"/>
      <c r="O22" s="98"/>
      <c r="P22" s="98"/>
      <c r="Q22" s="98"/>
      <c r="R22" s="98"/>
      <c r="S22" s="98">
        <v>1</v>
      </c>
      <c r="T22" s="98"/>
      <c r="U22" s="99"/>
      <c r="V22" s="100"/>
      <c r="W22" s="101"/>
      <c r="X22" s="16" t="e">
        <f>I22+J22+K22-#REF!</f>
        <v>#REF!</v>
      </c>
      <c r="Y22" s="16" t="e">
        <f>#REF!-#REF!-#REF!</f>
        <v>#REF!</v>
      </c>
      <c r="Z22" s="16" t="e">
        <f>P22+Q22+R22+S22-#REF!</f>
        <v>#REF!</v>
      </c>
      <c r="AA22" s="16" t="e">
        <f>P22+Q22+R22+S22-#REF!</f>
        <v>#REF!</v>
      </c>
      <c r="AB22" s="22">
        <v>3</v>
      </c>
      <c r="AC22" s="11" t="e">
        <f>#REF!+#REF!</f>
        <v>#REF!</v>
      </c>
      <c r="AD22" s="11" t="e">
        <f>AC22-#REF!</f>
        <v>#REF!</v>
      </c>
      <c r="AE22" s="10"/>
    </row>
    <row r="23" spans="1:31" s="18" customFormat="1" ht="45" customHeight="1" thickBot="1" x14ac:dyDescent="0.25">
      <c r="A23" s="250" t="s">
        <v>15</v>
      </c>
      <c r="B23" s="251"/>
      <c r="C23" s="88">
        <f>IF(SUM(C9:C22)='2 жадвал'!C46,SUM(C9:C22),"ХАТО")</f>
        <v>62</v>
      </c>
      <c r="D23" s="88">
        <f>IF(SUM(D9:D22)='2 жадвал'!D46,SUM(D9:D22),"ХАТО")</f>
        <v>65</v>
      </c>
      <c r="E23" s="88">
        <f>IF(SUM(E9:E22)+SUM(G9:G22)=C23,SUM(E9:E22),"ХАТО")</f>
        <v>60</v>
      </c>
      <c r="F23" s="88">
        <f>IF(SUM(F9:F22)+SUM(H9:H22)=D23,SUM(F9:F22),"ХАТО")</f>
        <v>63</v>
      </c>
      <c r="G23" s="75">
        <f>IF(SUM(E9:E22)+SUM(G9:G22)=C23,SUM(G9:G22),"ХАТО")</f>
        <v>2</v>
      </c>
      <c r="H23" s="75">
        <f>IF(SUM(F9:F22)+SUM(H9:H22)=D23,SUM(H9:H22),"ХАТО")</f>
        <v>2</v>
      </c>
      <c r="I23" s="75">
        <f>IF(SUM(I9:I22)='2 жадвал'!F46,SUM(I9:I22),"ХАТО")</f>
        <v>15</v>
      </c>
      <c r="J23" s="75">
        <f>IF(SUM(J9:J22)='2 жадвал'!H46,SUM(J9:J22),"ХАТО")</f>
        <v>0</v>
      </c>
      <c r="K23" s="75">
        <f>IF(SUM(K9:K22)='2 жадвал'!J46,SUM(K9:K22),"ХАТО")</f>
        <v>50</v>
      </c>
      <c r="L23" s="76">
        <f>IF(SUM(L9:L22)+SUM(M9:M22)='1 жадвал'!F14,SUM(L9:L22),"ХАТО")</f>
        <v>6</v>
      </c>
      <c r="M23" s="75">
        <f>IF(SUM(L9:L22)+SUM(M9:M22)='1 жадвал'!F14,SUM(M9:M22),"ХАТО")</f>
        <v>42</v>
      </c>
      <c r="N23" s="75">
        <f>SUM(N9:N22)</f>
        <v>0</v>
      </c>
      <c r="O23" s="75">
        <f>SUM(O9:O22)</f>
        <v>2</v>
      </c>
      <c r="P23" s="75">
        <f>IF(SUM(P9:P22)+SUM(Q9:Q22)+SUM(R9:R22)+SUM(S9:S22)=D23,SUM(P9:P22),"ХАТО")</f>
        <v>23</v>
      </c>
      <c r="Q23" s="75">
        <f>IF(SUM(P9:P22)+SUM(Q9:Q22)+SUM(R9:R22)+SUM(S9:S22)=D23,SUM(Q9:Q22),"ХАТО")</f>
        <v>35</v>
      </c>
      <c r="R23" s="75">
        <f>IF(SUM(P9:P22)+SUM(Q9:Q22)+SUM(R9:R22)+SUM(S9:S22)=D23,SUM(R9:R22),"ХАТО")</f>
        <v>0</v>
      </c>
      <c r="S23" s="75">
        <f>IF(SUM(P9:P22)+SUM(Q9:Q22)+SUM(R9:R22)+SUM(S9:S22)=D23,SUM(S9:S22),"ХАТО")</f>
        <v>7</v>
      </c>
      <c r="T23" s="88">
        <f>SUM(T9:T22)</f>
        <v>0</v>
      </c>
      <c r="U23" s="88">
        <f>SUM(U9:U22)</f>
        <v>0</v>
      </c>
      <c r="V23" s="88">
        <f>SUM(V9:V22)</f>
        <v>7</v>
      </c>
      <c r="W23" s="77">
        <f>SUM(W9:W22)</f>
        <v>7</v>
      </c>
      <c r="X23" s="18">
        <f>I23+J23+K23-C23</f>
        <v>3</v>
      </c>
      <c r="Y23" s="18">
        <f>C23-E23-G23</f>
        <v>0</v>
      </c>
      <c r="Z23" s="18">
        <f>P23+Q23+R23+S23-C23</f>
        <v>3</v>
      </c>
      <c r="AA23" s="18">
        <f>P23+Q23+R23+S23-C23</f>
        <v>3</v>
      </c>
      <c r="AC23" s="18" t="e">
        <f>#REF!+#REF!</f>
        <v>#REF!</v>
      </c>
      <c r="AD23" s="18" t="e">
        <f>AC23-#REF!</f>
        <v>#REF!</v>
      </c>
    </row>
    <row r="24" spans="1:31" ht="23.25" customHeight="1" x14ac:dyDescent="0.3"/>
    <row r="25" spans="1:31" x14ac:dyDescent="0.3">
      <c r="L25" s="17"/>
      <c r="S25" s="17" t="s">
        <v>0</v>
      </c>
    </row>
    <row r="26" spans="1:31" s="24" customFormat="1" x14ac:dyDescent="0.3">
      <c r="B26" s="242" t="s">
        <v>124</v>
      </c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04" t="s">
        <v>125</v>
      </c>
      <c r="U26" s="15"/>
      <c r="W26" s="15"/>
    </row>
    <row r="27" spans="1:31" x14ac:dyDescent="0.3">
      <c r="A27" s="42"/>
      <c r="B27" s="42"/>
      <c r="C27" s="13"/>
      <c r="D27" s="205"/>
      <c r="E27" s="205"/>
      <c r="F27" s="41"/>
      <c r="G27" s="41"/>
      <c r="H27" s="41"/>
      <c r="I27" s="41"/>
      <c r="J27" s="204"/>
      <c r="K27" s="41"/>
      <c r="L27" s="12"/>
      <c r="M27" s="13"/>
      <c r="N27" s="204"/>
      <c r="O27" s="204"/>
      <c r="P27" s="14"/>
      <c r="Q27" s="42"/>
      <c r="R27" s="14"/>
      <c r="S27" s="14"/>
      <c r="T27" s="14"/>
      <c r="U27" s="42"/>
      <c r="V27" s="42"/>
      <c r="W27" s="42"/>
      <c r="X27" s="17"/>
      <c r="Y27" s="17"/>
      <c r="Z27" s="17"/>
      <c r="AA27" s="17"/>
    </row>
    <row r="28" spans="1:31" x14ac:dyDescent="0.3">
      <c r="D28" s="13"/>
      <c r="E28" s="15"/>
      <c r="F28" s="13"/>
      <c r="G28" s="13"/>
      <c r="H28" s="13"/>
      <c r="I28" s="12"/>
      <c r="J28" s="12"/>
      <c r="K28" s="12"/>
      <c r="L28" s="12"/>
      <c r="M28" s="13"/>
      <c r="R28" s="14"/>
      <c r="S28" s="14"/>
      <c r="T28" s="14"/>
      <c r="U28" s="14"/>
    </row>
    <row r="29" spans="1:31" x14ac:dyDescent="0.3">
      <c r="C29" s="16"/>
      <c r="D29" s="16"/>
      <c r="I29" s="25"/>
      <c r="J29" s="25"/>
      <c r="K29" s="25"/>
      <c r="M29" s="23"/>
    </row>
    <row r="30" spans="1:31" x14ac:dyDescent="0.3">
      <c r="G30" s="13"/>
      <c r="H30" s="13"/>
      <c r="I30" s="13"/>
      <c r="J30" s="13"/>
      <c r="K30" s="13"/>
      <c r="L30" s="26"/>
      <c r="M30" s="13"/>
      <c r="N30" s="13"/>
    </row>
  </sheetData>
  <sheetProtection algorithmName="SHA-512" hashValue="dgXzb8YaHxhycXcEQNOUrENjUd4nZsyM7ETKBCk7WYPp3Fep1fE0F/reMGIKNBS3+egA1S3WSnrhejxY0aO8og==" saltValue="MeXLKzT80Mxai7ZGiMbQrA==" spinCount="100000" sheet="1" objects="1" scenarios="1"/>
  <mergeCells count="26">
    <mergeCell ref="B3:B7"/>
    <mergeCell ref="C3:D6"/>
    <mergeCell ref="E3:W3"/>
    <mergeCell ref="E4:H4"/>
    <mergeCell ref="R5:R7"/>
    <mergeCell ref="S5:S7"/>
    <mergeCell ref="K6:K7"/>
    <mergeCell ref="L6:M6"/>
    <mergeCell ref="N6:N7"/>
    <mergeCell ref="O6:O7"/>
    <mergeCell ref="D27:E27"/>
    <mergeCell ref="A1:W1"/>
    <mergeCell ref="B26:Q26"/>
    <mergeCell ref="V2:W2"/>
    <mergeCell ref="I4:S4"/>
    <mergeCell ref="T4:U6"/>
    <mergeCell ref="V4:W6"/>
    <mergeCell ref="E5:F6"/>
    <mergeCell ref="G5:H6"/>
    <mergeCell ref="I5:I7"/>
    <mergeCell ref="J5:J7"/>
    <mergeCell ref="K5:O5"/>
    <mergeCell ref="P5:P7"/>
    <mergeCell ref="Q5:Q7"/>
    <mergeCell ref="A23:B23"/>
    <mergeCell ref="A3:A7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T49"/>
  <sheetViews>
    <sheetView tabSelected="1" zoomScale="85" zoomScaleNormal="85" zoomScaleSheetLayoutView="70" workbookViewId="0">
      <selection activeCell="B27" sqref="B27"/>
    </sheetView>
  </sheetViews>
  <sheetFormatPr defaultColWidth="9.140625" defaultRowHeight="20.25" x14ac:dyDescent="0.3"/>
  <cols>
    <col min="1" max="1" width="7" style="27" customWidth="1"/>
    <col min="2" max="2" width="64" style="27" customWidth="1"/>
    <col min="3" max="6" width="10" style="27" customWidth="1"/>
    <col min="7" max="7" width="9.28515625" style="27" customWidth="1"/>
    <col min="8" max="12" width="9.28515625" style="17" customWidth="1"/>
    <col min="13" max="14" width="10" style="17" customWidth="1"/>
    <col min="15" max="20" width="9.28515625" style="17" customWidth="1"/>
    <col min="21" max="21" width="24.7109375" style="17" customWidth="1"/>
    <col min="22" max="22" width="22.140625" style="17" customWidth="1"/>
    <col min="23" max="23" width="10.7109375" style="17" customWidth="1"/>
    <col min="24" max="16384" width="9.140625" style="17"/>
  </cols>
  <sheetData>
    <row r="1" spans="1:20" ht="18.75" customHeight="1" x14ac:dyDescent="0.3">
      <c r="A1" s="262" t="s">
        <v>139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1:20" ht="14.25" customHeight="1" thickBot="1" x14ac:dyDescent="0.35">
      <c r="A2" s="87"/>
      <c r="B2" s="87"/>
      <c r="C2" s="87"/>
      <c r="D2" s="87"/>
      <c r="E2" s="87"/>
      <c r="F2" s="87"/>
      <c r="G2" s="8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63" t="s">
        <v>5</v>
      </c>
      <c r="T2" s="263"/>
    </row>
    <row r="3" spans="1:20" ht="20.25" customHeight="1" x14ac:dyDescent="0.3">
      <c r="A3" s="264" t="s">
        <v>8</v>
      </c>
      <c r="B3" s="267" t="s">
        <v>17</v>
      </c>
      <c r="C3" s="267" t="s">
        <v>72</v>
      </c>
      <c r="D3" s="267"/>
      <c r="E3" s="270" t="s">
        <v>73</v>
      </c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1"/>
    </row>
    <row r="4" spans="1:20" x14ac:dyDescent="0.3">
      <c r="A4" s="265"/>
      <c r="B4" s="268"/>
      <c r="C4" s="268"/>
      <c r="D4" s="268"/>
      <c r="E4" s="260" t="s">
        <v>86</v>
      </c>
      <c r="F4" s="260"/>
      <c r="G4" s="260"/>
      <c r="H4" s="260"/>
      <c r="I4" s="260"/>
      <c r="J4" s="260"/>
      <c r="K4" s="260"/>
      <c r="L4" s="260"/>
      <c r="M4" s="260" t="s">
        <v>87</v>
      </c>
      <c r="N4" s="260"/>
      <c r="O4" s="260"/>
      <c r="P4" s="260"/>
      <c r="Q4" s="260"/>
      <c r="R4" s="260"/>
      <c r="S4" s="260"/>
      <c r="T4" s="261"/>
    </row>
    <row r="5" spans="1:20" ht="20.25" customHeight="1" x14ac:dyDescent="0.3">
      <c r="A5" s="265"/>
      <c r="B5" s="268"/>
      <c r="C5" s="268"/>
      <c r="D5" s="268"/>
      <c r="E5" s="268" t="s">
        <v>10</v>
      </c>
      <c r="F5" s="268"/>
      <c r="G5" s="260" t="s">
        <v>73</v>
      </c>
      <c r="H5" s="260"/>
      <c r="I5" s="260"/>
      <c r="J5" s="260"/>
      <c r="K5" s="260"/>
      <c r="L5" s="260"/>
      <c r="M5" s="268" t="s">
        <v>10</v>
      </c>
      <c r="N5" s="268"/>
      <c r="O5" s="260" t="s">
        <v>73</v>
      </c>
      <c r="P5" s="260"/>
      <c r="Q5" s="260"/>
      <c r="R5" s="260"/>
      <c r="S5" s="260"/>
      <c r="T5" s="261"/>
    </row>
    <row r="6" spans="1:20" x14ac:dyDescent="0.3">
      <c r="A6" s="265"/>
      <c r="B6" s="268"/>
      <c r="C6" s="268"/>
      <c r="D6" s="268"/>
      <c r="E6" s="268"/>
      <c r="F6" s="268"/>
      <c r="G6" s="260" t="s">
        <v>88</v>
      </c>
      <c r="H6" s="260"/>
      <c r="I6" s="260" t="s">
        <v>89</v>
      </c>
      <c r="J6" s="260"/>
      <c r="K6" s="260" t="s">
        <v>90</v>
      </c>
      <c r="L6" s="260"/>
      <c r="M6" s="268"/>
      <c r="N6" s="268"/>
      <c r="O6" s="260" t="s">
        <v>88</v>
      </c>
      <c r="P6" s="260"/>
      <c r="Q6" s="260" t="s">
        <v>89</v>
      </c>
      <c r="R6" s="260"/>
      <c r="S6" s="260" t="s">
        <v>90</v>
      </c>
      <c r="T6" s="261"/>
    </row>
    <row r="7" spans="1:20" ht="19.5" customHeight="1" thickBot="1" x14ac:dyDescent="0.35">
      <c r="A7" s="266"/>
      <c r="B7" s="269"/>
      <c r="C7" s="149" t="str">
        <f>'1 жадвал'!C5</f>
        <v>2025-y</v>
      </c>
      <c r="D7" s="149" t="str">
        <f>'1 жадвал'!D5</f>
        <v>2026-y</v>
      </c>
      <c r="E7" s="149" t="str">
        <f>'1 жадвал'!C5</f>
        <v>2025-y</v>
      </c>
      <c r="F7" s="149" t="str">
        <f>'1 жадвал'!D5</f>
        <v>2026-y</v>
      </c>
      <c r="G7" s="149" t="str">
        <f>'1 жадвал'!C5</f>
        <v>2025-y</v>
      </c>
      <c r="H7" s="149" t="str">
        <f>'1 жадвал'!D5</f>
        <v>2026-y</v>
      </c>
      <c r="I7" s="149" t="str">
        <f>'1 жадвал'!C5</f>
        <v>2025-y</v>
      </c>
      <c r="J7" s="149" t="str">
        <f>'1 жадвал'!D5</f>
        <v>2026-y</v>
      </c>
      <c r="K7" s="149" t="str">
        <f>'1 жадвал'!C5</f>
        <v>2025-y</v>
      </c>
      <c r="L7" s="149" t="str">
        <f>'1 жадвал'!D5</f>
        <v>2026-y</v>
      </c>
      <c r="M7" s="149" t="str">
        <f>'1 жадвал'!C5</f>
        <v>2025-y</v>
      </c>
      <c r="N7" s="149" t="str">
        <f>'1 жадвал'!D5</f>
        <v>2026-y</v>
      </c>
      <c r="O7" s="149" t="str">
        <f>'1 жадвал'!C5</f>
        <v>2025-y</v>
      </c>
      <c r="P7" s="149" t="str">
        <f>'1 жадвал'!D5</f>
        <v>2026-y</v>
      </c>
      <c r="Q7" s="149" t="str">
        <f>'1 жадвал'!C5</f>
        <v>2025-y</v>
      </c>
      <c r="R7" s="149" t="str">
        <f>'1 жадвал'!D5</f>
        <v>2026-y</v>
      </c>
      <c r="S7" s="149" t="str">
        <f>'1 жадвал'!C5</f>
        <v>2025-y</v>
      </c>
      <c r="T7" s="190" t="str">
        <f>'1 жадвал'!D5</f>
        <v>2026-y</v>
      </c>
    </row>
    <row r="8" spans="1:20" s="13" customFormat="1" ht="16.5" customHeight="1" thickBot="1" x14ac:dyDescent="0.35">
      <c r="A8" s="193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91">
        <v>7</v>
      </c>
      <c r="H8" s="191">
        <v>8</v>
      </c>
      <c r="I8" s="191">
        <v>9</v>
      </c>
      <c r="J8" s="191">
        <v>10</v>
      </c>
      <c r="K8" s="191">
        <v>11</v>
      </c>
      <c r="L8" s="191">
        <v>12</v>
      </c>
      <c r="M8" s="191">
        <v>13</v>
      </c>
      <c r="N8" s="191">
        <v>14</v>
      </c>
      <c r="O8" s="191">
        <v>15</v>
      </c>
      <c r="P8" s="191">
        <v>16</v>
      </c>
      <c r="Q8" s="191">
        <v>17</v>
      </c>
      <c r="R8" s="191">
        <v>18</v>
      </c>
      <c r="S8" s="191">
        <v>19</v>
      </c>
      <c r="T8" s="192">
        <v>20</v>
      </c>
    </row>
    <row r="9" spans="1:20" ht="20.25" customHeight="1" x14ac:dyDescent="0.3">
      <c r="A9" s="170">
        <v>1</v>
      </c>
      <c r="B9" s="171" t="s">
        <v>30</v>
      </c>
      <c r="C9" s="134">
        <f>IF((E9+M9)='2 жадвал'!C8,SUM(E9+M9),"ХАТО")</f>
        <v>2</v>
      </c>
      <c r="D9" s="134">
        <f>IF((F9+N9)='2 жадвал'!D8,SUM(F9+N9),"ХАТО")</f>
        <v>3</v>
      </c>
      <c r="E9" s="134">
        <f>G9+I9+K9</f>
        <v>2</v>
      </c>
      <c r="F9" s="134">
        <f>H9+J9+L9</f>
        <v>3</v>
      </c>
      <c r="G9" s="135">
        <v>2</v>
      </c>
      <c r="H9" s="136">
        <v>3</v>
      </c>
      <c r="I9" s="135"/>
      <c r="J9" s="136"/>
      <c r="K9" s="135"/>
      <c r="L9" s="136"/>
      <c r="M9" s="134">
        <f>O9+Q9+S9</f>
        <v>0</v>
      </c>
      <c r="N9" s="134">
        <f>P9+R9+T9</f>
        <v>0</v>
      </c>
      <c r="O9" s="135"/>
      <c r="P9" s="136"/>
      <c r="Q9" s="135"/>
      <c r="R9" s="136"/>
      <c r="S9" s="135"/>
      <c r="T9" s="137"/>
    </row>
    <row r="10" spans="1:20" ht="20.25" customHeight="1" x14ac:dyDescent="0.3">
      <c r="A10" s="172">
        <v>2</v>
      </c>
      <c r="B10" s="157" t="s">
        <v>31</v>
      </c>
      <c r="C10" s="79">
        <f>IF((E10+M10)='2 жадвал'!C9,SUM(E10+M10),"ХАТО")</f>
        <v>2</v>
      </c>
      <c r="D10" s="79">
        <f>IF((F10+N10)='2 жадвал'!D9,SUM(F10+N10),"ХАТО")</f>
        <v>3</v>
      </c>
      <c r="E10" s="82">
        <f t="shared" ref="E10:F46" si="0">G10+I10+K10</f>
        <v>2</v>
      </c>
      <c r="F10" s="82">
        <f t="shared" si="0"/>
        <v>2</v>
      </c>
      <c r="G10" s="80">
        <v>2</v>
      </c>
      <c r="H10" s="81">
        <v>2</v>
      </c>
      <c r="I10" s="80"/>
      <c r="J10" s="81"/>
      <c r="K10" s="80"/>
      <c r="L10" s="81"/>
      <c r="M10" s="82">
        <f t="shared" ref="M10:M46" si="1">O10+Q10+S10</f>
        <v>0</v>
      </c>
      <c r="N10" s="82">
        <f t="shared" ref="N10:N46" si="2">P10+R10+T10</f>
        <v>1</v>
      </c>
      <c r="O10" s="80"/>
      <c r="P10" s="81">
        <v>1</v>
      </c>
      <c r="Q10" s="80"/>
      <c r="R10" s="81"/>
      <c r="S10" s="80"/>
      <c r="T10" s="138"/>
    </row>
    <row r="11" spans="1:20" ht="20.25" customHeight="1" x14ac:dyDescent="0.3">
      <c r="A11" s="172">
        <v>3</v>
      </c>
      <c r="B11" s="157" t="s">
        <v>32</v>
      </c>
      <c r="C11" s="79">
        <f>IF((E11+M11)='2 жадвал'!C10,SUM(E11+M11),"ХАТО")</f>
        <v>1</v>
      </c>
      <c r="D11" s="79">
        <f>IF((F11+N11)='2 жадвал'!D10,SUM(F11+N11),"ХАТО")</f>
        <v>1</v>
      </c>
      <c r="E11" s="82">
        <f t="shared" ref="E11:E34" si="3">G11+I11+K11</f>
        <v>1</v>
      </c>
      <c r="F11" s="82">
        <f t="shared" ref="F11:F34" si="4">H11+J11+L11</f>
        <v>1</v>
      </c>
      <c r="G11" s="80">
        <v>1</v>
      </c>
      <c r="H11" s="81">
        <v>1</v>
      </c>
      <c r="I11" s="80"/>
      <c r="J11" s="81"/>
      <c r="K11" s="80"/>
      <c r="L11" s="81"/>
      <c r="M11" s="82">
        <f t="shared" ref="M11:M34" si="5">O11+Q11+S11</f>
        <v>0</v>
      </c>
      <c r="N11" s="82">
        <f t="shared" ref="N11:N34" si="6">P11+R11+T11</f>
        <v>0</v>
      </c>
      <c r="O11" s="80"/>
      <c r="P11" s="81"/>
      <c r="Q11" s="80"/>
      <c r="R11" s="81"/>
      <c r="S11" s="80"/>
      <c r="T11" s="138"/>
    </row>
    <row r="12" spans="1:20" ht="20.25" customHeight="1" x14ac:dyDescent="0.3">
      <c r="A12" s="172">
        <v>4</v>
      </c>
      <c r="B12" s="157" t="s">
        <v>33</v>
      </c>
      <c r="C12" s="79">
        <f>IF((E12+M12)='2 жадвал'!C11,SUM(E12+M12),"ХАТО")</f>
        <v>0</v>
      </c>
      <c r="D12" s="79">
        <f>IF((F12+N12)='2 жадвал'!D11,SUM(F12+N12),"ХАТО")</f>
        <v>0</v>
      </c>
      <c r="E12" s="82">
        <f t="shared" si="3"/>
        <v>0</v>
      </c>
      <c r="F12" s="82">
        <f t="shared" si="4"/>
        <v>0</v>
      </c>
      <c r="G12" s="80"/>
      <c r="H12" s="81"/>
      <c r="I12" s="80"/>
      <c r="J12" s="81"/>
      <c r="K12" s="80"/>
      <c r="L12" s="81"/>
      <c r="M12" s="82">
        <f t="shared" si="5"/>
        <v>0</v>
      </c>
      <c r="N12" s="82">
        <f t="shared" si="6"/>
        <v>0</v>
      </c>
      <c r="O12" s="80"/>
      <c r="P12" s="81"/>
      <c r="Q12" s="80"/>
      <c r="R12" s="81"/>
      <c r="S12" s="80"/>
      <c r="T12" s="138"/>
    </row>
    <row r="13" spans="1:20" ht="20.25" customHeight="1" x14ac:dyDescent="0.3">
      <c r="A13" s="172">
        <v>5</v>
      </c>
      <c r="B13" s="157" t="s">
        <v>34</v>
      </c>
      <c r="C13" s="79">
        <f>IF((E13+M13)='2 жадвал'!C12,SUM(E13+M13),"ХАТО")</f>
        <v>20</v>
      </c>
      <c r="D13" s="79">
        <f>IF((F13+N13)='2 жадвал'!D12,SUM(F13+N13),"ХАТО")</f>
        <v>16</v>
      </c>
      <c r="E13" s="82">
        <f t="shared" si="3"/>
        <v>20</v>
      </c>
      <c r="F13" s="82">
        <f t="shared" si="4"/>
        <v>16</v>
      </c>
      <c r="G13" s="80">
        <v>17</v>
      </c>
      <c r="H13" s="81">
        <v>16</v>
      </c>
      <c r="I13" s="80">
        <v>3</v>
      </c>
      <c r="J13" s="81"/>
      <c r="K13" s="80"/>
      <c r="L13" s="81"/>
      <c r="M13" s="82">
        <f t="shared" si="5"/>
        <v>0</v>
      </c>
      <c r="N13" s="82">
        <f t="shared" si="6"/>
        <v>0</v>
      </c>
      <c r="O13" s="80"/>
      <c r="P13" s="81"/>
      <c r="Q13" s="80"/>
      <c r="R13" s="81"/>
      <c r="S13" s="80"/>
      <c r="T13" s="138"/>
    </row>
    <row r="14" spans="1:20" ht="20.25" customHeight="1" x14ac:dyDescent="0.3">
      <c r="A14" s="172">
        <v>6</v>
      </c>
      <c r="B14" s="157" t="s">
        <v>35</v>
      </c>
      <c r="C14" s="79">
        <f>IF((E14+M14)='2 жадвал'!C13,SUM(E14+M14),"ХАТО")</f>
        <v>1</v>
      </c>
      <c r="D14" s="79">
        <f>IF((F14+N14)='2 жадвал'!D13,SUM(F14+N14),"ХАТО")</f>
        <v>0</v>
      </c>
      <c r="E14" s="82">
        <f t="shared" si="3"/>
        <v>1</v>
      </c>
      <c r="F14" s="82">
        <f t="shared" si="4"/>
        <v>0</v>
      </c>
      <c r="G14" s="80">
        <v>1</v>
      </c>
      <c r="H14" s="81"/>
      <c r="I14" s="80"/>
      <c r="J14" s="81"/>
      <c r="K14" s="80"/>
      <c r="L14" s="81"/>
      <c r="M14" s="82">
        <f t="shared" si="5"/>
        <v>0</v>
      </c>
      <c r="N14" s="82">
        <f t="shared" si="6"/>
        <v>0</v>
      </c>
      <c r="O14" s="80"/>
      <c r="P14" s="81"/>
      <c r="Q14" s="80"/>
      <c r="R14" s="81"/>
      <c r="S14" s="80"/>
      <c r="T14" s="138"/>
    </row>
    <row r="15" spans="1:20" ht="20.25" customHeight="1" x14ac:dyDescent="0.3">
      <c r="A15" s="172">
        <v>7</v>
      </c>
      <c r="B15" s="157" t="s">
        <v>36</v>
      </c>
      <c r="C15" s="79">
        <f>IF((E15+M15)='2 жадвал'!C14,SUM(E15+M15),"ХАТО")</f>
        <v>15</v>
      </c>
      <c r="D15" s="79">
        <f>IF((F15+N15)='2 жадвал'!D14,SUM(F15+N15),"ХАТО")</f>
        <v>11</v>
      </c>
      <c r="E15" s="82">
        <f t="shared" si="3"/>
        <v>15</v>
      </c>
      <c r="F15" s="82">
        <f t="shared" si="4"/>
        <v>11</v>
      </c>
      <c r="G15" s="80">
        <v>15</v>
      </c>
      <c r="H15" s="81">
        <v>11</v>
      </c>
      <c r="I15" s="80"/>
      <c r="J15" s="81"/>
      <c r="K15" s="80"/>
      <c r="L15" s="81"/>
      <c r="M15" s="82">
        <f t="shared" si="5"/>
        <v>0</v>
      </c>
      <c r="N15" s="82">
        <f t="shared" si="6"/>
        <v>0</v>
      </c>
      <c r="O15" s="80"/>
      <c r="P15" s="81"/>
      <c r="Q15" s="80"/>
      <c r="R15" s="81"/>
      <c r="S15" s="80"/>
      <c r="T15" s="138"/>
    </row>
    <row r="16" spans="1:20" ht="20.25" customHeight="1" x14ac:dyDescent="0.3">
      <c r="A16" s="172">
        <v>8</v>
      </c>
      <c r="B16" s="157" t="s">
        <v>37</v>
      </c>
      <c r="C16" s="79">
        <f>IF((E16+M16)='2 жадвал'!C15,SUM(E16+M16),"ХАТО")</f>
        <v>0</v>
      </c>
      <c r="D16" s="79">
        <f>IF((F16+N16)='2 жадвал'!D15,SUM(F16+N16),"ХАТО")</f>
        <v>0</v>
      </c>
      <c r="E16" s="82">
        <f t="shared" si="3"/>
        <v>0</v>
      </c>
      <c r="F16" s="82">
        <f t="shared" si="4"/>
        <v>0</v>
      </c>
      <c r="G16" s="80"/>
      <c r="H16" s="81"/>
      <c r="I16" s="80"/>
      <c r="J16" s="81"/>
      <c r="K16" s="80"/>
      <c r="L16" s="81"/>
      <c r="M16" s="82">
        <f t="shared" si="5"/>
        <v>0</v>
      </c>
      <c r="N16" s="82">
        <f t="shared" si="6"/>
        <v>0</v>
      </c>
      <c r="O16" s="80"/>
      <c r="P16" s="81"/>
      <c r="Q16" s="80"/>
      <c r="R16" s="81"/>
      <c r="S16" s="80"/>
      <c r="T16" s="138"/>
    </row>
    <row r="17" spans="1:20" ht="20.25" customHeight="1" x14ac:dyDescent="0.3">
      <c r="A17" s="172">
        <v>9</v>
      </c>
      <c r="B17" s="157" t="s">
        <v>38</v>
      </c>
      <c r="C17" s="79">
        <f>IF((E17+M17)='2 жадвал'!C16,SUM(E17+M17),"ХАТО")</f>
        <v>0</v>
      </c>
      <c r="D17" s="79">
        <f>IF((F17+N17)='2 жадвал'!D16,SUM(F17+N17),"ХАТО")</f>
        <v>0</v>
      </c>
      <c r="E17" s="82">
        <f t="shared" si="3"/>
        <v>0</v>
      </c>
      <c r="F17" s="82">
        <f t="shared" si="4"/>
        <v>0</v>
      </c>
      <c r="G17" s="80"/>
      <c r="H17" s="81"/>
      <c r="I17" s="80"/>
      <c r="J17" s="81"/>
      <c r="K17" s="80"/>
      <c r="L17" s="81"/>
      <c r="M17" s="82">
        <f t="shared" si="5"/>
        <v>0</v>
      </c>
      <c r="N17" s="82">
        <f t="shared" si="6"/>
        <v>0</v>
      </c>
      <c r="O17" s="80"/>
      <c r="P17" s="81"/>
      <c r="Q17" s="80"/>
      <c r="R17" s="81"/>
      <c r="S17" s="80"/>
      <c r="T17" s="138"/>
    </row>
    <row r="18" spans="1:20" ht="20.25" customHeight="1" x14ac:dyDescent="0.3">
      <c r="A18" s="172">
        <v>10</v>
      </c>
      <c r="B18" s="157" t="s">
        <v>39</v>
      </c>
      <c r="C18" s="79">
        <f>IF((E18+M18)='2 жадвал'!C17,SUM(E18+M18),"ХАТО")</f>
        <v>0</v>
      </c>
      <c r="D18" s="79">
        <f>IF((F18+N18)='2 жадвал'!D17,SUM(F18+N18),"ХАТО")</f>
        <v>0</v>
      </c>
      <c r="E18" s="82">
        <f t="shared" si="3"/>
        <v>0</v>
      </c>
      <c r="F18" s="82">
        <f t="shared" si="4"/>
        <v>0</v>
      </c>
      <c r="G18" s="80"/>
      <c r="H18" s="81"/>
      <c r="I18" s="80"/>
      <c r="J18" s="81"/>
      <c r="K18" s="80"/>
      <c r="L18" s="81"/>
      <c r="M18" s="82">
        <f t="shared" si="5"/>
        <v>0</v>
      </c>
      <c r="N18" s="82">
        <f t="shared" si="6"/>
        <v>0</v>
      </c>
      <c r="O18" s="80"/>
      <c r="P18" s="81"/>
      <c r="Q18" s="80"/>
      <c r="R18" s="81"/>
      <c r="S18" s="80"/>
      <c r="T18" s="138"/>
    </row>
    <row r="19" spans="1:20" ht="20.25" customHeight="1" x14ac:dyDescent="0.3">
      <c r="A19" s="172">
        <v>11</v>
      </c>
      <c r="B19" s="157" t="s">
        <v>40</v>
      </c>
      <c r="C19" s="79">
        <f>IF((E19+M19)='2 жадвал'!C18,SUM(E19+M19),"ХАТО")</f>
        <v>1</v>
      </c>
      <c r="D19" s="79">
        <f>IF((F19+N19)='2 жадвал'!D18,SUM(F19+N19),"ХАТО")</f>
        <v>1</v>
      </c>
      <c r="E19" s="82">
        <f t="shared" si="3"/>
        <v>1</v>
      </c>
      <c r="F19" s="82">
        <f t="shared" si="4"/>
        <v>0</v>
      </c>
      <c r="G19" s="80">
        <v>1</v>
      </c>
      <c r="H19" s="81"/>
      <c r="I19" s="80"/>
      <c r="J19" s="81"/>
      <c r="K19" s="80"/>
      <c r="L19" s="81"/>
      <c r="M19" s="82">
        <f t="shared" si="5"/>
        <v>0</v>
      </c>
      <c r="N19" s="82">
        <f t="shared" si="6"/>
        <v>1</v>
      </c>
      <c r="O19" s="80"/>
      <c r="P19" s="81"/>
      <c r="Q19" s="80"/>
      <c r="R19" s="81">
        <v>1</v>
      </c>
      <c r="S19" s="80"/>
      <c r="T19" s="138"/>
    </row>
    <row r="20" spans="1:20" ht="20.25" customHeight="1" x14ac:dyDescent="0.3">
      <c r="A20" s="172">
        <v>12</v>
      </c>
      <c r="B20" s="157" t="s">
        <v>41</v>
      </c>
      <c r="C20" s="79">
        <f>IF((E20+M20)='2 жадвал'!C19,SUM(E20+M20),"ХАТО")</f>
        <v>0</v>
      </c>
      <c r="D20" s="79">
        <f>IF((F20+N20)='2 жадвал'!D19,SUM(F20+N20),"ХАТО")</f>
        <v>0</v>
      </c>
      <c r="E20" s="82">
        <f t="shared" si="3"/>
        <v>0</v>
      </c>
      <c r="F20" s="82">
        <f t="shared" si="4"/>
        <v>0</v>
      </c>
      <c r="G20" s="80"/>
      <c r="H20" s="81"/>
      <c r="I20" s="80"/>
      <c r="J20" s="81"/>
      <c r="K20" s="80"/>
      <c r="L20" s="81"/>
      <c r="M20" s="82">
        <f t="shared" si="5"/>
        <v>0</v>
      </c>
      <c r="N20" s="82">
        <f t="shared" si="6"/>
        <v>0</v>
      </c>
      <c r="O20" s="80"/>
      <c r="P20" s="81"/>
      <c r="Q20" s="80"/>
      <c r="R20" s="81"/>
      <c r="S20" s="80"/>
      <c r="T20" s="138"/>
    </row>
    <row r="21" spans="1:20" ht="20.25" customHeight="1" x14ac:dyDescent="0.3">
      <c r="A21" s="172">
        <v>13</v>
      </c>
      <c r="B21" s="157" t="s">
        <v>42</v>
      </c>
      <c r="C21" s="79">
        <f>IF((E21+M21)='2 жадвал'!C20,SUM(E21+M21),"ХАТО")</f>
        <v>0</v>
      </c>
      <c r="D21" s="79">
        <f>IF((F21+N21)='2 жадвал'!D20,SUM(F21+N21),"ХАТО")</f>
        <v>0</v>
      </c>
      <c r="E21" s="82">
        <f t="shared" si="3"/>
        <v>0</v>
      </c>
      <c r="F21" s="82">
        <f t="shared" si="4"/>
        <v>0</v>
      </c>
      <c r="G21" s="80"/>
      <c r="H21" s="81"/>
      <c r="I21" s="80"/>
      <c r="J21" s="81"/>
      <c r="K21" s="80"/>
      <c r="L21" s="81"/>
      <c r="M21" s="82">
        <f t="shared" si="5"/>
        <v>0</v>
      </c>
      <c r="N21" s="82">
        <f t="shared" si="6"/>
        <v>0</v>
      </c>
      <c r="O21" s="80"/>
      <c r="P21" s="81"/>
      <c r="Q21" s="80"/>
      <c r="R21" s="81"/>
      <c r="S21" s="80"/>
      <c r="T21" s="138"/>
    </row>
    <row r="22" spans="1:20" ht="20.25" customHeight="1" x14ac:dyDescent="0.3">
      <c r="A22" s="172">
        <v>14</v>
      </c>
      <c r="B22" s="157" t="s">
        <v>43</v>
      </c>
      <c r="C22" s="79">
        <f>IF((E22+M22)='2 жадвал'!C21,SUM(E22+M22),"ХАТО")</f>
        <v>0</v>
      </c>
      <c r="D22" s="79">
        <f>IF((F22+N22)='2 жадвал'!D21,SUM(F22+N22),"ХАТО")</f>
        <v>0</v>
      </c>
      <c r="E22" s="82">
        <f t="shared" si="3"/>
        <v>0</v>
      </c>
      <c r="F22" s="82">
        <f t="shared" si="4"/>
        <v>0</v>
      </c>
      <c r="G22" s="80"/>
      <c r="H22" s="81"/>
      <c r="I22" s="80"/>
      <c r="J22" s="81"/>
      <c r="K22" s="80"/>
      <c r="L22" s="81"/>
      <c r="M22" s="82">
        <f t="shared" si="5"/>
        <v>0</v>
      </c>
      <c r="N22" s="82">
        <f t="shared" si="6"/>
        <v>0</v>
      </c>
      <c r="O22" s="80"/>
      <c r="P22" s="81"/>
      <c r="Q22" s="80"/>
      <c r="R22" s="81"/>
      <c r="S22" s="80"/>
      <c r="T22" s="138"/>
    </row>
    <row r="23" spans="1:20" ht="20.25" customHeight="1" x14ac:dyDescent="0.3">
      <c r="A23" s="172">
        <v>15</v>
      </c>
      <c r="B23" s="157" t="s">
        <v>44</v>
      </c>
      <c r="C23" s="79">
        <f>IF((E23+M23)='2 жадвал'!C22,SUM(E23+M23),"ХАТО")</f>
        <v>2</v>
      </c>
      <c r="D23" s="79">
        <f>IF((F23+N23)='2 жадвал'!D22,SUM(F23+N23),"ХАТО")</f>
        <v>4</v>
      </c>
      <c r="E23" s="82">
        <f t="shared" si="3"/>
        <v>2</v>
      </c>
      <c r="F23" s="82">
        <f t="shared" si="4"/>
        <v>4</v>
      </c>
      <c r="G23" s="80">
        <v>1</v>
      </c>
      <c r="H23" s="81">
        <v>4</v>
      </c>
      <c r="I23" s="80"/>
      <c r="J23" s="81"/>
      <c r="K23" s="80">
        <v>1</v>
      </c>
      <c r="L23" s="81"/>
      <c r="M23" s="82">
        <f t="shared" si="5"/>
        <v>0</v>
      </c>
      <c r="N23" s="82">
        <f t="shared" si="6"/>
        <v>0</v>
      </c>
      <c r="O23" s="80"/>
      <c r="P23" s="81"/>
      <c r="Q23" s="80"/>
      <c r="R23" s="81"/>
      <c r="S23" s="80"/>
      <c r="T23" s="138"/>
    </row>
    <row r="24" spans="1:20" ht="20.25" customHeight="1" x14ac:dyDescent="0.3">
      <c r="A24" s="172">
        <v>16</v>
      </c>
      <c r="B24" s="157" t="s">
        <v>45</v>
      </c>
      <c r="C24" s="79">
        <f>IF((E24+M24)='2 жадвал'!C23,SUM(E24+M24),"ХАТО")</f>
        <v>2</v>
      </c>
      <c r="D24" s="79">
        <f>IF((F24+N24)='2 жадвал'!D23,SUM(F24+N24),"ХАТО")</f>
        <v>2</v>
      </c>
      <c r="E24" s="82">
        <f t="shared" si="3"/>
        <v>2</v>
      </c>
      <c r="F24" s="82">
        <f t="shared" si="4"/>
        <v>2</v>
      </c>
      <c r="G24" s="80">
        <v>2</v>
      </c>
      <c r="H24" s="81">
        <v>2</v>
      </c>
      <c r="I24" s="80"/>
      <c r="J24" s="81"/>
      <c r="K24" s="80"/>
      <c r="L24" s="81"/>
      <c r="M24" s="82">
        <f t="shared" si="5"/>
        <v>0</v>
      </c>
      <c r="N24" s="82">
        <f t="shared" si="6"/>
        <v>0</v>
      </c>
      <c r="O24" s="80"/>
      <c r="P24" s="81"/>
      <c r="Q24" s="80"/>
      <c r="R24" s="81"/>
      <c r="S24" s="80"/>
      <c r="T24" s="138"/>
    </row>
    <row r="25" spans="1:20" ht="20.25" customHeight="1" x14ac:dyDescent="0.3">
      <c r="A25" s="172">
        <v>17</v>
      </c>
      <c r="B25" s="157" t="s">
        <v>46</v>
      </c>
      <c r="C25" s="79">
        <f>IF((E25+M25)='2 жадвал'!C24,SUM(E25+M25),"ХАТО")</f>
        <v>2</v>
      </c>
      <c r="D25" s="79">
        <f>IF((F25+N25)='2 жадвал'!D24,SUM(F25+N25),"ХАТО")</f>
        <v>4</v>
      </c>
      <c r="E25" s="82">
        <f t="shared" si="3"/>
        <v>2</v>
      </c>
      <c r="F25" s="82">
        <f t="shared" si="4"/>
        <v>4</v>
      </c>
      <c r="G25" s="80">
        <v>2</v>
      </c>
      <c r="H25" s="81">
        <v>4</v>
      </c>
      <c r="I25" s="80"/>
      <c r="J25" s="81"/>
      <c r="K25" s="80"/>
      <c r="L25" s="81"/>
      <c r="M25" s="82">
        <f t="shared" si="5"/>
        <v>0</v>
      </c>
      <c r="N25" s="82">
        <f t="shared" si="6"/>
        <v>0</v>
      </c>
      <c r="O25" s="80"/>
      <c r="P25" s="81"/>
      <c r="Q25" s="80"/>
      <c r="R25" s="81"/>
      <c r="S25" s="80"/>
      <c r="T25" s="138"/>
    </row>
    <row r="26" spans="1:20" ht="20.25" customHeight="1" x14ac:dyDescent="0.3">
      <c r="A26" s="172">
        <v>18</v>
      </c>
      <c r="B26" s="157" t="s">
        <v>47</v>
      </c>
      <c r="C26" s="79">
        <f>IF((E26+M26)='2 жадвал'!C25,SUM(E26+M26),"ХАТО")</f>
        <v>1</v>
      </c>
      <c r="D26" s="79">
        <f>IF((F26+N26)='2 жадвал'!D25,SUM(F26+N26),"ХАТО")</f>
        <v>0</v>
      </c>
      <c r="E26" s="82">
        <f t="shared" si="3"/>
        <v>1</v>
      </c>
      <c r="F26" s="82">
        <f t="shared" si="4"/>
        <v>0</v>
      </c>
      <c r="G26" s="80">
        <v>1</v>
      </c>
      <c r="H26" s="81"/>
      <c r="I26" s="80"/>
      <c r="J26" s="81"/>
      <c r="K26" s="80"/>
      <c r="L26" s="81"/>
      <c r="M26" s="82">
        <f t="shared" si="5"/>
        <v>0</v>
      </c>
      <c r="N26" s="82">
        <f t="shared" si="6"/>
        <v>0</v>
      </c>
      <c r="O26" s="80"/>
      <c r="P26" s="81"/>
      <c r="Q26" s="80"/>
      <c r="R26" s="81"/>
      <c r="S26" s="80"/>
      <c r="T26" s="138"/>
    </row>
    <row r="27" spans="1:20" ht="20.25" customHeight="1" x14ac:dyDescent="0.3">
      <c r="A27" s="172">
        <v>19</v>
      </c>
      <c r="B27" s="157" t="s">
        <v>48</v>
      </c>
      <c r="C27" s="79">
        <f>IF((E27+M27)='2 жадвал'!C26,SUM(E27+M27),"ХАТО")</f>
        <v>0</v>
      </c>
      <c r="D27" s="79">
        <f>IF((F27+N27)='2 жадвал'!D26,SUM(F27+N27),"ХАТО")</f>
        <v>1</v>
      </c>
      <c r="E27" s="82">
        <f t="shared" si="3"/>
        <v>0</v>
      </c>
      <c r="F27" s="82">
        <f t="shared" si="4"/>
        <v>1</v>
      </c>
      <c r="G27" s="80"/>
      <c r="H27" s="81">
        <v>1</v>
      </c>
      <c r="I27" s="80"/>
      <c r="J27" s="81"/>
      <c r="K27" s="80"/>
      <c r="L27" s="81"/>
      <c r="M27" s="82">
        <f t="shared" si="5"/>
        <v>0</v>
      </c>
      <c r="N27" s="82">
        <f t="shared" si="6"/>
        <v>0</v>
      </c>
      <c r="O27" s="80"/>
      <c r="P27" s="81"/>
      <c r="Q27" s="80"/>
      <c r="R27" s="81"/>
      <c r="S27" s="80"/>
      <c r="T27" s="138"/>
    </row>
    <row r="28" spans="1:20" ht="20.25" customHeight="1" x14ac:dyDescent="0.3">
      <c r="A28" s="172">
        <v>20</v>
      </c>
      <c r="B28" s="157" t="s">
        <v>49</v>
      </c>
      <c r="C28" s="79">
        <f>IF((E28+M28)='2 жадвал'!C27,SUM(E28+M28),"ХАТО")</f>
        <v>4</v>
      </c>
      <c r="D28" s="79">
        <f>IF((F28+N28)='2 жадвал'!D27,SUM(F28+N28),"ХАТО")</f>
        <v>6</v>
      </c>
      <c r="E28" s="82">
        <f t="shared" si="3"/>
        <v>4</v>
      </c>
      <c r="F28" s="82">
        <f t="shared" si="4"/>
        <v>6</v>
      </c>
      <c r="G28" s="80">
        <v>3</v>
      </c>
      <c r="H28" s="81">
        <v>5</v>
      </c>
      <c r="I28" s="80"/>
      <c r="J28" s="81">
        <v>1</v>
      </c>
      <c r="K28" s="80">
        <v>1</v>
      </c>
      <c r="L28" s="81"/>
      <c r="M28" s="82">
        <f t="shared" si="5"/>
        <v>0</v>
      </c>
      <c r="N28" s="82">
        <f t="shared" si="6"/>
        <v>0</v>
      </c>
      <c r="O28" s="80"/>
      <c r="P28" s="81"/>
      <c r="Q28" s="80"/>
      <c r="R28" s="81"/>
      <c r="S28" s="80"/>
      <c r="T28" s="138"/>
    </row>
    <row r="29" spans="1:20" ht="20.25" customHeight="1" x14ac:dyDescent="0.3">
      <c r="A29" s="172">
        <v>21</v>
      </c>
      <c r="B29" s="157" t="s">
        <v>50</v>
      </c>
      <c r="C29" s="79">
        <f>IF((E29+M29)='2 жадвал'!C28,SUM(E29+M29),"ХАТО")</f>
        <v>0</v>
      </c>
      <c r="D29" s="79">
        <f>IF((F29+N29)='2 жадвал'!D28,SUM(F29+N29),"ХАТО")</f>
        <v>0</v>
      </c>
      <c r="E29" s="82">
        <f t="shared" si="3"/>
        <v>0</v>
      </c>
      <c r="F29" s="82">
        <f t="shared" si="4"/>
        <v>0</v>
      </c>
      <c r="G29" s="80"/>
      <c r="H29" s="81"/>
      <c r="I29" s="80"/>
      <c r="J29" s="81"/>
      <c r="K29" s="80"/>
      <c r="L29" s="81"/>
      <c r="M29" s="82">
        <f t="shared" si="5"/>
        <v>0</v>
      </c>
      <c r="N29" s="82">
        <f t="shared" si="6"/>
        <v>0</v>
      </c>
      <c r="O29" s="80"/>
      <c r="P29" s="81"/>
      <c r="Q29" s="80"/>
      <c r="R29" s="81"/>
      <c r="S29" s="80"/>
      <c r="T29" s="138"/>
    </row>
    <row r="30" spans="1:20" ht="20.25" customHeight="1" x14ac:dyDescent="0.3">
      <c r="A30" s="172">
        <v>22</v>
      </c>
      <c r="B30" s="157" t="s">
        <v>51</v>
      </c>
      <c r="C30" s="79">
        <f>IF((E30+M30)='2 жадвал'!C29,SUM(E30+M30),"ХАТО")</f>
        <v>0</v>
      </c>
      <c r="D30" s="79">
        <f>IF((F30+N30)='2 жадвал'!D29,SUM(F30+N30),"ХАТО")</f>
        <v>1</v>
      </c>
      <c r="E30" s="82">
        <f t="shared" si="3"/>
        <v>0</v>
      </c>
      <c r="F30" s="82">
        <f t="shared" si="4"/>
        <v>1</v>
      </c>
      <c r="G30" s="80"/>
      <c r="H30" s="81"/>
      <c r="I30" s="80"/>
      <c r="J30" s="81"/>
      <c r="K30" s="80"/>
      <c r="L30" s="81">
        <v>1</v>
      </c>
      <c r="M30" s="82">
        <f t="shared" si="5"/>
        <v>0</v>
      </c>
      <c r="N30" s="82">
        <f t="shared" si="6"/>
        <v>0</v>
      </c>
      <c r="O30" s="80"/>
      <c r="P30" s="81"/>
      <c r="Q30" s="80"/>
      <c r="R30" s="81"/>
      <c r="S30" s="80"/>
      <c r="T30" s="138"/>
    </row>
    <row r="31" spans="1:20" ht="20.25" customHeight="1" x14ac:dyDescent="0.3">
      <c r="A31" s="172">
        <v>23</v>
      </c>
      <c r="B31" s="157" t="s">
        <v>52</v>
      </c>
      <c r="C31" s="79">
        <f>IF((E31+M31)='2 жадвал'!C30,SUM(E31+M31),"ХАТО")</f>
        <v>0</v>
      </c>
      <c r="D31" s="79">
        <f>IF((F31+N31)='2 жадвал'!D30,SUM(F31+N31),"ХАТО")</f>
        <v>0</v>
      </c>
      <c r="E31" s="82">
        <f t="shared" si="3"/>
        <v>0</v>
      </c>
      <c r="F31" s="82">
        <f t="shared" si="4"/>
        <v>0</v>
      </c>
      <c r="G31" s="80"/>
      <c r="H31" s="81"/>
      <c r="I31" s="80"/>
      <c r="J31" s="81"/>
      <c r="K31" s="80"/>
      <c r="L31" s="81"/>
      <c r="M31" s="82">
        <f t="shared" si="5"/>
        <v>0</v>
      </c>
      <c r="N31" s="82">
        <f t="shared" si="6"/>
        <v>0</v>
      </c>
      <c r="O31" s="80"/>
      <c r="P31" s="81"/>
      <c r="Q31" s="80"/>
      <c r="R31" s="81"/>
      <c r="S31" s="80"/>
      <c r="T31" s="138"/>
    </row>
    <row r="32" spans="1:20" ht="20.25" customHeight="1" x14ac:dyDescent="0.3">
      <c r="A32" s="172">
        <v>24</v>
      </c>
      <c r="B32" s="157" t="s">
        <v>53</v>
      </c>
      <c r="C32" s="79">
        <f>IF((E32+M32)='2 жадвал'!C31,SUM(E32+M32),"ХАТО")</f>
        <v>0</v>
      </c>
      <c r="D32" s="79">
        <f>IF((F32+N32)='2 жадвал'!D31,SUM(F32+N32),"ХАТО")</f>
        <v>0</v>
      </c>
      <c r="E32" s="82">
        <f t="shared" si="3"/>
        <v>0</v>
      </c>
      <c r="F32" s="82">
        <f t="shared" si="4"/>
        <v>0</v>
      </c>
      <c r="G32" s="80"/>
      <c r="H32" s="81"/>
      <c r="I32" s="80"/>
      <c r="J32" s="81"/>
      <c r="K32" s="80"/>
      <c r="L32" s="81"/>
      <c r="M32" s="82">
        <f t="shared" si="5"/>
        <v>0</v>
      </c>
      <c r="N32" s="82">
        <f t="shared" si="6"/>
        <v>0</v>
      </c>
      <c r="O32" s="80"/>
      <c r="P32" s="81"/>
      <c r="Q32" s="80"/>
      <c r="R32" s="81"/>
      <c r="S32" s="80"/>
      <c r="T32" s="138"/>
    </row>
    <row r="33" spans="1:20" ht="20.25" customHeight="1" x14ac:dyDescent="0.3">
      <c r="A33" s="172">
        <v>25</v>
      </c>
      <c r="B33" s="157" t="s">
        <v>54</v>
      </c>
      <c r="C33" s="79">
        <f>IF((E33+M33)='2 жадвал'!C32,SUM(E33+M33),"ХАТО")</f>
        <v>3</v>
      </c>
      <c r="D33" s="79">
        <f>IF((F33+N33)='2 жадвал'!D32,SUM(F33+N33),"ХАТО")</f>
        <v>0</v>
      </c>
      <c r="E33" s="82">
        <f t="shared" si="3"/>
        <v>3</v>
      </c>
      <c r="F33" s="82">
        <f t="shared" si="4"/>
        <v>0</v>
      </c>
      <c r="G33" s="80">
        <v>3</v>
      </c>
      <c r="H33" s="81"/>
      <c r="I33" s="80"/>
      <c r="J33" s="81"/>
      <c r="K33" s="80"/>
      <c r="L33" s="81"/>
      <c r="M33" s="82">
        <f t="shared" si="5"/>
        <v>0</v>
      </c>
      <c r="N33" s="82">
        <f t="shared" si="6"/>
        <v>0</v>
      </c>
      <c r="O33" s="80"/>
      <c r="P33" s="81"/>
      <c r="Q33" s="80"/>
      <c r="R33" s="81"/>
      <c r="S33" s="80"/>
      <c r="T33" s="138"/>
    </row>
    <row r="34" spans="1:20" ht="20.25" customHeight="1" x14ac:dyDescent="0.3">
      <c r="A34" s="172">
        <v>26</v>
      </c>
      <c r="B34" s="157" t="s">
        <v>55</v>
      </c>
      <c r="C34" s="79">
        <f>IF((E34+M34)='2 жадвал'!C33,SUM(E34+M34),"ХАТО")</f>
        <v>0</v>
      </c>
      <c r="D34" s="79">
        <f>IF((F34+N34)='2 жадвал'!D33,SUM(F34+N34),"ХАТО")</f>
        <v>1</v>
      </c>
      <c r="E34" s="82">
        <f t="shared" si="3"/>
        <v>0</v>
      </c>
      <c r="F34" s="82">
        <f t="shared" si="4"/>
        <v>1</v>
      </c>
      <c r="G34" s="80"/>
      <c r="H34" s="81">
        <v>1</v>
      </c>
      <c r="I34" s="80"/>
      <c r="J34" s="81"/>
      <c r="K34" s="80"/>
      <c r="L34" s="81"/>
      <c r="M34" s="82">
        <f t="shared" si="5"/>
        <v>0</v>
      </c>
      <c r="N34" s="82">
        <f t="shared" si="6"/>
        <v>0</v>
      </c>
      <c r="O34" s="80"/>
      <c r="P34" s="81"/>
      <c r="Q34" s="80"/>
      <c r="R34" s="81"/>
      <c r="S34" s="80"/>
      <c r="T34" s="138"/>
    </row>
    <row r="35" spans="1:20" ht="20.25" customHeight="1" x14ac:dyDescent="0.3">
      <c r="A35" s="172">
        <v>27</v>
      </c>
      <c r="B35" s="157" t="s">
        <v>56</v>
      </c>
      <c r="C35" s="79">
        <f>IF((E35+M35)='2 жадвал'!C34,SUM(E35+M35),"ХАТО")</f>
        <v>2</v>
      </c>
      <c r="D35" s="79">
        <f>IF((F35+N35)='2 жадвал'!D34,SUM(F35+N35),"ХАТО")</f>
        <v>6</v>
      </c>
      <c r="E35" s="82">
        <f t="shared" si="0"/>
        <v>2</v>
      </c>
      <c r="F35" s="82">
        <f t="shared" si="0"/>
        <v>6</v>
      </c>
      <c r="G35" s="80">
        <v>2</v>
      </c>
      <c r="H35" s="81">
        <v>5</v>
      </c>
      <c r="I35" s="80"/>
      <c r="J35" s="81">
        <v>1</v>
      </c>
      <c r="K35" s="80"/>
      <c r="L35" s="81"/>
      <c r="M35" s="82">
        <f t="shared" si="1"/>
        <v>0</v>
      </c>
      <c r="N35" s="82">
        <f t="shared" si="2"/>
        <v>0</v>
      </c>
      <c r="O35" s="80"/>
      <c r="P35" s="81"/>
      <c r="Q35" s="80"/>
      <c r="R35" s="81"/>
      <c r="S35" s="80"/>
      <c r="T35" s="138"/>
    </row>
    <row r="36" spans="1:20" ht="20.25" customHeight="1" x14ac:dyDescent="0.3">
      <c r="A36" s="172">
        <v>28</v>
      </c>
      <c r="B36" s="157" t="s">
        <v>57</v>
      </c>
      <c r="C36" s="79">
        <f>IF((E36+M36)='2 жадвал'!C35,SUM(E36+M36),"ХАТО")</f>
        <v>0</v>
      </c>
      <c r="D36" s="79">
        <f>IF((F36+N36)='2 жадвал'!D35,SUM(F36+N36),"ХАТО")</f>
        <v>0</v>
      </c>
      <c r="E36" s="82">
        <f t="shared" si="0"/>
        <v>0</v>
      </c>
      <c r="F36" s="82">
        <f t="shared" si="0"/>
        <v>0</v>
      </c>
      <c r="G36" s="80"/>
      <c r="H36" s="81"/>
      <c r="I36" s="80"/>
      <c r="J36" s="81"/>
      <c r="K36" s="80"/>
      <c r="L36" s="81"/>
      <c r="M36" s="82">
        <f t="shared" si="1"/>
        <v>0</v>
      </c>
      <c r="N36" s="82">
        <f t="shared" si="2"/>
        <v>0</v>
      </c>
      <c r="O36" s="80"/>
      <c r="P36" s="81"/>
      <c r="Q36" s="80"/>
      <c r="R36" s="81"/>
      <c r="S36" s="80"/>
      <c r="T36" s="138"/>
    </row>
    <row r="37" spans="1:20" ht="20.25" customHeight="1" x14ac:dyDescent="0.3">
      <c r="A37" s="172">
        <v>29</v>
      </c>
      <c r="B37" s="157" t="s">
        <v>58</v>
      </c>
      <c r="C37" s="79">
        <f>IF((E37+M37)='2 жадвал'!C36,SUM(E37+M37),"ХАТО")</f>
        <v>0</v>
      </c>
      <c r="D37" s="79">
        <f>IF((F37+N37)='2 жадвал'!D36,SUM(F37+N37),"ХАТО")</f>
        <v>0</v>
      </c>
      <c r="E37" s="82">
        <f t="shared" si="0"/>
        <v>0</v>
      </c>
      <c r="F37" s="82">
        <f t="shared" si="0"/>
        <v>0</v>
      </c>
      <c r="G37" s="80"/>
      <c r="H37" s="81"/>
      <c r="I37" s="80"/>
      <c r="J37" s="81"/>
      <c r="K37" s="80"/>
      <c r="L37" s="81"/>
      <c r="M37" s="82">
        <f t="shared" si="1"/>
        <v>0</v>
      </c>
      <c r="N37" s="82">
        <f t="shared" si="2"/>
        <v>0</v>
      </c>
      <c r="O37" s="80"/>
      <c r="P37" s="81"/>
      <c r="Q37" s="80"/>
      <c r="R37" s="81"/>
      <c r="S37" s="80"/>
      <c r="T37" s="138"/>
    </row>
    <row r="38" spans="1:20" ht="20.25" customHeight="1" x14ac:dyDescent="0.3">
      <c r="A38" s="172">
        <v>30</v>
      </c>
      <c r="B38" s="157" t="s">
        <v>59</v>
      </c>
      <c r="C38" s="79">
        <f>IF((E38+M38)='2 жадвал'!C37,SUM(E38+M38),"ХАТО")</f>
        <v>0</v>
      </c>
      <c r="D38" s="79">
        <f>IF((F38+N38)='2 жадвал'!D37,SUM(F38+N38),"ХАТО")</f>
        <v>0</v>
      </c>
      <c r="E38" s="82">
        <f t="shared" si="0"/>
        <v>0</v>
      </c>
      <c r="F38" s="82">
        <f t="shared" si="0"/>
        <v>0</v>
      </c>
      <c r="G38" s="80"/>
      <c r="H38" s="81"/>
      <c r="I38" s="80"/>
      <c r="J38" s="81"/>
      <c r="K38" s="80"/>
      <c r="L38" s="81"/>
      <c r="M38" s="82">
        <f t="shared" si="1"/>
        <v>0</v>
      </c>
      <c r="N38" s="82">
        <f t="shared" si="2"/>
        <v>0</v>
      </c>
      <c r="O38" s="80"/>
      <c r="P38" s="81"/>
      <c r="Q38" s="80"/>
      <c r="R38" s="81"/>
      <c r="S38" s="80"/>
      <c r="T38" s="138"/>
    </row>
    <row r="39" spans="1:20" ht="20.25" customHeight="1" x14ac:dyDescent="0.3">
      <c r="A39" s="172">
        <v>31</v>
      </c>
      <c r="B39" s="157" t="s">
        <v>60</v>
      </c>
      <c r="C39" s="79">
        <f>IF((E39+M39)='2 жадвал'!C38,SUM(E39+M39),"ХАТО")</f>
        <v>0</v>
      </c>
      <c r="D39" s="79">
        <f>IF((F39+N39)='2 жадвал'!D38,SUM(F39+N39),"ХАТО")</f>
        <v>0</v>
      </c>
      <c r="E39" s="82">
        <f t="shared" si="0"/>
        <v>0</v>
      </c>
      <c r="F39" s="82">
        <f t="shared" si="0"/>
        <v>0</v>
      </c>
      <c r="G39" s="80"/>
      <c r="H39" s="81"/>
      <c r="I39" s="80"/>
      <c r="J39" s="81"/>
      <c r="K39" s="80"/>
      <c r="L39" s="81"/>
      <c r="M39" s="82">
        <f t="shared" si="1"/>
        <v>0</v>
      </c>
      <c r="N39" s="82">
        <f t="shared" si="2"/>
        <v>0</v>
      </c>
      <c r="O39" s="80"/>
      <c r="P39" s="81"/>
      <c r="Q39" s="80"/>
      <c r="R39" s="81"/>
      <c r="S39" s="80"/>
      <c r="T39" s="138"/>
    </row>
    <row r="40" spans="1:20" ht="20.25" customHeight="1" x14ac:dyDescent="0.3">
      <c r="A40" s="172">
        <v>32</v>
      </c>
      <c r="B40" s="157" t="s">
        <v>61</v>
      </c>
      <c r="C40" s="79">
        <f>IF((E40+M40)='2 жадвал'!C39,SUM(E40+M40),"ХАТО")</f>
        <v>0</v>
      </c>
      <c r="D40" s="79">
        <f>IF((F40+N40)='2 жадвал'!D39,SUM(F40+N40),"ХАТО")</f>
        <v>0</v>
      </c>
      <c r="E40" s="82">
        <f t="shared" si="0"/>
        <v>0</v>
      </c>
      <c r="F40" s="82">
        <f t="shared" si="0"/>
        <v>0</v>
      </c>
      <c r="G40" s="80"/>
      <c r="H40" s="81"/>
      <c r="I40" s="80"/>
      <c r="J40" s="81"/>
      <c r="K40" s="80"/>
      <c r="L40" s="81"/>
      <c r="M40" s="82">
        <f t="shared" si="1"/>
        <v>0</v>
      </c>
      <c r="N40" s="82">
        <f t="shared" si="2"/>
        <v>0</v>
      </c>
      <c r="O40" s="80"/>
      <c r="P40" s="81"/>
      <c r="Q40" s="80"/>
      <c r="R40" s="81"/>
      <c r="S40" s="80"/>
      <c r="T40" s="138"/>
    </row>
    <row r="41" spans="1:20" ht="20.25" customHeight="1" x14ac:dyDescent="0.3">
      <c r="A41" s="172">
        <v>33</v>
      </c>
      <c r="B41" s="157" t="s">
        <v>62</v>
      </c>
      <c r="C41" s="79">
        <f>IF((E41+M41)='2 жадвал'!C40,SUM(E41+M41),"ХАТО")</f>
        <v>0</v>
      </c>
      <c r="D41" s="79">
        <f>IF((F41+N41)='2 жадвал'!D40,SUM(F41+N41),"ХАТО")</f>
        <v>0</v>
      </c>
      <c r="E41" s="82">
        <f t="shared" si="0"/>
        <v>0</v>
      </c>
      <c r="F41" s="82">
        <f t="shared" si="0"/>
        <v>0</v>
      </c>
      <c r="G41" s="80"/>
      <c r="H41" s="81"/>
      <c r="I41" s="80"/>
      <c r="J41" s="81"/>
      <c r="K41" s="80"/>
      <c r="L41" s="81"/>
      <c r="M41" s="82">
        <f t="shared" si="1"/>
        <v>0</v>
      </c>
      <c r="N41" s="82">
        <f t="shared" si="2"/>
        <v>0</v>
      </c>
      <c r="O41" s="80"/>
      <c r="P41" s="81"/>
      <c r="Q41" s="80"/>
      <c r="R41" s="81"/>
      <c r="S41" s="80"/>
      <c r="T41" s="138"/>
    </row>
    <row r="42" spans="1:20" ht="20.25" customHeight="1" x14ac:dyDescent="0.3">
      <c r="A42" s="172">
        <v>34</v>
      </c>
      <c r="B42" s="157" t="s">
        <v>63</v>
      </c>
      <c r="C42" s="79">
        <f>IF((E42+M42)='2 жадвал'!C41,SUM(E42+M42),"ХАТО")</f>
        <v>0</v>
      </c>
      <c r="D42" s="79">
        <f>IF((F42+N42)='2 жадвал'!D41,SUM(F42+N42),"ХАТО")</f>
        <v>0</v>
      </c>
      <c r="E42" s="82">
        <f t="shared" si="0"/>
        <v>0</v>
      </c>
      <c r="F42" s="82">
        <f t="shared" si="0"/>
        <v>0</v>
      </c>
      <c r="G42" s="80"/>
      <c r="H42" s="81"/>
      <c r="I42" s="80"/>
      <c r="J42" s="81"/>
      <c r="K42" s="80"/>
      <c r="L42" s="81"/>
      <c r="M42" s="82">
        <f t="shared" si="1"/>
        <v>0</v>
      </c>
      <c r="N42" s="82">
        <f t="shared" si="2"/>
        <v>0</v>
      </c>
      <c r="O42" s="80"/>
      <c r="P42" s="81"/>
      <c r="Q42" s="80"/>
      <c r="R42" s="81"/>
      <c r="S42" s="80"/>
      <c r="T42" s="138"/>
    </row>
    <row r="43" spans="1:20" ht="20.25" customHeight="1" x14ac:dyDescent="0.3">
      <c r="A43" s="172">
        <v>35</v>
      </c>
      <c r="B43" s="157" t="s">
        <v>64</v>
      </c>
      <c r="C43" s="79">
        <f>IF((E43+M43)='2 жадвал'!C42,SUM(E43+M43),"ХАТО")</f>
        <v>0</v>
      </c>
      <c r="D43" s="79">
        <f>IF((F43+N43)='2 жадвал'!D42,SUM(F43+N43),"ХАТО")</f>
        <v>0</v>
      </c>
      <c r="E43" s="82">
        <f t="shared" si="0"/>
        <v>0</v>
      </c>
      <c r="F43" s="82">
        <f t="shared" si="0"/>
        <v>0</v>
      </c>
      <c r="G43" s="80"/>
      <c r="H43" s="81"/>
      <c r="I43" s="80"/>
      <c r="J43" s="81"/>
      <c r="K43" s="80"/>
      <c r="L43" s="81"/>
      <c r="M43" s="82">
        <f t="shared" si="1"/>
        <v>0</v>
      </c>
      <c r="N43" s="82">
        <f t="shared" si="2"/>
        <v>0</v>
      </c>
      <c r="O43" s="80"/>
      <c r="P43" s="81"/>
      <c r="Q43" s="80"/>
      <c r="R43" s="81"/>
      <c r="S43" s="80"/>
      <c r="T43" s="138"/>
    </row>
    <row r="44" spans="1:20" ht="20.25" customHeight="1" x14ac:dyDescent="0.3">
      <c r="A44" s="172">
        <v>36</v>
      </c>
      <c r="B44" s="157" t="s">
        <v>65</v>
      </c>
      <c r="C44" s="79">
        <f>IF((E44+M44)='2 жадвал'!C43,SUM(E44+M44),"ХАТО")</f>
        <v>0</v>
      </c>
      <c r="D44" s="79">
        <f>IF((F44+N44)='2 жадвал'!D43,SUM(F44+N44),"ХАТО")</f>
        <v>0</v>
      </c>
      <c r="E44" s="82">
        <f t="shared" si="0"/>
        <v>0</v>
      </c>
      <c r="F44" s="82">
        <f t="shared" si="0"/>
        <v>0</v>
      </c>
      <c r="G44" s="80"/>
      <c r="H44" s="81"/>
      <c r="I44" s="80"/>
      <c r="J44" s="81"/>
      <c r="K44" s="80"/>
      <c r="L44" s="81"/>
      <c r="M44" s="82">
        <f t="shared" si="1"/>
        <v>0</v>
      </c>
      <c r="N44" s="82">
        <f t="shared" si="2"/>
        <v>0</v>
      </c>
      <c r="O44" s="80"/>
      <c r="P44" s="81"/>
      <c r="Q44" s="80"/>
      <c r="R44" s="81"/>
      <c r="S44" s="80"/>
      <c r="T44" s="138"/>
    </row>
    <row r="45" spans="1:20" ht="20.25" customHeight="1" x14ac:dyDescent="0.3">
      <c r="A45" s="172">
        <v>37</v>
      </c>
      <c r="B45" s="157" t="s">
        <v>66</v>
      </c>
      <c r="C45" s="79">
        <f>IF((E45+M45)='2 жадвал'!C44,SUM(E45+M45),"ХАТО")</f>
        <v>0</v>
      </c>
      <c r="D45" s="79">
        <f>IF((F45+N45)='2 жадвал'!D44,SUM(F45+N45),"ХАТО")</f>
        <v>0</v>
      </c>
      <c r="E45" s="82">
        <f t="shared" si="0"/>
        <v>0</v>
      </c>
      <c r="F45" s="82">
        <f t="shared" si="0"/>
        <v>0</v>
      </c>
      <c r="G45" s="80"/>
      <c r="H45" s="81"/>
      <c r="I45" s="80"/>
      <c r="J45" s="81"/>
      <c r="K45" s="80"/>
      <c r="L45" s="81"/>
      <c r="M45" s="82">
        <f t="shared" si="1"/>
        <v>0</v>
      </c>
      <c r="N45" s="82">
        <f t="shared" si="2"/>
        <v>0</v>
      </c>
      <c r="O45" s="80"/>
      <c r="P45" s="81"/>
      <c r="Q45" s="80"/>
      <c r="R45" s="81"/>
      <c r="S45" s="80"/>
      <c r="T45" s="138"/>
    </row>
    <row r="46" spans="1:20" ht="20.25" customHeight="1" thickBot="1" x14ac:dyDescent="0.35">
      <c r="A46" s="173">
        <v>38</v>
      </c>
      <c r="B46" s="160" t="s">
        <v>67</v>
      </c>
      <c r="C46" s="139">
        <f>IF((E46+M46)='2 жадвал'!C45,SUM(E46+M46),"ХАТО")</f>
        <v>4</v>
      </c>
      <c r="D46" s="139">
        <f>IF((F46+N46)='2 жадвал'!D45,SUM(F46+N46),"ХАТО")</f>
        <v>5</v>
      </c>
      <c r="E46" s="140">
        <f t="shared" si="0"/>
        <v>2</v>
      </c>
      <c r="F46" s="140">
        <f t="shared" si="0"/>
        <v>5</v>
      </c>
      <c r="G46" s="141">
        <v>2</v>
      </c>
      <c r="H46" s="142">
        <v>4</v>
      </c>
      <c r="I46" s="141"/>
      <c r="J46" s="142">
        <v>1</v>
      </c>
      <c r="K46" s="141"/>
      <c r="L46" s="142"/>
      <c r="M46" s="140">
        <f t="shared" si="1"/>
        <v>2</v>
      </c>
      <c r="N46" s="140">
        <f t="shared" si="2"/>
        <v>0</v>
      </c>
      <c r="O46" s="141">
        <v>2</v>
      </c>
      <c r="P46" s="142"/>
      <c r="Q46" s="141"/>
      <c r="R46" s="142"/>
      <c r="S46" s="141"/>
      <c r="T46" s="143"/>
    </row>
    <row r="47" spans="1:20" s="35" customFormat="1" ht="20.25" customHeight="1" thickBot="1" x14ac:dyDescent="0.25">
      <c r="A47" s="250" t="s">
        <v>15</v>
      </c>
      <c r="B47" s="251"/>
      <c r="C47" s="88">
        <f>SUM(C9:C46)</f>
        <v>62</v>
      </c>
      <c r="D47" s="88">
        <f>SUM(D9:D46)</f>
        <v>65</v>
      </c>
      <c r="E47" s="75">
        <f>IF(SUM(E9:E46)='3 жадвал'!E23,SUM(E9:E46),"ХАТО")</f>
        <v>60</v>
      </c>
      <c r="F47" s="75">
        <f>IF(SUM(F9:F46)='3 жадвал'!F23,SUM(F9:F46),"ХАТО")</f>
        <v>63</v>
      </c>
      <c r="G47" s="75">
        <f t="shared" ref="G47:L47" si="7">SUM(G9:G46)</f>
        <v>55</v>
      </c>
      <c r="H47" s="75">
        <f t="shared" si="7"/>
        <v>59</v>
      </c>
      <c r="I47" s="75">
        <f t="shared" si="7"/>
        <v>3</v>
      </c>
      <c r="J47" s="75">
        <f t="shared" si="7"/>
        <v>3</v>
      </c>
      <c r="K47" s="75">
        <f t="shared" si="7"/>
        <v>2</v>
      </c>
      <c r="L47" s="75">
        <f t="shared" si="7"/>
        <v>1</v>
      </c>
      <c r="M47" s="75">
        <f>IF(SUM(M9:M46)='3 жадвал'!G23,SUM(M9:M46),"ХАТО")</f>
        <v>2</v>
      </c>
      <c r="N47" s="75">
        <f>IF(SUM(N9:N46)='3 жадвал'!H23,SUM(N9:N46),"ХАТО")</f>
        <v>2</v>
      </c>
      <c r="O47" s="75">
        <f t="shared" ref="O47:T47" si="8">SUM(O9:O46)</f>
        <v>2</v>
      </c>
      <c r="P47" s="75">
        <f t="shared" si="8"/>
        <v>1</v>
      </c>
      <c r="Q47" s="75">
        <f t="shared" si="8"/>
        <v>0</v>
      </c>
      <c r="R47" s="75">
        <f t="shared" si="8"/>
        <v>1</v>
      </c>
      <c r="S47" s="75">
        <f t="shared" si="8"/>
        <v>0</v>
      </c>
      <c r="T47" s="78">
        <f t="shared" si="8"/>
        <v>0</v>
      </c>
    </row>
    <row r="48" spans="1:20" ht="20.25" customHeight="1" x14ac:dyDescent="0.3">
      <c r="A48" s="29"/>
      <c r="B48" s="30"/>
      <c r="C48" s="31"/>
      <c r="D48" s="32"/>
      <c r="E48" s="33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</row>
    <row r="49" spans="2:20" x14ac:dyDescent="0.3">
      <c r="B49" s="205" t="s">
        <v>124</v>
      </c>
      <c r="C49" s="205"/>
      <c r="D49" s="41"/>
      <c r="E49" s="41"/>
      <c r="F49" s="41"/>
      <c r="G49" s="41"/>
      <c r="H49" s="204"/>
      <c r="I49" s="41"/>
      <c r="J49" s="12"/>
      <c r="K49" s="13"/>
      <c r="L49" s="204"/>
      <c r="M49" s="204" t="s">
        <v>125</v>
      </c>
      <c r="N49" s="14"/>
      <c r="O49" s="86"/>
      <c r="P49" s="14"/>
      <c r="Q49" s="14"/>
      <c r="R49" s="14"/>
      <c r="S49" s="27"/>
      <c r="T49" s="27"/>
    </row>
  </sheetData>
  <sheetProtection algorithmName="SHA-512" hashValue="n27twkR0kQNuRvQxj+xGpd8EXA3/n3BteLwRyp3kvS531futkNVuhz4jCkH/KlHVYu9TIiz5wEh/DX/ac2ULMg==" saltValue="fXbJVKDrMNTWwf/zYWviHg==" spinCount="100000" sheet="1" objects="1" scenarios="1"/>
  <mergeCells count="20">
    <mergeCell ref="G5:L5"/>
    <mergeCell ref="M5:N6"/>
    <mergeCell ref="O5:T5"/>
    <mergeCell ref="K6:L6"/>
    <mergeCell ref="B49:C49"/>
    <mergeCell ref="O6:P6"/>
    <mergeCell ref="Q6:R6"/>
    <mergeCell ref="S6:T6"/>
    <mergeCell ref="A1:T1"/>
    <mergeCell ref="A47:B47"/>
    <mergeCell ref="S2:T2"/>
    <mergeCell ref="G6:H6"/>
    <mergeCell ref="I6:J6"/>
    <mergeCell ref="A3:A7"/>
    <mergeCell ref="B3:B7"/>
    <mergeCell ref="C3:D6"/>
    <mergeCell ref="E3:T3"/>
    <mergeCell ref="E4:L4"/>
    <mergeCell ref="M4:T4"/>
    <mergeCell ref="E5:F6"/>
  </mergeCells>
  <printOptions horizontalCentered="1" verticalCentered="1"/>
  <pageMargins left="0.23622047244094491" right="0.23622047244094491" top="0.15748031496062992" bottom="0.15748031496062992" header="0" footer="0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8"/>
  <sheetViews>
    <sheetView zoomScaleNormal="100" zoomScaleSheetLayoutView="100" workbookViewId="0">
      <selection activeCell="G9" sqref="G9"/>
    </sheetView>
  </sheetViews>
  <sheetFormatPr defaultColWidth="9.140625" defaultRowHeight="20.25" x14ac:dyDescent="0.3"/>
  <cols>
    <col min="1" max="1" width="13.5703125" style="27" customWidth="1"/>
    <col min="2" max="2" width="15.5703125" style="27" customWidth="1"/>
    <col min="3" max="3" width="17.5703125" style="27" customWidth="1"/>
    <col min="4" max="4" width="16.42578125" style="27" customWidth="1"/>
    <col min="5" max="5" width="10.7109375" style="27" customWidth="1"/>
    <col min="6" max="6" width="18.5703125" style="27" customWidth="1"/>
    <col min="7" max="7" width="12.85546875" style="27" customWidth="1"/>
    <col min="8" max="8" width="13.5703125" style="27" customWidth="1"/>
    <col min="9" max="9" width="12.5703125" style="27" customWidth="1"/>
    <col min="10" max="10" width="15.5703125" style="27" customWidth="1"/>
    <col min="11" max="11" width="17.5703125" style="27" customWidth="1"/>
    <col min="12" max="12" width="16.42578125" style="27" customWidth="1"/>
    <col min="13" max="13" width="10.7109375" style="27" customWidth="1"/>
    <col min="14" max="14" width="18.5703125" style="27" customWidth="1"/>
    <col min="15" max="15" width="12.85546875" style="27" customWidth="1"/>
    <col min="16" max="16" width="13.5703125" style="27" customWidth="1"/>
    <col min="17" max="16384" width="9.140625" style="27"/>
  </cols>
  <sheetData>
    <row r="1" spans="1:16" ht="69.75" customHeight="1" x14ac:dyDescent="0.3">
      <c r="A1" s="231" t="s">
        <v>141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</row>
    <row r="2" spans="1:16" ht="2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74" t="s">
        <v>6</v>
      </c>
      <c r="P2" s="274"/>
    </row>
    <row r="3" spans="1:16" ht="36.75" customHeight="1" x14ac:dyDescent="0.3">
      <c r="A3" s="264" t="s">
        <v>91</v>
      </c>
      <c r="B3" s="270"/>
      <c r="C3" s="270"/>
      <c r="D3" s="270"/>
      <c r="E3" s="270"/>
      <c r="F3" s="270"/>
      <c r="G3" s="270"/>
      <c r="H3" s="267" t="s">
        <v>92</v>
      </c>
      <c r="I3" s="270" t="s">
        <v>93</v>
      </c>
      <c r="J3" s="270"/>
      <c r="K3" s="270"/>
      <c r="L3" s="270"/>
      <c r="M3" s="270"/>
      <c r="N3" s="270"/>
      <c r="O3" s="270"/>
      <c r="P3" s="272" t="s">
        <v>92</v>
      </c>
    </row>
    <row r="4" spans="1:16" ht="78.75" thickBot="1" x14ac:dyDescent="0.35">
      <c r="A4" s="174" t="s">
        <v>15</v>
      </c>
      <c r="B4" s="175" t="s">
        <v>94</v>
      </c>
      <c r="C4" s="175" t="s">
        <v>95</v>
      </c>
      <c r="D4" s="175" t="s">
        <v>96</v>
      </c>
      <c r="E4" s="175" t="s">
        <v>97</v>
      </c>
      <c r="F4" s="175" t="s">
        <v>98</v>
      </c>
      <c r="G4" s="175" t="s">
        <v>99</v>
      </c>
      <c r="H4" s="269"/>
      <c r="I4" s="175" t="s">
        <v>15</v>
      </c>
      <c r="J4" s="175" t="s">
        <v>94</v>
      </c>
      <c r="K4" s="175" t="s">
        <v>95</v>
      </c>
      <c r="L4" s="175" t="s">
        <v>96</v>
      </c>
      <c r="M4" s="175" t="s">
        <v>97</v>
      </c>
      <c r="N4" s="175" t="s">
        <v>98</v>
      </c>
      <c r="O4" s="175" t="s">
        <v>99</v>
      </c>
      <c r="P4" s="273"/>
    </row>
    <row r="5" spans="1:16" ht="20.25" customHeight="1" thickBot="1" x14ac:dyDescent="0.35">
      <c r="A5" s="176">
        <v>1</v>
      </c>
      <c r="B5" s="177">
        <v>2</v>
      </c>
      <c r="C5" s="177">
        <v>3</v>
      </c>
      <c r="D5" s="177">
        <v>4</v>
      </c>
      <c r="E5" s="177">
        <v>5</v>
      </c>
      <c r="F5" s="177">
        <v>6</v>
      </c>
      <c r="G5" s="177">
        <v>7</v>
      </c>
      <c r="H5" s="177">
        <v>8</v>
      </c>
      <c r="I5" s="177">
        <v>9</v>
      </c>
      <c r="J5" s="177">
        <v>10</v>
      </c>
      <c r="K5" s="177">
        <v>11</v>
      </c>
      <c r="L5" s="177">
        <v>12</v>
      </c>
      <c r="M5" s="177">
        <v>13</v>
      </c>
      <c r="N5" s="177">
        <v>14</v>
      </c>
      <c r="O5" s="177">
        <v>15</v>
      </c>
      <c r="P5" s="178">
        <v>16</v>
      </c>
    </row>
    <row r="6" spans="1:16" ht="39.75" customHeight="1" thickBot="1" x14ac:dyDescent="0.35">
      <c r="A6" s="194">
        <f>SUM(B6:G6)</f>
        <v>6</v>
      </c>
      <c r="B6" s="83">
        <v>4</v>
      </c>
      <c r="C6" s="83">
        <v>1</v>
      </c>
      <c r="D6" s="83">
        <v>0</v>
      </c>
      <c r="E6" s="83">
        <v>0</v>
      </c>
      <c r="F6" s="83">
        <v>0</v>
      </c>
      <c r="G6" s="83">
        <v>1</v>
      </c>
      <c r="H6" s="83">
        <v>0</v>
      </c>
      <c r="I6" s="84">
        <f>SUM(J6:O6)</f>
        <v>14</v>
      </c>
      <c r="J6" s="83">
        <v>12</v>
      </c>
      <c r="K6" s="83">
        <v>1</v>
      </c>
      <c r="L6" s="83">
        <v>0</v>
      </c>
      <c r="M6" s="83">
        <v>0</v>
      </c>
      <c r="N6" s="83">
        <v>0</v>
      </c>
      <c r="O6" s="83">
        <v>1</v>
      </c>
      <c r="P6" s="85">
        <v>0</v>
      </c>
    </row>
    <row r="7" spans="1:16" ht="63" customHeight="1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s="34" customFormat="1" ht="32.25" customHeight="1" x14ac:dyDescent="0.3">
      <c r="A8" s="37"/>
      <c r="B8" s="205" t="s">
        <v>124</v>
      </c>
      <c r="C8" s="205"/>
      <c r="D8" s="41"/>
      <c r="E8" s="41"/>
      <c r="F8" s="41"/>
      <c r="G8" s="41"/>
      <c r="H8" s="204"/>
      <c r="I8" s="41"/>
      <c r="J8" s="12"/>
      <c r="K8" s="13"/>
      <c r="L8" s="204"/>
      <c r="M8" s="204" t="s">
        <v>125</v>
      </c>
      <c r="N8" s="14"/>
      <c r="O8" s="204"/>
      <c r="P8" s="14"/>
    </row>
  </sheetData>
  <sheetProtection algorithmName="SHA-512" hashValue="ndH0XnsXvE8vSbWI6y5zl8vtniEOhTVApHOLgwdxWR0+I6SfxLUS94i6P3ku1GFr1KCdpWM6MzTjEubCxdPReA==" saltValue="PNqRMmaYxpNuXAgJ/Njjug==" spinCount="100000" sheet="1" objects="1" scenarios="1"/>
  <mergeCells count="7">
    <mergeCell ref="B8:C8"/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P12"/>
  <sheetViews>
    <sheetView zoomScaleNormal="100" zoomScaleSheetLayoutView="100" workbookViewId="0">
      <selection activeCell="F18" sqref="F18"/>
    </sheetView>
  </sheetViews>
  <sheetFormatPr defaultColWidth="9.140625" defaultRowHeight="20.25" x14ac:dyDescent="0.3"/>
  <cols>
    <col min="1" max="14" width="11.42578125" style="27" customWidth="1"/>
    <col min="15" max="16384" width="9.140625" style="27"/>
  </cols>
  <sheetData>
    <row r="1" spans="1:16" ht="131.25" customHeight="1" x14ac:dyDescent="0.3">
      <c r="A1" s="231" t="s">
        <v>142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6" ht="19.5" customHeight="1" thickBot="1" x14ac:dyDescent="0.35">
      <c r="A2" s="4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74" t="s">
        <v>7</v>
      </c>
      <c r="N2" s="274"/>
    </row>
    <row r="3" spans="1:16" x14ac:dyDescent="0.3">
      <c r="A3" s="276" t="s">
        <v>100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8"/>
    </row>
    <row r="4" spans="1:16" ht="18.75" customHeight="1" x14ac:dyDescent="0.3">
      <c r="A4" s="279" t="s">
        <v>101</v>
      </c>
      <c r="B4" s="275"/>
      <c r="C4" s="275"/>
      <c r="D4" s="275"/>
      <c r="E4" s="275"/>
      <c r="F4" s="275"/>
      <c r="G4" s="275"/>
      <c r="H4" s="275"/>
      <c r="I4" s="280" t="s">
        <v>102</v>
      </c>
      <c r="J4" s="280"/>
      <c r="K4" s="280" t="s">
        <v>103</v>
      </c>
      <c r="L4" s="280"/>
      <c r="M4" s="275" t="s">
        <v>15</v>
      </c>
      <c r="N4" s="281"/>
    </row>
    <row r="5" spans="1:16" ht="60.75" customHeight="1" x14ac:dyDescent="0.3">
      <c r="A5" s="279" t="s">
        <v>104</v>
      </c>
      <c r="B5" s="275"/>
      <c r="C5" s="275" t="s">
        <v>105</v>
      </c>
      <c r="D5" s="275"/>
      <c r="E5" s="280" t="s">
        <v>106</v>
      </c>
      <c r="F5" s="280"/>
      <c r="G5" s="275" t="s">
        <v>15</v>
      </c>
      <c r="H5" s="275"/>
      <c r="I5" s="280"/>
      <c r="J5" s="280"/>
      <c r="K5" s="280"/>
      <c r="L5" s="280"/>
      <c r="M5" s="275"/>
      <c r="N5" s="281"/>
    </row>
    <row r="6" spans="1:16" s="5" customFormat="1" x14ac:dyDescent="0.2">
      <c r="A6" s="183" t="str">
        <f>'1 жадвал'!C5</f>
        <v>2025-y</v>
      </c>
      <c r="B6" s="183" t="str">
        <f>'1 жадвал'!D5</f>
        <v>2026-y</v>
      </c>
      <c r="C6" s="179" t="str">
        <f>'1 жадвал'!C5</f>
        <v>2025-y</v>
      </c>
      <c r="D6" s="179" t="str">
        <f>'1 жадвал'!D5</f>
        <v>2026-y</v>
      </c>
      <c r="E6" s="179" t="str">
        <f>'1 жадвал'!C5</f>
        <v>2025-y</v>
      </c>
      <c r="F6" s="179" t="str">
        <f>'1 жадвал'!D5</f>
        <v>2026-y</v>
      </c>
      <c r="G6" s="179" t="str">
        <f>'1 жадвал'!C5</f>
        <v>2025-y</v>
      </c>
      <c r="H6" s="179" t="str">
        <f>'1 жадвал'!D5</f>
        <v>2026-y</v>
      </c>
      <c r="I6" s="179" t="str">
        <f>'1 жадвал'!C5</f>
        <v>2025-y</v>
      </c>
      <c r="J6" s="179" t="str">
        <f>'1 жадвал'!D5</f>
        <v>2026-y</v>
      </c>
      <c r="K6" s="179" t="str">
        <f>'1 жадвал'!C5</f>
        <v>2025-y</v>
      </c>
      <c r="L6" s="179" t="str">
        <f>'1 жадвал'!D5</f>
        <v>2026-y</v>
      </c>
      <c r="M6" s="179" t="str">
        <f>'1 жадвал'!C5</f>
        <v>2025-y</v>
      </c>
      <c r="N6" s="195" t="str">
        <f>'1 жадвал'!D5</f>
        <v>2026-y</v>
      </c>
    </row>
    <row r="7" spans="1:16" x14ac:dyDescent="0.3">
      <c r="A7" s="186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7">
        <v>14</v>
      </c>
    </row>
    <row r="8" spans="1:16" ht="33" customHeight="1" thickBot="1" x14ac:dyDescent="0.35">
      <c r="A8" s="180"/>
      <c r="B8" s="181"/>
      <c r="C8" s="182"/>
      <c r="D8" s="182"/>
      <c r="E8" s="182"/>
      <c r="F8" s="182"/>
      <c r="G8" s="38">
        <f>A8+C8+E8</f>
        <v>0</v>
      </c>
      <c r="H8" s="38">
        <f>B8+D8+F8</f>
        <v>0</v>
      </c>
      <c r="I8" s="182"/>
      <c r="J8" s="182"/>
      <c r="K8" s="182"/>
      <c r="L8" s="182"/>
      <c r="M8" s="38">
        <f>G8+I8+K8</f>
        <v>0</v>
      </c>
      <c r="N8" s="48">
        <f>H8+J8+L8</f>
        <v>0</v>
      </c>
    </row>
    <row r="9" spans="1:16" ht="16.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6.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6" s="40" customFormat="1" ht="23.25" customHeight="1" x14ac:dyDescent="0.3">
      <c r="A11" s="37"/>
      <c r="B11" s="205" t="s">
        <v>143</v>
      </c>
      <c r="C11" s="205"/>
      <c r="D11" s="41"/>
      <c r="E11" s="41"/>
      <c r="F11" s="41"/>
      <c r="G11" s="41"/>
      <c r="H11" s="204"/>
      <c r="I11" s="41"/>
      <c r="J11" s="12"/>
      <c r="K11" s="13"/>
      <c r="L11" s="204"/>
      <c r="M11" s="204" t="s">
        <v>125</v>
      </c>
      <c r="N11" s="15"/>
    </row>
    <row r="12" spans="1:16" x14ac:dyDescent="0.3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</row>
  </sheetData>
  <sheetProtection algorithmName="SHA-512" hashValue="Z+6BFsYweIhwY+1o6OcO7GNxBpmHy9ZxqgLPbjLcCx1ykSl6Dow/Oa21jm7HLFPfa2nFQz90ZtT5OHaYe1dlNA==" saltValue="7n5ZgfgRy0ziSysmc8lHZg==" spinCount="100000" sheet="1" objects="1" scenarios="1"/>
  <mergeCells count="13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1 жадвал</vt:lpstr>
      <vt:lpstr>2 жадвал</vt:lpstr>
      <vt:lpstr>3 жадвал</vt:lpstr>
      <vt:lpstr>4 жадвал</vt:lpstr>
      <vt:lpstr>5 жадвал</vt:lpstr>
      <vt:lpstr>6 жадвал</vt:lpstr>
      <vt:lpstr>'1 жадвал'!Область_печати</vt:lpstr>
      <vt:lpstr>'3 жадвал'!Область_печати</vt:lpstr>
      <vt:lpstr>'4 жадвал'!Область_печати</vt:lpstr>
      <vt:lpstr>'5 жадвал'!Область_печати</vt:lpstr>
      <vt:lpstr>'6 жадвал'!Область_печати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KONIMEX_QABULXONA</cp:lastModifiedBy>
  <cp:lastPrinted>2026-03-28T06:19:01Z</cp:lastPrinted>
  <dcterms:created xsi:type="dcterms:W3CDTF">2018-07-02T07:03:44Z</dcterms:created>
  <dcterms:modified xsi:type="dcterms:W3CDTF">2026-06-04T13:06:46Z</dcterms:modified>
</cp:coreProperties>
</file>