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2" activeTab="2"/>
  </bookViews>
  <sheets>
    <sheet name="1 жадвал" sheetId="5" state="hidden" r:id="rId1"/>
    <sheet name="2 жадвал" sheetId="7" state="hidden" r:id="rId2"/>
    <sheet name="3 жадвал" sheetId="6" r:id="rId3"/>
    <sheet name="4 жадвал" sheetId="2" state="hidden" r:id="rId4"/>
    <sheet name="5 жадвал" sheetId="8" state="hidden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32" i="2" l="1"/>
  <c r="C20" i="2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44" i="2" l="1"/>
  <c r="D10" i="2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<sst xmlns="http://schemas.openxmlformats.org/spreadsheetml/2006/main" count="220" uniqueCount="144">
  <si>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</si>
  <si>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</si>
  <si>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</si>
  <si>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</si>
  <si>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</si>
  <si>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</si>
  <si>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</si>
  <si>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</si>
  <si>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</si>
  <si>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</si>
  <si>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</si>
  <si>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</si>
  <si>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</si>
  <si>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</si>
  <si>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</si>
  <si>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</si>
  <si>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</si>
  <si>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</si>
  <si>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</si>
  <si>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</si>
  <si>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</si>
  <si>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</si>
  <si>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</si>
  <si>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</si>
  <si>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</si>
  <si>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</si>
  <si>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</si>
  <si>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</si>
  <si>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</si>
  <si>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</si>
  <si>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</si>
  <si>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</si>
  <si>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</si>
  <si>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</si>
  <si>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</si>
  <si>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</si>
  <si>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</si>
  <si>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</si>
  <si>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</si>
  <si>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</si>
  <si>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</si>
  <si>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</si>
  <si>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</si>
  <si>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</si>
  <si>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</si>
  <si>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</si>
  <si>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</si>
  <si>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</si>
  <si>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</si>
  <si>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</si>
  <si>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</si>
  <si>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</si>
  <si>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</si>
  <si>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</si>
  <si>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</si>
  <si>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</si>
  <si>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</si>
  <si>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</si>
  <si>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</si>
  <si>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</si>
  <si>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</si>
  <si>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</si>
  <si>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</si>
  <si>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</si>
  <si>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</si>
  <si>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</si>
  <si>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</si>
  <si>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</si>
  <si>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</si>
  <si>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</si>
  <si>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</si>
  <si>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</si>
  <si>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</si>
  <si>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</si>
  <si>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</si>
  <si>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</si>
  <si>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</si>
  <si>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</si>
  <si>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</si>
  <si>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</si>
  <si>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</si>
  <si>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</si>
  <si>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</si>
  <si>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</si>
  <si>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</si>
  <si>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</si>
  <si>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</si>
  <si>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</si>
  <si>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</si>
  <si>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</si>
  <si>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</si>
  <si>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</si>
  <si>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</si>
  <si>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</si>
  <si>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</si>
  <si>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</si>
  <si>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</si>
  <si>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</si>
  <si>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</si>
  <si>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</si>
  <si>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</si>
  <si>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</si>
  <si>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</si>
  <si>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</si>
  <si>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</si>
  <si>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</si>
  <si>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</si>
  <si>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</si>
  <si>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</si>
  <si>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</si>
  <si>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</si>
  <si>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</si>
  <si>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</si>
  <si>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</si>
  <si>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</si>
  <si>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</si>
  <si>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</si>
  <si>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</si>
  <si>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</si>
  <si>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</si>
  <si>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</si>
  <si>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</si>
  <si>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</si>
  <si>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1-jadval</t>
  </si>
  <si>
    <t>Konimex tumani hokimi</t>
  </si>
  <si>
    <t>R.Ro'ziyev</t>
  </si>
  <si>
    <t>2-jadval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</si>
  <si>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</si>
  <si>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</si>
  <si>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</si>
  <si>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</si>
  <si>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</si>
  <si>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</si>
  <si>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</si>
  <si>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2025 va 2026-yillar 1-choragi davomida Konimex tumani hokimligi rahbariyati jismoniy va yuridik shaxslardan tushgan va nazoratga olingan  murojaatlarning ko‘rib chiqish natijalari to‘g‘risida ma’lumot</t>
  </si>
  <si>
    <t>2026-y</t>
  </si>
  <si>
    <t>2025 va 2026-yillar 1-choragi davomida Konimex tumani hokimligiga jismoniy va yuridik shaxslardan tushgan va nazoratga olingan murojaatlarning ko‘rib chiqish natijalari to‘g‘risida 
MA’LUMOT</t>
  </si>
  <si>
    <t>2026-yil bo‘yicha murojaatlarni ko‘rib chiqish holatlari</t>
  </si>
  <si>
    <t>2025 va 2026-yillar 1-choragi davomida Konimex tumani hokimligiga jismoniy va yuridik shaxslardan tushgan             
murojaatlarning MFYlar bo‘yicha taqqoslama tahlili to‘g‘risida ma’lumot</t>
  </si>
  <si>
    <t>2025 va 2026-yillar 1-choragi davomida Konimex tumani hokimligiga jismoniy va yuridik shaxslardan tushgan murojaatlarning turlari bo‘yicha taqqoslama tahlili to‘g‘risida ma’lumot</t>
  </si>
  <si>
    <t>2026-yilda tushgan murojaatlar bo‘yicha</t>
  </si>
  <si>
    <t>2025 va 2026-yillar 1-choragi davomida Konimex tumani hokimligiga jismoniy va yuridik shaxslardan O‘zbekiston Respublikasi Prezidentining
Xalq qabulxonalari va Virtual qabulxonasi orqali tushgan murojaatlar to‘g‘risida ma’lumot</t>
  </si>
  <si>
    <t>2025 va 2026-yillar 1-choragi davomida Konimex tumani hokimligi jismoniy va yuridik shaxslarning murojaatlarini ko‘rib chiqishda rahbar va mas’ul xodimlar tomonidan kamchiliklar va qonunbuzarliklarga yo‘l qo‘yganligi uchun javobgarlikka tortilganlik to‘g‘risida ma’lumot</t>
  </si>
  <si>
    <t>Tuman hokimi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</si>
</sst>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7" sqref="E7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134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123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68</v>
      </c>
      <c r="D5" s="102" t="s">
        <v>135</v>
      </c>
      <c r="E5" s="148" t="str">
        <f>C5</f>
        <v>2025-y</v>
      </c>
      <c r="F5" s="148" t="str">
        <f>D5</f>
        <v>2026-y</v>
      </c>
      <c r="G5" s="148" t="str">
        <f>C5</f>
        <v>2025-y</v>
      </c>
      <c r="H5" s="148" t="str">
        <f>D5</f>
        <v>2026-y</v>
      </c>
      <c r="I5" s="148" t="str">
        <f>C5</f>
        <v>2025-y</v>
      </c>
      <c r="J5" s="188" t="str">
        <f>D5</f>
        <v>2026-y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127</v>
      </c>
      <c r="C7" s="105">
        <f t="shared" ref="C7:D13" si="0">E7+G7+I7</f>
        <v>49</v>
      </c>
      <c r="D7" s="105">
        <f t="shared" si="0"/>
        <v>56</v>
      </c>
      <c r="E7" s="106">
        <v>34</v>
      </c>
      <c r="F7" s="103">
        <v>41</v>
      </c>
      <c r="G7" s="106">
        <v>14</v>
      </c>
      <c r="H7" s="103">
        <v>15</v>
      </c>
      <c r="I7" s="106">
        <v>1</v>
      </c>
      <c r="J7" s="108"/>
    </row>
    <row r="8" spans="1:10" ht="37.5" customHeight="1" x14ac:dyDescent="0.3">
      <c r="A8" s="109">
        <v>2</v>
      </c>
      <c r="B8" s="9" t="s">
        <v>128</v>
      </c>
      <c r="C8" s="36">
        <f t="shared" si="0"/>
        <v>0</v>
      </c>
      <c r="D8" s="36">
        <f t="shared" si="0"/>
        <v>3</v>
      </c>
      <c r="E8" s="92">
        <v>0</v>
      </c>
      <c r="F8" s="22">
        <v>3</v>
      </c>
      <c r="G8" s="92"/>
      <c r="H8" s="22"/>
      <c r="I8" s="92"/>
      <c r="J8" s="110"/>
    </row>
    <row r="9" spans="1:10" ht="37.5" customHeight="1" x14ac:dyDescent="0.3">
      <c r="A9" s="109">
        <v>3</v>
      </c>
      <c r="B9" s="9" t="s">
        <v>129</v>
      </c>
      <c r="C9" s="36">
        <f t="shared" si="0"/>
        <v>2</v>
      </c>
      <c r="D9" s="36">
        <f t="shared" si="0"/>
        <v>0</v>
      </c>
      <c r="E9" s="92">
        <v>2</v>
      </c>
      <c r="F9" s="22">
        <v>0</v>
      </c>
      <c r="G9" s="92"/>
      <c r="H9" s="22"/>
      <c r="I9" s="92"/>
      <c r="J9" s="110"/>
    </row>
    <row r="10" spans="1:10" ht="37.5" customHeight="1" x14ac:dyDescent="0.3">
      <c r="A10" s="109">
        <v>4</v>
      </c>
      <c r="B10" s="9" t="s">
        <v>130</v>
      </c>
      <c r="C10" s="36">
        <f t="shared" si="0"/>
        <v>4</v>
      </c>
      <c r="D10" s="36">
        <f t="shared" si="0"/>
        <v>0</v>
      </c>
      <c r="E10" s="92">
        <v>4</v>
      </c>
      <c r="F10" s="22">
        <v>0</v>
      </c>
      <c r="G10" s="92"/>
      <c r="H10" s="22"/>
      <c r="I10" s="92"/>
      <c r="J10" s="110"/>
    </row>
    <row r="11" spans="1:10" ht="37.5" customHeight="1" x14ac:dyDescent="0.3">
      <c r="A11" s="109">
        <v>5</v>
      </c>
      <c r="B11" s="9" t="s">
        <v>131</v>
      </c>
      <c r="C11" s="36">
        <f t="shared" ref="C11" si="1">E11+G11+I11</f>
        <v>0</v>
      </c>
      <c r="D11" s="36">
        <f t="shared" ref="D11" si="2">F11+H11+J11</f>
        <v>0</v>
      </c>
      <c r="E11" s="92">
        <v>0</v>
      </c>
      <c r="F11" s="22">
        <v>0</v>
      </c>
      <c r="G11" s="92"/>
      <c r="H11" s="22"/>
      <c r="I11" s="92"/>
      <c r="J11" s="110"/>
    </row>
    <row r="12" spans="1:10" ht="37.5" customHeight="1" x14ac:dyDescent="0.3">
      <c r="A12" s="109">
        <v>6</v>
      </c>
      <c r="B12" s="9" t="s">
        <v>132</v>
      </c>
      <c r="C12" s="36">
        <f t="shared" si="0"/>
        <v>2</v>
      </c>
      <c r="D12" s="36">
        <f t="shared" si="0"/>
        <v>0</v>
      </c>
      <c r="E12" s="92">
        <v>2</v>
      </c>
      <c r="F12" s="22">
        <v>0</v>
      </c>
      <c r="G12" s="92"/>
      <c r="H12" s="22"/>
      <c r="I12" s="92"/>
      <c r="J12" s="110"/>
    </row>
    <row r="13" spans="1:10" ht="37.5" customHeight="1" thickBot="1" x14ac:dyDescent="0.35">
      <c r="A13" s="111">
        <v>7</v>
      </c>
      <c r="B13" s="9" t="s">
        <v>133</v>
      </c>
      <c r="C13" s="112">
        <f t="shared" si="0"/>
        <v>3</v>
      </c>
      <c r="D13" s="112">
        <f t="shared" si="0"/>
        <v>4</v>
      </c>
      <c r="E13" s="113">
        <v>3</v>
      </c>
      <c r="F13" s="114">
        <v>4</v>
      </c>
      <c r="G13" s="113"/>
      <c r="H13" s="114"/>
      <c r="I13" s="113"/>
      <c r="J13" s="115"/>
    </row>
    <row r="14" spans="1:10" s="2" customFormat="1" ht="30" customHeight="1" thickBot="1" x14ac:dyDescent="0.25">
      <c r="A14" s="206" t="s">
        <v>15</v>
      </c>
      <c r="B14" s="207"/>
      <c r="C14" s="116">
        <f>SUM(C7:C13)</f>
        <v>60</v>
      </c>
      <c r="D14" s="116">
        <f>SUM(D7:D13)</f>
        <v>63</v>
      </c>
      <c r="E14" s="116">
        <f>SUM(E7:E13)</f>
        <v>45</v>
      </c>
      <c r="F14" s="116">
        <f>SUM(F7:F13)</f>
        <v>48</v>
      </c>
      <c r="G14" s="116">
        <f>IF(SUM(G7:G13)='2 жадвал'!E46,SUM(G7:G13),"ХАТО")</f>
        <v>14</v>
      </c>
      <c r="H14" s="116">
        <f>IF(SUM(H7:H13)='2 жадвал'!F46,SUM(H7:H13),"ХАТО")</f>
        <v>15</v>
      </c>
      <c r="I14" s="116">
        <f>IF(SUM(I7:I13)='2 жадвал'!G46,SUM(I7:I13),"ХАТО")</f>
        <v>1</v>
      </c>
      <c r="J14" s="117">
        <f>IF(SUM(J7:J13)='2 жадвал'!H46,SUM(J7:J13),"ХАТО")</f>
        <v>0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124</v>
      </c>
      <c r="C17" s="205"/>
      <c r="D17" s="41"/>
      <c r="E17" s="41"/>
      <c r="F17" s="41"/>
      <c r="G17" s="41"/>
      <c r="H17" s="46" t="s">
        <v>125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zoomScale="70" zoomScaleNormal="70" zoomScaleSheetLayoutView="55" workbookViewId="0">
      <selection activeCell="K69" sqref="K69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136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126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137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22</v>
      </c>
      <c r="L4" s="232" t="s">
        <v>23</v>
      </c>
      <c r="M4" s="232"/>
      <c r="N4" s="232"/>
      <c r="O4" s="232"/>
      <c r="P4" s="222" t="s">
        <v>24</v>
      </c>
      <c r="Q4" s="233" t="s">
        <v>25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26</v>
      </c>
      <c r="M5" s="222" t="s">
        <v>27</v>
      </c>
      <c r="N5" s="235" t="s">
        <v>28</v>
      </c>
      <c r="O5" s="222" t="s">
        <v>29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2025-y</v>
      </c>
      <c r="D6" s="149" t="str">
        <f>'1 жадвал'!D5</f>
        <v>2026-y</v>
      </c>
      <c r="E6" s="149" t="str">
        <f>'1 жадвал'!C5</f>
        <v>2025-y</v>
      </c>
      <c r="F6" s="149" t="str">
        <f>'1 жадвал'!D5</f>
        <v>2026-y</v>
      </c>
      <c r="G6" s="149" t="str">
        <f>'1 жадвал'!C5</f>
        <v>2025-y</v>
      </c>
      <c r="H6" s="149" t="str">
        <f>'1 жадвал'!D5</f>
        <v>2026-y</v>
      </c>
      <c r="I6" s="149" t="str">
        <f>'1 жадвал'!C5</f>
        <v>2025-y</v>
      </c>
      <c r="J6" s="149" t="str">
        <f>'1 жадвал'!D5</f>
        <v>2026-y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30</v>
      </c>
      <c r="C8" s="118">
        <f>E8+G8+I8</f>
        <v>2</v>
      </c>
      <c r="D8" s="118">
        <f>F8+H8+J8</f>
        <v>3</v>
      </c>
      <c r="E8" s="119"/>
      <c r="F8" s="119"/>
      <c r="G8" s="119"/>
      <c r="H8" s="119"/>
      <c r="I8" s="120">
        <v>2</v>
      </c>
      <c r="J8" s="120">
        <v>3</v>
      </c>
      <c r="K8" s="118">
        <f>IF((F8+H8+J8)&gt;=SUM(L8:O8),SUM(L8:O8),"ХАТО")</f>
        <v>3</v>
      </c>
      <c r="L8" s="121">
        <v>3</v>
      </c>
      <c r="M8" s="121"/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31</v>
      </c>
      <c r="C9" s="49">
        <f t="shared" ref="C9:D12" si="0">E9+G9+I9</f>
        <v>2</v>
      </c>
      <c r="D9" s="49">
        <f t="shared" si="0"/>
        <v>3</v>
      </c>
      <c r="E9" s="50">
        <v>2</v>
      </c>
      <c r="F9" s="50">
        <v>3</v>
      </c>
      <c r="G9" s="50"/>
      <c r="H9" s="50"/>
      <c r="I9" s="51"/>
      <c r="J9" s="51"/>
      <c r="K9" s="49">
        <f>IF((F9+H9+J9)&gt;=SUM(L9:O9),SUM(L9:O9),"ХАТО")</f>
        <v>3</v>
      </c>
      <c r="L9" s="52">
        <v>3</v>
      </c>
      <c r="M9" s="52"/>
      <c r="N9" s="52"/>
      <c r="O9" s="52"/>
      <c r="P9" s="52"/>
      <c r="Q9" s="123"/>
    </row>
    <row r="10" spans="1:17" x14ac:dyDescent="0.2">
      <c r="A10" s="158">
        <v>3</v>
      </c>
      <c r="B10" s="157" t="s">
        <v>32</v>
      </c>
      <c r="C10" s="49">
        <f t="shared" si="0"/>
        <v>1</v>
      </c>
      <c r="D10" s="49">
        <f t="shared" si="0"/>
        <v>1</v>
      </c>
      <c r="E10" s="50"/>
      <c r="F10" s="50"/>
      <c r="G10" s="50"/>
      <c r="H10" s="50"/>
      <c r="I10" s="51">
        <v>1</v>
      </c>
      <c r="J10" s="51">
        <v>1</v>
      </c>
      <c r="K10" s="49">
        <f t="shared" ref="K10:K45" si="1">IF((F10+H10+J10)&gt;=SUM(L10:O10),SUM(L10:O10),"ХАТО")</f>
        <v>1</v>
      </c>
      <c r="L10" s="52"/>
      <c r="M10" s="52">
        <v>1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33</v>
      </c>
      <c r="C11" s="49">
        <f t="shared" si="0"/>
        <v>0</v>
      </c>
      <c r="D11" s="49">
        <f t="shared" si="0"/>
        <v>0</v>
      </c>
      <c r="E11" s="50"/>
      <c r="F11" s="50"/>
      <c r="G11" s="50"/>
      <c r="H11" s="50"/>
      <c r="I11" s="51"/>
      <c r="J11" s="51"/>
      <c r="K11" s="49">
        <f t="shared" si="1"/>
        <v>0</v>
      </c>
      <c r="L11" s="52"/>
      <c r="M11" s="52"/>
      <c r="N11" s="52"/>
      <c r="O11" s="52"/>
      <c r="P11" s="52"/>
      <c r="Q11" s="123"/>
    </row>
    <row r="12" spans="1:17" x14ac:dyDescent="0.2">
      <c r="A12" s="158">
        <v>5</v>
      </c>
      <c r="B12" s="157" t="s">
        <v>34</v>
      </c>
      <c r="C12" s="49">
        <f t="shared" si="0"/>
        <v>20</v>
      </c>
      <c r="D12" s="49">
        <f t="shared" si="0"/>
        <v>16</v>
      </c>
      <c r="E12" s="50">
        <v>1</v>
      </c>
      <c r="F12" s="50">
        <v>1</v>
      </c>
      <c r="G12" s="50"/>
      <c r="H12" s="50"/>
      <c r="I12" s="51">
        <v>19</v>
      </c>
      <c r="J12" s="51">
        <v>15</v>
      </c>
      <c r="K12" s="49">
        <f t="shared" si="1"/>
        <v>16</v>
      </c>
      <c r="L12" s="52">
        <v>8</v>
      </c>
      <c r="M12" s="52">
        <v>4</v>
      </c>
      <c r="N12" s="52"/>
      <c r="O12" s="52">
        <v>4</v>
      </c>
      <c r="P12" s="52"/>
      <c r="Q12" s="123"/>
    </row>
    <row r="13" spans="1:17" x14ac:dyDescent="0.2">
      <c r="A13" s="158">
        <v>6</v>
      </c>
      <c r="B13" s="157" t="s">
        <v>35</v>
      </c>
      <c r="C13" s="49">
        <f t="shared" ref="C13:C45" si="2">E13+G13+I13</f>
        <v>1</v>
      </c>
      <c r="D13" s="49">
        <f t="shared" ref="D13:D45" si="3">F13+H13+J13</f>
        <v>0</v>
      </c>
      <c r="E13" s="50"/>
      <c r="F13" s="50"/>
      <c r="G13" s="50"/>
      <c r="H13" s="50"/>
      <c r="I13" s="51">
        <v>1</v>
      </c>
      <c r="J13" s="51"/>
      <c r="K13" s="49">
        <f t="shared" si="1"/>
        <v>0</v>
      </c>
      <c r="L13" s="52"/>
      <c r="M13" s="52"/>
      <c r="N13" s="52"/>
      <c r="O13" s="52"/>
      <c r="P13" s="52"/>
      <c r="Q13" s="123"/>
    </row>
    <row r="14" spans="1:17" x14ac:dyDescent="0.2">
      <c r="A14" s="158">
        <v>7</v>
      </c>
      <c r="B14" s="157" t="s">
        <v>36</v>
      </c>
      <c r="C14" s="49">
        <f t="shared" si="2"/>
        <v>15</v>
      </c>
      <c r="D14" s="49">
        <f t="shared" si="3"/>
        <v>11</v>
      </c>
      <c r="E14" s="50">
        <v>5</v>
      </c>
      <c r="F14" s="50">
        <v>1</v>
      </c>
      <c r="G14" s="50"/>
      <c r="H14" s="50"/>
      <c r="I14" s="51">
        <v>10</v>
      </c>
      <c r="J14" s="51">
        <v>10</v>
      </c>
      <c r="K14" s="49">
        <f t="shared" si="1"/>
        <v>11</v>
      </c>
      <c r="L14" s="52">
        <v>7</v>
      </c>
      <c r="M14" s="52">
        <v>3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37</v>
      </c>
      <c r="C15" s="49">
        <f t="shared" si="2"/>
        <v>0</v>
      </c>
      <c r="D15" s="49">
        <f t="shared" si="3"/>
        <v>0</v>
      </c>
      <c r="E15" s="50"/>
      <c r="F15" s="50"/>
      <c r="G15" s="50"/>
      <c r="H15" s="50"/>
      <c r="I15" s="51"/>
      <c r="J15" s="51"/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38</v>
      </c>
      <c r="C16" s="49">
        <f t="shared" si="2"/>
        <v>0</v>
      </c>
      <c r="D16" s="49">
        <f t="shared" si="3"/>
        <v>0</v>
      </c>
      <c r="E16" s="50"/>
      <c r="F16" s="50"/>
      <c r="G16" s="50"/>
      <c r="H16" s="50"/>
      <c r="I16" s="51"/>
      <c r="J16" s="51"/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39</v>
      </c>
      <c r="C17" s="49">
        <f t="shared" si="2"/>
        <v>0</v>
      </c>
      <c r="D17" s="49">
        <f t="shared" si="3"/>
        <v>0</v>
      </c>
      <c r="E17" s="50"/>
      <c r="F17" s="50"/>
      <c r="G17" s="50"/>
      <c r="H17" s="50"/>
      <c r="I17" s="51"/>
      <c r="J17" s="51"/>
      <c r="K17" s="49">
        <f t="shared" si="1"/>
        <v>0</v>
      </c>
      <c r="L17" s="52"/>
      <c r="M17" s="52"/>
      <c r="N17" s="52"/>
      <c r="O17" s="52"/>
      <c r="P17" s="52"/>
      <c r="Q17" s="123"/>
    </row>
    <row r="18" spans="1:17" x14ac:dyDescent="0.2">
      <c r="A18" s="158">
        <v>11</v>
      </c>
      <c r="B18" s="157" t="s">
        <v>40</v>
      </c>
      <c r="C18" s="49">
        <f t="shared" si="2"/>
        <v>1</v>
      </c>
      <c r="D18" s="49">
        <f t="shared" si="3"/>
        <v>1</v>
      </c>
      <c r="E18" s="50">
        <v>1</v>
      </c>
      <c r="F18" s="50">
        <v>1</v>
      </c>
      <c r="G18" s="50"/>
      <c r="H18" s="50"/>
      <c r="I18" s="51"/>
      <c r="J18" s="51"/>
      <c r="K18" s="49">
        <f t="shared" si="1"/>
        <v>1</v>
      </c>
      <c r="L18" s="52">
        <v>1</v>
      </c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41</v>
      </c>
      <c r="C19" s="49">
        <f t="shared" si="2"/>
        <v>0</v>
      </c>
      <c r="D19" s="49">
        <f t="shared" si="3"/>
        <v>0</v>
      </c>
      <c r="E19" s="50"/>
      <c r="F19" s="50"/>
      <c r="G19" s="50"/>
      <c r="H19" s="50"/>
      <c r="I19" s="51"/>
      <c r="J19" s="51"/>
      <c r="K19" s="49">
        <f t="shared" si="1"/>
        <v>0</v>
      </c>
      <c r="L19" s="52"/>
      <c r="M19" s="52"/>
      <c r="N19" s="52"/>
      <c r="O19" s="52"/>
      <c r="P19" s="52"/>
      <c r="Q19" s="123"/>
    </row>
    <row r="20" spans="1:17" x14ac:dyDescent="0.2">
      <c r="A20" s="158">
        <v>13</v>
      </c>
      <c r="B20" s="157" t="s">
        <v>42</v>
      </c>
      <c r="C20" s="49">
        <f t="shared" si="2"/>
        <v>0</v>
      </c>
      <c r="D20" s="49">
        <f t="shared" si="3"/>
        <v>0</v>
      </c>
      <c r="E20" s="50"/>
      <c r="F20" s="50"/>
      <c r="G20" s="50"/>
      <c r="H20" s="50"/>
      <c r="I20" s="51"/>
      <c r="J20" s="51"/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43</v>
      </c>
      <c r="C21" s="49">
        <f t="shared" si="2"/>
        <v>0</v>
      </c>
      <c r="D21" s="49">
        <f t="shared" si="3"/>
        <v>0</v>
      </c>
      <c r="E21" s="50"/>
      <c r="F21" s="50"/>
      <c r="G21" s="50"/>
      <c r="H21" s="50"/>
      <c r="I21" s="51"/>
      <c r="J21" s="51"/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44</v>
      </c>
      <c r="C22" s="49">
        <f t="shared" si="2"/>
        <v>2</v>
      </c>
      <c r="D22" s="49">
        <f t="shared" si="3"/>
        <v>4</v>
      </c>
      <c r="E22" s="50"/>
      <c r="F22" s="50">
        <v>3</v>
      </c>
      <c r="G22" s="50"/>
      <c r="H22" s="50"/>
      <c r="I22" s="51">
        <v>2</v>
      </c>
      <c r="J22" s="51">
        <v>1</v>
      </c>
      <c r="K22" s="49">
        <f t="shared" si="1"/>
        <v>4</v>
      </c>
      <c r="L22" s="52">
        <v>3</v>
      </c>
      <c r="M22" s="52">
        <v>1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45</v>
      </c>
      <c r="C23" s="49">
        <f t="shared" si="2"/>
        <v>2</v>
      </c>
      <c r="D23" s="49">
        <f t="shared" si="3"/>
        <v>2</v>
      </c>
      <c r="E23" s="50"/>
      <c r="F23" s="50"/>
      <c r="G23" s="50"/>
      <c r="H23" s="50"/>
      <c r="I23" s="51">
        <v>2</v>
      </c>
      <c r="J23" s="51">
        <v>2</v>
      </c>
      <c r="K23" s="49">
        <f t="shared" si="1"/>
        <v>2</v>
      </c>
      <c r="L23" s="52">
        <v>1</v>
      </c>
      <c r="M23" s="52">
        <v>1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46</v>
      </c>
      <c r="C24" s="49">
        <f t="shared" si="2"/>
        <v>2</v>
      </c>
      <c r="D24" s="49">
        <f t="shared" si="3"/>
        <v>4</v>
      </c>
      <c r="E24" s="50"/>
      <c r="F24" s="50">
        <v>1</v>
      </c>
      <c r="G24" s="50"/>
      <c r="H24" s="50"/>
      <c r="I24" s="51">
        <v>2</v>
      </c>
      <c r="J24" s="51">
        <v>3</v>
      </c>
      <c r="K24" s="49">
        <f t="shared" si="1"/>
        <v>4</v>
      </c>
      <c r="L24" s="52">
        <v>3</v>
      </c>
      <c r="M24" s="52">
        <v>1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47</v>
      </c>
      <c r="C25" s="49">
        <f t="shared" si="2"/>
        <v>1</v>
      </c>
      <c r="D25" s="49">
        <f t="shared" si="3"/>
        <v>0</v>
      </c>
      <c r="E25" s="50"/>
      <c r="F25" s="50"/>
      <c r="G25" s="50"/>
      <c r="H25" s="50"/>
      <c r="I25" s="51">
        <v>1</v>
      </c>
      <c r="J25" s="51"/>
      <c r="K25" s="49">
        <f t="shared" si="1"/>
        <v>0</v>
      </c>
      <c r="L25" s="52"/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48</v>
      </c>
      <c r="C26" s="49">
        <f t="shared" si="2"/>
        <v>0</v>
      </c>
      <c r="D26" s="49">
        <f t="shared" si="3"/>
        <v>1</v>
      </c>
      <c r="E26" s="50"/>
      <c r="F26" s="50"/>
      <c r="G26" s="50"/>
      <c r="H26" s="50"/>
      <c r="I26" s="51"/>
      <c r="J26" s="51">
        <v>1</v>
      </c>
      <c r="K26" s="49">
        <f t="shared" si="1"/>
        <v>1</v>
      </c>
      <c r="L26" s="52">
        <v>1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49</v>
      </c>
      <c r="C27" s="49">
        <f t="shared" si="2"/>
        <v>4</v>
      </c>
      <c r="D27" s="49">
        <f t="shared" si="3"/>
        <v>6</v>
      </c>
      <c r="E27" s="50">
        <v>3</v>
      </c>
      <c r="F27" s="50">
        <v>2</v>
      </c>
      <c r="G27" s="50">
        <v>1</v>
      </c>
      <c r="H27" s="50"/>
      <c r="I27" s="51"/>
      <c r="J27" s="51">
        <v>4</v>
      </c>
      <c r="K27" s="49">
        <f t="shared" si="1"/>
        <v>6</v>
      </c>
      <c r="L27" s="52">
        <v>4</v>
      </c>
      <c r="M27" s="52">
        <v>2</v>
      </c>
      <c r="N27" s="52"/>
      <c r="O27" s="52"/>
      <c r="P27" s="52"/>
      <c r="Q27" s="123"/>
    </row>
    <row r="28" spans="1:17" x14ac:dyDescent="0.2">
      <c r="A28" s="158">
        <v>21</v>
      </c>
      <c r="B28" s="157" t="s">
        <v>50</v>
      </c>
      <c r="C28" s="49">
        <f t="shared" si="2"/>
        <v>0</v>
      </c>
      <c r="D28" s="49">
        <f t="shared" si="3"/>
        <v>0</v>
      </c>
      <c r="E28" s="50"/>
      <c r="F28" s="50"/>
      <c r="G28" s="50"/>
      <c r="H28" s="50"/>
      <c r="I28" s="51"/>
      <c r="J28" s="51"/>
      <c r="K28" s="49">
        <f t="shared" si="1"/>
        <v>0</v>
      </c>
      <c r="L28" s="52"/>
      <c r="M28" s="52"/>
      <c r="N28" s="52"/>
      <c r="O28" s="52"/>
      <c r="P28" s="52"/>
      <c r="Q28" s="123"/>
    </row>
    <row r="29" spans="1:17" x14ac:dyDescent="0.2">
      <c r="A29" s="158">
        <v>22</v>
      </c>
      <c r="B29" s="157" t="s">
        <v>51</v>
      </c>
      <c r="C29" s="49">
        <f t="shared" si="2"/>
        <v>0</v>
      </c>
      <c r="D29" s="49">
        <f t="shared" si="3"/>
        <v>1</v>
      </c>
      <c r="E29" s="50"/>
      <c r="F29" s="50">
        <v>1</v>
      </c>
      <c r="G29" s="50"/>
      <c r="H29" s="50"/>
      <c r="I29" s="51"/>
      <c r="J29" s="51"/>
      <c r="K29" s="49">
        <f t="shared" si="1"/>
        <v>1</v>
      </c>
      <c r="L29" s="52"/>
      <c r="M29" s="52">
        <v>1</v>
      </c>
      <c r="N29" s="52"/>
      <c r="O29" s="52"/>
      <c r="P29" s="52"/>
      <c r="Q29" s="123"/>
    </row>
    <row r="30" spans="1:17" x14ac:dyDescent="0.2">
      <c r="A30" s="158">
        <v>23</v>
      </c>
      <c r="B30" s="157" t="s">
        <v>52</v>
      </c>
      <c r="C30" s="49">
        <f t="shared" si="2"/>
        <v>0</v>
      </c>
      <c r="D30" s="49">
        <f t="shared" si="3"/>
        <v>0</v>
      </c>
      <c r="E30" s="50"/>
      <c r="F30" s="50"/>
      <c r="G30" s="50"/>
      <c r="H30" s="50"/>
      <c r="I30" s="51"/>
      <c r="J30" s="51"/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53</v>
      </c>
      <c r="C31" s="49">
        <f t="shared" si="2"/>
        <v>0</v>
      </c>
      <c r="D31" s="49">
        <f t="shared" si="3"/>
        <v>0</v>
      </c>
      <c r="E31" s="50"/>
      <c r="F31" s="50"/>
      <c r="G31" s="50"/>
      <c r="H31" s="50"/>
      <c r="I31" s="51"/>
      <c r="J31" s="51"/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54</v>
      </c>
      <c r="C32" s="49">
        <f t="shared" si="2"/>
        <v>3</v>
      </c>
      <c r="D32" s="49">
        <f t="shared" si="3"/>
        <v>0</v>
      </c>
      <c r="E32" s="50"/>
      <c r="F32" s="50"/>
      <c r="G32" s="50"/>
      <c r="H32" s="50"/>
      <c r="I32" s="51">
        <v>3</v>
      </c>
      <c r="J32" s="51"/>
      <c r="K32" s="49">
        <f t="shared" si="1"/>
        <v>0</v>
      </c>
      <c r="L32" s="52"/>
      <c r="M32" s="52"/>
      <c r="N32" s="52"/>
      <c r="O32" s="52"/>
      <c r="P32" s="52"/>
      <c r="Q32" s="123"/>
    </row>
    <row r="33" spans="1:17" x14ac:dyDescent="0.2">
      <c r="A33" s="158">
        <v>26</v>
      </c>
      <c r="B33" s="157" t="s">
        <v>55</v>
      </c>
      <c r="C33" s="49">
        <f t="shared" si="2"/>
        <v>0</v>
      </c>
      <c r="D33" s="49">
        <f t="shared" si="3"/>
        <v>1</v>
      </c>
      <c r="E33" s="50"/>
      <c r="F33" s="50"/>
      <c r="G33" s="50"/>
      <c r="H33" s="50"/>
      <c r="I33" s="51"/>
      <c r="J33" s="51">
        <v>1</v>
      </c>
      <c r="K33" s="49">
        <f t="shared" si="1"/>
        <v>1</v>
      </c>
      <c r="L33" s="52"/>
      <c r="M33" s="52">
        <v>1</v>
      </c>
      <c r="N33" s="52"/>
      <c r="O33" s="52"/>
      <c r="P33" s="53"/>
      <c r="Q33" s="124"/>
    </row>
    <row r="34" spans="1:17" x14ac:dyDescent="0.2">
      <c r="A34" s="158">
        <v>27</v>
      </c>
      <c r="B34" s="157" t="s">
        <v>56</v>
      </c>
      <c r="C34" s="49">
        <f t="shared" si="2"/>
        <v>2</v>
      </c>
      <c r="D34" s="49">
        <f t="shared" si="3"/>
        <v>6</v>
      </c>
      <c r="E34" s="50"/>
      <c r="F34" s="50">
        <v>1</v>
      </c>
      <c r="G34" s="50"/>
      <c r="H34" s="50"/>
      <c r="I34" s="51">
        <v>2</v>
      </c>
      <c r="J34" s="51">
        <v>5</v>
      </c>
      <c r="K34" s="49">
        <f t="shared" si="1"/>
        <v>6</v>
      </c>
      <c r="L34" s="52">
        <v>6</v>
      </c>
      <c r="M34" s="52"/>
      <c r="N34" s="52"/>
      <c r="O34" s="52"/>
      <c r="P34" s="52"/>
      <c r="Q34" s="123"/>
    </row>
    <row r="35" spans="1:17" x14ac:dyDescent="0.2">
      <c r="A35" s="158">
        <v>28</v>
      </c>
      <c r="B35" s="157" t="s">
        <v>57</v>
      </c>
      <c r="C35" s="49">
        <f t="shared" si="2"/>
        <v>0</v>
      </c>
      <c r="D35" s="49">
        <f t="shared" si="3"/>
        <v>0</v>
      </c>
      <c r="E35" s="50"/>
      <c r="F35" s="50"/>
      <c r="G35" s="50"/>
      <c r="H35" s="50"/>
      <c r="I35" s="51"/>
      <c r="J35" s="51"/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58</v>
      </c>
      <c r="C36" s="49">
        <f t="shared" si="2"/>
        <v>0</v>
      </c>
      <c r="D36" s="49">
        <f t="shared" si="3"/>
        <v>0</v>
      </c>
      <c r="E36" s="50"/>
      <c r="F36" s="50"/>
      <c r="G36" s="50"/>
      <c r="H36" s="50"/>
      <c r="I36" s="51"/>
      <c r="J36" s="51"/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59</v>
      </c>
      <c r="C37" s="49">
        <f t="shared" si="2"/>
        <v>0</v>
      </c>
      <c r="D37" s="49">
        <f t="shared" si="3"/>
        <v>0</v>
      </c>
      <c r="E37" s="50"/>
      <c r="F37" s="50"/>
      <c r="G37" s="50"/>
      <c r="H37" s="50"/>
      <c r="I37" s="51"/>
      <c r="J37" s="51"/>
      <c r="K37" s="49">
        <f t="shared" si="1"/>
        <v>0</v>
      </c>
      <c r="L37" s="52"/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60</v>
      </c>
      <c r="C38" s="49">
        <f t="shared" si="2"/>
        <v>0</v>
      </c>
      <c r="D38" s="49">
        <f t="shared" si="3"/>
        <v>0</v>
      </c>
      <c r="E38" s="50"/>
      <c r="F38" s="50"/>
      <c r="G38" s="50"/>
      <c r="H38" s="50"/>
      <c r="I38" s="51"/>
      <c r="J38" s="51"/>
      <c r="K38" s="49">
        <f t="shared" si="1"/>
        <v>0</v>
      </c>
      <c r="L38" s="52"/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61</v>
      </c>
      <c r="C39" s="49">
        <f t="shared" si="2"/>
        <v>0</v>
      </c>
      <c r="D39" s="49">
        <f t="shared" si="3"/>
        <v>0</v>
      </c>
      <c r="E39" s="50"/>
      <c r="F39" s="50"/>
      <c r="G39" s="50"/>
      <c r="H39" s="50"/>
      <c r="I39" s="51"/>
      <c r="J39" s="51"/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62</v>
      </c>
      <c r="C40" s="49">
        <f t="shared" si="2"/>
        <v>0</v>
      </c>
      <c r="D40" s="49">
        <f t="shared" si="3"/>
        <v>0</v>
      </c>
      <c r="E40" s="50"/>
      <c r="F40" s="50"/>
      <c r="G40" s="50"/>
      <c r="H40" s="50"/>
      <c r="I40" s="51"/>
      <c r="J40" s="51"/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63</v>
      </c>
      <c r="C41" s="49">
        <f t="shared" si="2"/>
        <v>0</v>
      </c>
      <c r="D41" s="49">
        <f t="shared" si="3"/>
        <v>0</v>
      </c>
      <c r="E41" s="50"/>
      <c r="F41" s="50"/>
      <c r="G41" s="50"/>
      <c r="H41" s="50"/>
      <c r="I41" s="51"/>
      <c r="J41" s="51"/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64</v>
      </c>
      <c r="C42" s="49">
        <f t="shared" si="2"/>
        <v>0</v>
      </c>
      <c r="D42" s="49">
        <f t="shared" si="3"/>
        <v>0</v>
      </c>
      <c r="E42" s="50"/>
      <c r="F42" s="50"/>
      <c r="G42" s="50"/>
      <c r="H42" s="50"/>
      <c r="I42" s="51"/>
      <c r="J42" s="51"/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65</v>
      </c>
      <c r="C43" s="49">
        <f t="shared" si="2"/>
        <v>0</v>
      </c>
      <c r="D43" s="49">
        <f t="shared" si="3"/>
        <v>0</v>
      </c>
      <c r="E43" s="50"/>
      <c r="F43" s="50"/>
      <c r="G43" s="50"/>
      <c r="H43" s="50"/>
      <c r="I43" s="51"/>
      <c r="J43" s="51"/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66</v>
      </c>
      <c r="C44" s="49">
        <f t="shared" si="2"/>
        <v>0</v>
      </c>
      <c r="D44" s="49">
        <f t="shared" si="3"/>
        <v>0</v>
      </c>
      <c r="E44" s="50"/>
      <c r="F44" s="50"/>
      <c r="G44" s="50"/>
      <c r="H44" s="50"/>
      <c r="I44" s="51"/>
      <c r="J44" s="51"/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67</v>
      </c>
      <c r="C45" s="125">
        <f t="shared" si="2"/>
        <v>4</v>
      </c>
      <c r="D45" s="125">
        <f t="shared" si="3"/>
        <v>5</v>
      </c>
      <c r="E45" s="126">
        <v>2</v>
      </c>
      <c r="F45" s="126">
        <v>1</v>
      </c>
      <c r="G45" s="126"/>
      <c r="H45" s="126"/>
      <c r="I45" s="127">
        <v>2</v>
      </c>
      <c r="J45" s="127">
        <v>4</v>
      </c>
      <c r="K45" s="125">
        <f t="shared" si="1"/>
        <v>5</v>
      </c>
      <c r="L45" s="128">
        <v>2</v>
      </c>
      <c r="M45" s="128">
        <v>1</v>
      </c>
      <c r="N45" s="128"/>
      <c r="O45" s="128">
        <v>2</v>
      </c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62</v>
      </c>
      <c r="D46" s="131">
        <f t="shared" si="4"/>
        <v>65</v>
      </c>
      <c r="E46" s="130">
        <f t="shared" si="4"/>
        <v>14</v>
      </c>
      <c r="F46" s="130">
        <f t="shared" si="4"/>
        <v>15</v>
      </c>
      <c r="G46" s="130">
        <f t="shared" si="4"/>
        <v>1</v>
      </c>
      <c r="H46" s="130">
        <f t="shared" si="4"/>
        <v>0</v>
      </c>
      <c r="I46" s="131">
        <f t="shared" si="4"/>
        <v>47</v>
      </c>
      <c r="J46" s="131">
        <f t="shared" si="4"/>
        <v>50</v>
      </c>
      <c r="K46" s="130">
        <f t="shared" si="4"/>
        <v>65</v>
      </c>
      <c r="L46" s="132">
        <f t="shared" si="4"/>
        <v>42</v>
      </c>
      <c r="M46" s="132">
        <f t="shared" si="4"/>
        <v>16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124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125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abSelected="1" zoomScale="70" zoomScaleNormal="70" zoomScaleSheetLayoutView="70" workbookViewId="0">
      <selection activeCell="L30" sqref="L30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71</v>
      </c>
      <c r="C3" s="257" t="s">
        <v>72</v>
      </c>
      <c r="D3" s="257"/>
      <c r="E3" s="255" t="s">
        <v>73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74</v>
      </c>
      <c r="F4" s="245"/>
      <c r="G4" s="245"/>
      <c r="H4" s="245"/>
      <c r="I4" s="244" t="s">
        <v>140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69</v>
      </c>
      <c r="U4" s="245"/>
      <c r="V4" s="245" t="s">
        <v>70</v>
      </c>
      <c r="W4" s="246"/>
    </row>
    <row r="5" spans="1:31" ht="34.5" customHeight="1" x14ac:dyDescent="0.3">
      <c r="A5" s="253"/>
      <c r="B5" s="249"/>
      <c r="C5" s="245"/>
      <c r="D5" s="245"/>
      <c r="E5" s="245" t="s">
        <v>75</v>
      </c>
      <c r="F5" s="245"/>
      <c r="G5" s="245" t="s">
        <v>76</v>
      </c>
      <c r="H5" s="245"/>
      <c r="I5" s="247" t="s">
        <v>108</v>
      </c>
      <c r="J5" s="247" t="s">
        <v>109</v>
      </c>
      <c r="K5" s="249" t="s">
        <v>77</v>
      </c>
      <c r="L5" s="249"/>
      <c r="M5" s="249"/>
      <c r="N5" s="249"/>
      <c r="O5" s="249"/>
      <c r="P5" s="247" t="s">
        <v>78</v>
      </c>
      <c r="Q5" s="247" t="s">
        <v>79</v>
      </c>
      <c r="R5" s="247" t="s">
        <v>80</v>
      </c>
      <c r="S5" s="247" t="s">
        <v>29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81</v>
      </c>
      <c r="M6" s="249"/>
      <c r="N6" s="245" t="s">
        <v>82</v>
      </c>
      <c r="O6" s="245" t="s">
        <v>83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2025-y</v>
      </c>
      <c r="D7" s="184" t="str">
        <f>'1 жадвал'!D5</f>
        <v>2026-y</v>
      </c>
      <c r="E7" s="184" t="str">
        <f>'1 жадвал'!C5</f>
        <v>2025-y</v>
      </c>
      <c r="F7" s="184" t="str">
        <f>'1 жадвал'!D5</f>
        <v>2026-y</v>
      </c>
      <c r="G7" s="184" t="str">
        <f>'1 жадвал'!C5</f>
        <v>2025-y</v>
      </c>
      <c r="H7" s="184" t="str">
        <f>'1 жадвал'!D5</f>
        <v>2026-y</v>
      </c>
      <c r="I7" s="248"/>
      <c r="J7" s="248"/>
      <c r="K7" s="256"/>
      <c r="L7" s="161" t="s">
        <v>84</v>
      </c>
      <c r="M7" s="162" t="s">
        <v>85</v>
      </c>
      <c r="N7" s="259"/>
      <c r="O7" s="259"/>
      <c r="P7" s="248"/>
      <c r="Q7" s="248"/>
      <c r="R7" s="248"/>
      <c r="S7" s="248"/>
      <c r="T7" s="184" t="str">
        <f>'1 жадвал'!C5</f>
        <v>2025-y</v>
      </c>
      <c r="U7" s="184" t="str">
        <f>'1 жадвал'!D5</f>
        <v>2026-y</v>
      </c>
      <c r="V7" s="184" t="str">
        <f>'1 жадвал'!C5</f>
        <v>2025-y</v>
      </c>
      <c r="W7" s="189" t="str">
        <f>'1 жадвал'!D5</f>
        <v>2026-y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110</v>
      </c>
      <c r="C9" s="56">
        <f>E9+G9</f>
        <v>14</v>
      </c>
      <c r="D9" s="56">
        <f>IF(((F9+H9)-(I9+J9+K9))+((F9+H9)-(P9+Q9+R9+S9))=0,F9+H9,"ХАТО")</f>
        <v>15</v>
      </c>
      <c r="E9" s="57">
        <v>14</v>
      </c>
      <c r="F9" s="58">
        <v>15</v>
      </c>
      <c r="G9" s="59"/>
      <c r="H9" s="58"/>
      <c r="I9" s="60">
        <v>2</v>
      </c>
      <c r="J9" s="60"/>
      <c r="K9" s="56">
        <f>L9+M9+N9+O9</f>
        <v>13</v>
      </c>
      <c r="L9" s="60">
        <v>1</v>
      </c>
      <c r="M9" s="60">
        <v>11</v>
      </c>
      <c r="N9" s="60"/>
      <c r="O9" s="60">
        <v>1</v>
      </c>
      <c r="P9" s="60">
        <v>6</v>
      </c>
      <c r="Q9" s="60">
        <v>7</v>
      </c>
      <c r="R9" s="60"/>
      <c r="S9" s="60">
        <v>2</v>
      </c>
      <c r="T9" s="60"/>
      <c r="U9" s="61"/>
      <c r="V9" s="62">
        <v>2</v>
      </c>
      <c r="W9" s="63">
        <v>1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111</v>
      </c>
      <c r="C10" s="65">
        <f t="shared" ref="C10:C17" si="0">E10+G10</f>
        <v>17</v>
      </c>
      <c r="D10" s="65">
        <f t="shared" ref="D10:D11" si="1">IF(((F10+H10)-(I10+J10+K10))+((F10+H10)-(P10+Q10+R10+S10))=0,F10+H10,"ХАТО")</f>
        <v>15</v>
      </c>
      <c r="E10" s="66">
        <v>16</v>
      </c>
      <c r="F10" s="67">
        <v>14</v>
      </c>
      <c r="G10" s="68">
        <v>1</v>
      </c>
      <c r="H10" s="67">
        <v>1</v>
      </c>
      <c r="I10" s="69">
        <v>6</v>
      </c>
      <c r="J10" s="69"/>
      <c r="K10" s="65">
        <f t="shared" ref="K10:K11" si="2">L10+M10+N10+O10</f>
        <v>9</v>
      </c>
      <c r="L10" s="69">
        <v>2</v>
      </c>
      <c r="M10" s="69">
        <v>7</v>
      </c>
      <c r="N10" s="69"/>
      <c r="O10" s="69"/>
      <c r="P10" s="69">
        <v>5</v>
      </c>
      <c r="Q10" s="69">
        <v>8</v>
      </c>
      <c r="R10" s="69"/>
      <c r="S10" s="69">
        <v>2</v>
      </c>
      <c r="T10" s="69"/>
      <c r="U10" s="70"/>
      <c r="V10" s="71">
        <v>2</v>
      </c>
      <c r="W10" s="72">
        <v>1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112</v>
      </c>
      <c r="C11" s="65">
        <f t="shared" si="0"/>
        <v>6</v>
      </c>
      <c r="D11" s="65">
        <f t="shared" si="1"/>
        <v>5</v>
      </c>
      <c r="E11" s="66">
        <v>5</v>
      </c>
      <c r="F11" s="67">
        <v>5</v>
      </c>
      <c r="G11" s="68">
        <v>1</v>
      </c>
      <c r="H11" s="67"/>
      <c r="I11" s="69">
        <v>2</v>
      </c>
      <c r="J11" s="69"/>
      <c r="K11" s="65">
        <f t="shared" si="2"/>
        <v>3</v>
      </c>
      <c r="L11" s="69">
        <v>2</v>
      </c>
      <c r="M11" s="69">
        <v>1</v>
      </c>
      <c r="N11" s="69"/>
      <c r="O11" s="69"/>
      <c r="P11" s="69">
        <v>3</v>
      </c>
      <c r="Q11" s="69">
        <v>2</v>
      </c>
      <c r="R11" s="69"/>
      <c r="S11" s="69"/>
      <c r="T11" s="69"/>
      <c r="U11" s="70"/>
      <c r="V11" s="71">
        <v>1</v>
      </c>
      <c r="W11" s="72">
        <v>1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113</v>
      </c>
      <c r="C12" s="65">
        <f t="shared" si="0"/>
        <v>4</v>
      </c>
      <c r="D12" s="65">
        <f t="shared" ref="D12:D17" si="3">IF(((F12+H12)-(I12+J12+K12))+((F12+H12)-(P12+Q12+R12+S12))=0,F12+H12,"ХАТО")</f>
        <v>3</v>
      </c>
      <c r="E12" s="66">
        <v>4</v>
      </c>
      <c r="F12" s="67">
        <v>3</v>
      </c>
      <c r="G12" s="68"/>
      <c r="H12" s="67"/>
      <c r="I12" s="69">
        <v>1</v>
      </c>
      <c r="J12" s="69"/>
      <c r="K12" s="65">
        <f t="shared" ref="K12:K22" si="4">L12+M12+N12+O12</f>
        <v>2</v>
      </c>
      <c r="L12" s="69">
        <v>1</v>
      </c>
      <c r="M12" s="69">
        <v>1</v>
      </c>
      <c r="N12" s="69"/>
      <c r="O12" s="69"/>
      <c r="P12" s="69">
        <v>2</v>
      </c>
      <c r="Q12" s="69"/>
      <c r="R12" s="69"/>
      <c r="S12" s="69">
        <v>1</v>
      </c>
      <c r="T12" s="69"/>
      <c r="U12" s="70"/>
      <c r="V12" s="71">
        <v>1</v>
      </c>
      <c r="W12" s="72">
        <v>1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114</v>
      </c>
      <c r="C13" s="65">
        <f t="shared" si="0"/>
        <v>1</v>
      </c>
      <c r="D13" s="65">
        <f t="shared" si="3"/>
        <v>2</v>
      </c>
      <c r="E13" s="66">
        <v>1</v>
      </c>
      <c r="F13" s="67">
        <v>2</v>
      </c>
      <c r="G13" s="68"/>
      <c r="H13" s="67"/>
      <c r="I13" s="69"/>
      <c r="J13" s="69"/>
      <c r="K13" s="65">
        <f t="shared" si="4"/>
        <v>2</v>
      </c>
      <c r="L13" s="69"/>
      <c r="M13" s="69">
        <v>2</v>
      </c>
      <c r="N13" s="69"/>
      <c r="O13" s="69"/>
      <c r="P13" s="69">
        <v>1</v>
      </c>
      <c r="Q13" s="69">
        <v>1</v>
      </c>
      <c r="R13" s="69"/>
      <c r="S13" s="69"/>
      <c r="T13" s="69"/>
      <c r="U13" s="70"/>
      <c r="V13" s="71"/>
      <c r="W13" s="72">
        <v>1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115</v>
      </c>
      <c r="C14" s="65">
        <f t="shared" si="0"/>
        <v>7</v>
      </c>
      <c r="D14" s="65">
        <f t="shared" si="3"/>
        <v>6</v>
      </c>
      <c r="E14" s="66">
        <v>7</v>
      </c>
      <c r="F14" s="67">
        <v>6</v>
      </c>
      <c r="G14" s="68"/>
      <c r="H14" s="67"/>
      <c r="I14" s="69">
        <v>1</v>
      </c>
      <c r="J14" s="69"/>
      <c r="K14" s="65">
        <f t="shared" si="4"/>
        <v>5</v>
      </c>
      <c r="L14" s="69"/>
      <c r="M14" s="69">
        <v>4</v>
      </c>
      <c r="N14" s="69"/>
      <c r="O14" s="69">
        <v>1</v>
      </c>
      <c r="P14" s="69">
        <v>3</v>
      </c>
      <c r="Q14" s="69">
        <v>3</v>
      </c>
      <c r="R14" s="69"/>
      <c r="S14" s="69"/>
      <c r="T14" s="69"/>
      <c r="U14" s="70"/>
      <c r="V14" s="71">
        <v>1</v>
      </c>
      <c r="W14" s="74">
        <v>1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116</v>
      </c>
      <c r="C15" s="65">
        <f t="shared" si="0"/>
        <v>8</v>
      </c>
      <c r="D15" s="65">
        <f t="shared" si="3"/>
        <v>6</v>
      </c>
      <c r="E15" s="66">
        <v>8</v>
      </c>
      <c r="F15" s="67">
        <v>6</v>
      </c>
      <c r="G15" s="68"/>
      <c r="H15" s="67"/>
      <c r="I15" s="69">
        <v>1</v>
      </c>
      <c r="J15" s="69"/>
      <c r="K15" s="65">
        <f t="shared" si="4"/>
        <v>5</v>
      </c>
      <c r="L15" s="69"/>
      <c r="M15" s="69">
        <v>5</v>
      </c>
      <c r="N15" s="69"/>
      <c r="O15" s="69"/>
      <c r="P15" s="69">
        <v>1</v>
      </c>
      <c r="Q15" s="69">
        <v>5</v>
      </c>
      <c r="R15" s="69"/>
      <c r="S15" s="69"/>
      <c r="T15" s="69"/>
      <c r="U15" s="70"/>
      <c r="V15" s="71"/>
      <c r="W15" s="72"/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117</v>
      </c>
      <c r="C16" s="65">
        <f t="shared" si="0"/>
        <v>0</v>
      </c>
      <c r="D16" s="65">
        <f t="shared" si="3"/>
        <v>2</v>
      </c>
      <c r="E16" s="66"/>
      <c r="F16" s="67">
        <v>2</v>
      </c>
      <c r="G16" s="68"/>
      <c r="H16" s="67"/>
      <c r="I16" s="69"/>
      <c r="J16" s="69"/>
      <c r="K16" s="65">
        <f t="shared" si="4"/>
        <v>2</v>
      </c>
      <c r="L16" s="69"/>
      <c r="M16" s="69">
        <v>2</v>
      </c>
      <c r="N16" s="69"/>
      <c r="O16" s="69"/>
      <c r="P16" s="69"/>
      <c r="Q16" s="69">
        <v>2</v>
      </c>
      <c r="R16" s="69"/>
      <c r="S16" s="69"/>
      <c r="T16" s="69"/>
      <c r="U16" s="70"/>
      <c r="V16" s="71"/>
      <c r="W16" s="72"/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118</v>
      </c>
      <c r="C17" s="65">
        <f t="shared" si="0"/>
        <v>2</v>
      </c>
      <c r="D17" s="65">
        <f t="shared" si="3"/>
        <v>5</v>
      </c>
      <c r="E17" s="66">
        <v>2</v>
      </c>
      <c r="F17" s="67">
        <v>5</v>
      </c>
      <c r="G17" s="68"/>
      <c r="H17" s="67"/>
      <c r="I17" s="69"/>
      <c r="J17" s="69"/>
      <c r="K17" s="65">
        <f t="shared" si="4"/>
        <v>5</v>
      </c>
      <c r="L17" s="69"/>
      <c r="M17" s="69">
        <v>5</v>
      </c>
      <c r="N17" s="69"/>
      <c r="O17" s="69"/>
      <c r="P17" s="69"/>
      <c r="Q17" s="69">
        <v>5</v>
      </c>
      <c r="R17" s="69"/>
      <c r="S17" s="69"/>
      <c r="T17" s="69"/>
      <c r="U17" s="70"/>
      <c r="V17" s="71"/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119</v>
      </c>
      <c r="C18" s="65">
        <f t="shared" ref="C18:C21" si="5">E18+G18</f>
        <v>0</v>
      </c>
      <c r="D18" s="65">
        <f t="shared" ref="D18:D21" si="6">IF(((F18+H18)-(I18+J18+K18))+((F18+H18)-(P18+Q18+R18+S18))=0,F18+H18,"ХАТО")</f>
        <v>0</v>
      </c>
      <c r="E18" s="197"/>
      <c r="F18" s="198"/>
      <c r="G18" s="199"/>
      <c r="H18" s="198"/>
      <c r="I18" s="200"/>
      <c r="J18" s="200"/>
      <c r="K18" s="65">
        <f t="shared" si="4"/>
        <v>0</v>
      </c>
      <c r="L18" s="200"/>
      <c r="M18" s="200"/>
      <c r="N18" s="200"/>
      <c r="O18" s="200"/>
      <c r="P18" s="200"/>
      <c r="Q18" s="200"/>
      <c r="R18" s="200"/>
      <c r="S18" s="200"/>
      <c r="T18" s="200"/>
      <c r="U18" s="201"/>
      <c r="V18" s="202"/>
      <c r="W18" s="203"/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120</v>
      </c>
      <c r="C19" s="65">
        <f t="shared" si="5"/>
        <v>2</v>
      </c>
      <c r="D19" s="65">
        <f t="shared" si="6"/>
        <v>3</v>
      </c>
      <c r="E19" s="197">
        <v>2</v>
      </c>
      <c r="F19" s="198">
        <v>3</v>
      </c>
      <c r="G19" s="199"/>
      <c r="H19" s="198"/>
      <c r="I19" s="200"/>
      <c r="J19" s="200"/>
      <c r="K19" s="65">
        <f t="shared" si="4"/>
        <v>3</v>
      </c>
      <c r="L19" s="200"/>
      <c r="M19" s="200">
        <v>3</v>
      </c>
      <c r="N19" s="200"/>
      <c r="O19" s="200"/>
      <c r="P19" s="200">
        <v>1</v>
      </c>
      <c r="Q19" s="200">
        <v>1</v>
      </c>
      <c r="R19" s="200"/>
      <c r="S19" s="200">
        <v>1</v>
      </c>
      <c r="T19" s="200"/>
      <c r="U19" s="201"/>
      <c r="V19" s="202"/>
      <c r="W19" s="203"/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121</v>
      </c>
      <c r="C20" s="65">
        <f t="shared" si="5"/>
        <v>0</v>
      </c>
      <c r="D20" s="65">
        <f t="shared" si="6"/>
        <v>0</v>
      </c>
      <c r="E20" s="197"/>
      <c r="F20" s="198"/>
      <c r="G20" s="199"/>
      <c r="H20" s="198"/>
      <c r="I20" s="200"/>
      <c r="J20" s="200"/>
      <c r="K20" s="65">
        <f t="shared" si="4"/>
        <v>0</v>
      </c>
      <c r="L20" s="200"/>
      <c r="M20" s="200"/>
      <c r="N20" s="200"/>
      <c r="O20" s="200"/>
      <c r="P20" s="200"/>
      <c r="Q20" s="200"/>
      <c r="R20" s="200"/>
      <c r="S20" s="200"/>
      <c r="T20" s="200"/>
      <c r="U20" s="201"/>
      <c r="V20" s="202"/>
      <c r="W20" s="203"/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122</v>
      </c>
      <c r="C21" s="65">
        <f t="shared" si="5"/>
        <v>1</v>
      </c>
      <c r="D21" s="65">
        <f t="shared" si="6"/>
        <v>2</v>
      </c>
      <c r="E21" s="197">
        <v>1</v>
      </c>
      <c r="F21" s="198">
        <v>1</v>
      </c>
      <c r="G21" s="199"/>
      <c r="H21" s="198">
        <v>1</v>
      </c>
      <c r="I21" s="200">
        <v>1</v>
      </c>
      <c r="J21" s="200"/>
      <c r="K21" s="65">
        <f t="shared" si="4"/>
        <v>1</v>
      </c>
      <c r="L21" s="200"/>
      <c r="M21" s="200">
        <v>1</v>
      </c>
      <c r="N21" s="200"/>
      <c r="O21" s="200"/>
      <c r="P21" s="200">
        <v>1</v>
      </c>
      <c r="Q21" s="200">
        <v>1</v>
      </c>
      <c r="R21" s="200"/>
      <c r="S21" s="200"/>
      <c r="T21" s="200"/>
      <c r="U21" s="201"/>
      <c r="V21" s="202"/>
      <c r="W21" s="203"/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107</v>
      </c>
      <c r="C22" s="94">
        <f t="shared" ref="C22" si="7">E22+G22</f>
        <v>0</v>
      </c>
      <c r="D22" s="94">
        <f t="shared" ref="D22" si="8">IF(((F22+H22)-(I22+J22+K22))+((F22+H22)-(P22+Q22+R22+S22))=0,F22+H22,"ХАТО")</f>
        <v>1</v>
      </c>
      <c r="E22" s="95"/>
      <c r="F22" s="96">
        <v>1</v>
      </c>
      <c r="G22" s="97"/>
      <c r="H22" s="96"/>
      <c r="I22" s="98">
        <v>1</v>
      </c>
      <c r="J22" s="98"/>
      <c r="K22" s="94">
        <f t="shared" si="4"/>
        <v>0</v>
      </c>
      <c r="L22" s="98"/>
      <c r="M22" s="98"/>
      <c r="N22" s="98"/>
      <c r="O22" s="98"/>
      <c r="P22" s="98"/>
      <c r="Q22" s="98"/>
      <c r="R22" s="98"/>
      <c r="S22" s="98">
        <v>1</v>
      </c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62</v>
      </c>
      <c r="D23" s="88">
        <f>IF(SUM(D9:D22)='2 жадвал'!D46,SUM(D9:D22),"ХАТО")</f>
        <v>65</v>
      </c>
      <c r="E23" s="88">
        <f>IF(SUM(E9:E22)+SUM(G9:G22)=C23,SUM(E9:E22),"ХАТО")</f>
        <v>60</v>
      </c>
      <c r="F23" s="88">
        <f>IF(SUM(F9:F22)+SUM(H9:H22)=D23,SUM(F9:F22),"ХАТО")</f>
        <v>63</v>
      </c>
      <c r="G23" s="75">
        <f>IF(SUM(E9:E22)+SUM(G9:G22)=C23,SUM(G9:G22),"ХАТО")</f>
        <v>2</v>
      </c>
      <c r="H23" s="75">
        <f>IF(SUM(F9:F22)+SUM(H9:H22)=D23,SUM(H9:H22),"ХАТО")</f>
        <v>2</v>
      </c>
      <c r="I23" s="75">
        <f>IF(SUM(I9:I22)='2 жадвал'!F46,SUM(I9:I22),"ХАТО")</f>
        <v>15</v>
      </c>
      <c r="J23" s="75">
        <f>IF(SUM(J9:J22)='2 жадвал'!H46,SUM(J9:J22),"ХАТО")</f>
        <v>0</v>
      </c>
      <c r="K23" s="75">
        <f>IF(SUM(K9:K22)='2 жадвал'!J46,SUM(K9:K22),"ХАТО")</f>
        <v>50</v>
      </c>
      <c r="L23" s="76">
        <f>IF(SUM(L9:L22)+SUM(M9:M22)='1 жадвал'!F14,SUM(L9:L22),"ХАТО")</f>
        <v>6</v>
      </c>
      <c r="M23" s="75">
        <f>IF(SUM(L9:L22)+SUM(M9:M22)='1 жадвал'!F14,SUM(M9:M22),"ХАТО")</f>
        <v>42</v>
      </c>
      <c r="N23" s="75">
        <f>SUM(N9:N22)</f>
        <v>0</v>
      </c>
      <c r="O23" s="75">
        <f>SUM(O9:O22)</f>
        <v>2</v>
      </c>
      <c r="P23" s="75">
        <f>IF(SUM(P9:P22)+SUM(Q9:Q22)+SUM(R9:R22)+SUM(S9:S22)=D23,SUM(P9:P22),"ХАТО")</f>
        <v>23</v>
      </c>
      <c r="Q23" s="75">
        <f>IF(SUM(P9:P22)+SUM(Q9:Q22)+SUM(R9:R22)+SUM(S9:S22)=D23,SUM(Q9:Q22),"ХАТО")</f>
        <v>35</v>
      </c>
      <c r="R23" s="75">
        <f>IF(SUM(P9:P22)+SUM(Q9:Q22)+SUM(R9:R22)+SUM(S9:S22)=D23,SUM(R9:R22),"ХАТО")</f>
        <v>0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7</v>
      </c>
      <c r="W23" s="77">
        <f>SUM(W9:W22)</f>
        <v>7</v>
      </c>
      <c r="X23" s="18">
        <f>I23+J23+K23-C23</f>
        <v>3</v>
      </c>
      <c r="Y23" s="18">
        <f>C23-E23-G23</f>
        <v>0</v>
      </c>
      <c r="Z23" s="18">
        <f>P23+Q23+R23+S23-C23</f>
        <v>3</v>
      </c>
      <c r="AA23" s="18">
        <f>P23+Q23+R23+S23-C23</f>
        <v>3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124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125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T49"/>
  <sheetViews>
    <sheetView topLeftCell="A7" zoomScale="85" zoomScaleNormal="85" zoomScaleSheetLayoutView="70" workbookViewId="0">
      <selection activeCell="F17" sqref="F17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72</v>
      </c>
      <c r="D3" s="267"/>
      <c r="E3" s="270" t="s">
        <v>73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86</v>
      </c>
      <c r="F4" s="260"/>
      <c r="G4" s="260"/>
      <c r="H4" s="260"/>
      <c r="I4" s="260"/>
      <c r="J4" s="260"/>
      <c r="K4" s="260"/>
      <c r="L4" s="260"/>
      <c r="M4" s="260" t="s">
        <v>87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73</v>
      </c>
      <c r="H5" s="260"/>
      <c r="I5" s="260"/>
      <c r="J5" s="260"/>
      <c r="K5" s="260"/>
      <c r="L5" s="260"/>
      <c r="M5" s="268" t="s">
        <v>10</v>
      </c>
      <c r="N5" s="268"/>
      <c r="O5" s="260" t="s">
        <v>73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88</v>
      </c>
      <c r="H6" s="260"/>
      <c r="I6" s="260" t="s">
        <v>89</v>
      </c>
      <c r="J6" s="260"/>
      <c r="K6" s="260" t="s">
        <v>90</v>
      </c>
      <c r="L6" s="260"/>
      <c r="M6" s="268"/>
      <c r="N6" s="268"/>
      <c r="O6" s="260" t="s">
        <v>88</v>
      </c>
      <c r="P6" s="260"/>
      <c r="Q6" s="260" t="s">
        <v>89</v>
      </c>
      <c r="R6" s="260"/>
      <c r="S6" s="260" t="s">
        <v>90</v>
      </c>
      <c r="T6" s="261"/>
    </row>
    <row r="7" spans="1:20" ht="19.5" customHeight="1" thickBot="1" x14ac:dyDescent="0.35">
      <c r="A7" s="266"/>
      <c r="B7" s="269"/>
      <c r="C7" s="149" t="str">
        <f>'1 жадвал'!C5</f>
        <v>2025-y</v>
      </c>
      <c r="D7" s="149" t="str">
        <f>'1 жадвал'!D5</f>
        <v>2026-y</v>
      </c>
      <c r="E7" s="149" t="str">
        <f>'1 жадвал'!C5</f>
        <v>2025-y</v>
      </c>
      <c r="F7" s="149" t="str">
        <f>'1 жадвал'!D5</f>
        <v>2026-y</v>
      </c>
      <c r="G7" s="149" t="str">
        <f>'1 жадвал'!C5</f>
        <v>2025-y</v>
      </c>
      <c r="H7" s="149" t="str">
        <f>'1 жадвал'!D5</f>
        <v>2026-y</v>
      </c>
      <c r="I7" s="149" t="str">
        <f>'1 жадвал'!C5</f>
        <v>2025-y</v>
      </c>
      <c r="J7" s="149" t="str">
        <f>'1 жадвал'!D5</f>
        <v>2026-y</v>
      </c>
      <c r="K7" s="149" t="str">
        <f>'1 жадвал'!C5</f>
        <v>2025-y</v>
      </c>
      <c r="L7" s="149" t="str">
        <f>'1 жадвал'!D5</f>
        <v>2026-y</v>
      </c>
      <c r="M7" s="149" t="str">
        <f>'1 жадвал'!C5</f>
        <v>2025-y</v>
      </c>
      <c r="N7" s="149" t="str">
        <f>'1 жадвал'!D5</f>
        <v>2026-y</v>
      </c>
      <c r="O7" s="149" t="str">
        <f>'1 жадвал'!C5</f>
        <v>2025-y</v>
      </c>
      <c r="P7" s="149" t="str">
        <f>'1 жадвал'!D5</f>
        <v>2026-y</v>
      </c>
      <c r="Q7" s="149" t="str">
        <f>'1 жадвал'!C5</f>
        <v>2025-y</v>
      </c>
      <c r="R7" s="149" t="str">
        <f>'1 жадвал'!D5</f>
        <v>2026-y</v>
      </c>
      <c r="S7" s="149" t="str">
        <f>'1 жадвал'!C5</f>
        <v>2025-y</v>
      </c>
      <c r="T7" s="190" t="str">
        <f>'1 жадвал'!D5</f>
        <v>2026-y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30</v>
      </c>
      <c r="C9" s="134">
        <f>IF((E9+M9)='2 жадвал'!C8,SUM(E9+M9),"ХАТО")</f>
        <v>2</v>
      </c>
      <c r="D9" s="134">
        <f>IF((F9+N9)='2 жадвал'!D8,SUM(F9+N9),"ХАТО")</f>
        <v>3</v>
      </c>
      <c r="E9" s="134">
        <f>G9+I9+K9</f>
        <v>2</v>
      </c>
      <c r="F9" s="134">
        <f>H9+J9+L9</f>
        <v>3</v>
      </c>
      <c r="G9" s="135">
        <v>2</v>
      </c>
      <c r="H9" s="136">
        <v>3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31</v>
      </c>
      <c r="C10" s="79">
        <f>IF((E10+M10)='2 жадвал'!C9,SUM(E10+M10),"ХАТО")</f>
        <v>2</v>
      </c>
      <c r="D10" s="79">
        <f>IF((F10+N10)='2 жадвал'!D9,SUM(F10+N10),"ХАТО")</f>
        <v>3</v>
      </c>
      <c r="E10" s="82">
        <f t="shared" ref="E10:F46" si="0">G10+I10+K10</f>
        <v>2</v>
      </c>
      <c r="F10" s="82">
        <f t="shared" si="0"/>
        <v>2</v>
      </c>
      <c r="G10" s="80">
        <v>2</v>
      </c>
      <c r="H10" s="81">
        <v>2</v>
      </c>
      <c r="I10" s="80"/>
      <c r="J10" s="81"/>
      <c r="K10" s="80"/>
      <c r="L10" s="81"/>
      <c r="M10" s="82">
        <f t="shared" ref="M10:M46" si="1">O10+Q10+S10</f>
        <v>0</v>
      </c>
      <c r="N10" s="82">
        <f t="shared" ref="N10:N46" si="2">P10+R10+T10</f>
        <v>1</v>
      </c>
      <c r="O10" s="80"/>
      <c r="P10" s="81">
        <v>1</v>
      </c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32</v>
      </c>
      <c r="C11" s="79">
        <f>IF((E11+M11)='2 жадвал'!C10,SUM(E11+M11),"ХАТО")</f>
        <v>1</v>
      </c>
      <c r="D11" s="79">
        <f>IF((F11+N11)='2 жадвал'!D10,SUM(F11+N11),"ХАТО")</f>
        <v>1</v>
      </c>
      <c r="E11" s="82">
        <f t="shared" ref="E11:E34" si="3">G11+I11+K11</f>
        <v>1</v>
      </c>
      <c r="F11" s="82">
        <f t="shared" ref="F11:F34" si="4">H11+J11+L11</f>
        <v>1</v>
      </c>
      <c r="G11" s="80">
        <v>1</v>
      </c>
      <c r="H11" s="81">
        <v>1</v>
      </c>
      <c r="I11" s="80"/>
      <c r="J11" s="81"/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33</v>
      </c>
      <c r="C12" s="79">
        <f>IF((E12+M12)='2 жадвал'!C11,SUM(E12+M12),"ХАТО")</f>
        <v>0</v>
      </c>
      <c r="D12" s="79">
        <f>IF((F12+N12)='2 жадвал'!D11,SUM(F12+N12),"ХАТО")</f>
        <v>0</v>
      </c>
      <c r="E12" s="82">
        <f t="shared" si="3"/>
        <v>0</v>
      </c>
      <c r="F12" s="82">
        <f t="shared" si="4"/>
        <v>0</v>
      </c>
      <c r="G12" s="80"/>
      <c r="H12" s="81"/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34</v>
      </c>
      <c r="C13" s="79">
        <f>IF((E13+M13)='2 жадвал'!C12,SUM(E13+M13),"ХАТО")</f>
        <v>20</v>
      </c>
      <c r="D13" s="79">
        <f>IF((F13+N13)='2 жадвал'!D12,SUM(F13+N13),"ХАТО")</f>
        <v>16</v>
      </c>
      <c r="E13" s="82">
        <f t="shared" si="3"/>
        <v>20</v>
      </c>
      <c r="F13" s="82">
        <f t="shared" si="4"/>
        <v>16</v>
      </c>
      <c r="G13" s="80">
        <v>17</v>
      </c>
      <c r="H13" s="81">
        <v>16</v>
      </c>
      <c r="I13" s="80">
        <v>3</v>
      </c>
      <c r="J13" s="81"/>
      <c r="K13" s="80"/>
      <c r="L13" s="81"/>
      <c r="M13" s="82">
        <f t="shared" si="5"/>
        <v>0</v>
      </c>
      <c r="N13" s="82">
        <f t="shared" si="6"/>
        <v>0</v>
      </c>
      <c r="O13" s="80"/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35</v>
      </c>
      <c r="C14" s="79">
        <f>IF((E14+M14)='2 жадвал'!C13,SUM(E14+M14),"ХАТО")</f>
        <v>1</v>
      </c>
      <c r="D14" s="79">
        <f>IF((F14+N14)='2 жадвал'!D13,SUM(F14+N14),"ХАТО")</f>
        <v>0</v>
      </c>
      <c r="E14" s="82">
        <f t="shared" si="3"/>
        <v>1</v>
      </c>
      <c r="F14" s="82">
        <f t="shared" si="4"/>
        <v>0</v>
      </c>
      <c r="G14" s="80">
        <v>1</v>
      </c>
      <c r="H14" s="81"/>
      <c r="I14" s="80"/>
      <c r="J14" s="81"/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36</v>
      </c>
      <c r="C15" s="79">
        <f>IF((E15+M15)='2 жадвал'!C14,SUM(E15+M15),"ХАТО")</f>
        <v>15</v>
      </c>
      <c r="D15" s="79">
        <f>IF((F15+N15)='2 жадвал'!D14,SUM(F15+N15),"ХАТО")</f>
        <v>11</v>
      </c>
      <c r="E15" s="82">
        <f t="shared" si="3"/>
        <v>15</v>
      </c>
      <c r="F15" s="82">
        <f t="shared" si="4"/>
        <v>11</v>
      </c>
      <c r="G15" s="80">
        <v>15</v>
      </c>
      <c r="H15" s="81">
        <v>11</v>
      </c>
      <c r="I15" s="80"/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37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/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38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/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39</v>
      </c>
      <c r="C18" s="79">
        <f>IF((E18+M18)='2 жадвал'!C17,SUM(E18+M18),"ХАТО")</f>
        <v>0</v>
      </c>
      <c r="D18" s="79">
        <f>IF((F18+N18)='2 жадвал'!D17,SUM(F18+N18),"ХАТО")</f>
        <v>0</v>
      </c>
      <c r="E18" s="82">
        <f t="shared" si="3"/>
        <v>0</v>
      </c>
      <c r="F18" s="82">
        <f t="shared" si="4"/>
        <v>0</v>
      </c>
      <c r="G18" s="80"/>
      <c r="H18" s="81"/>
      <c r="I18" s="80"/>
      <c r="J18" s="81"/>
      <c r="K18" s="80"/>
      <c r="L18" s="81"/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40</v>
      </c>
      <c r="C19" s="79">
        <f>IF((E19+M19)='2 жадвал'!C18,SUM(E19+M19),"ХАТО")</f>
        <v>1</v>
      </c>
      <c r="D19" s="79">
        <f>IF((F19+N19)='2 жадвал'!D18,SUM(F19+N19),"ХАТО")</f>
        <v>1</v>
      </c>
      <c r="E19" s="82">
        <f t="shared" si="3"/>
        <v>1</v>
      </c>
      <c r="F19" s="82">
        <f t="shared" si="4"/>
        <v>0</v>
      </c>
      <c r="G19" s="80">
        <v>1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1</v>
      </c>
      <c r="O19" s="80"/>
      <c r="P19" s="81"/>
      <c r="Q19" s="80"/>
      <c r="R19" s="81">
        <v>1</v>
      </c>
      <c r="S19" s="80"/>
      <c r="T19" s="138"/>
    </row>
    <row r="20" spans="1:20" ht="20.25" customHeight="1" x14ac:dyDescent="0.3">
      <c r="A20" s="172">
        <v>12</v>
      </c>
      <c r="B20" s="157" t="s">
        <v>41</v>
      </c>
      <c r="C20" s="79">
        <f>IF((E20+M20)='2 жадвал'!C19,SUM(E20+M20),"ХАТО")</f>
        <v>0</v>
      </c>
      <c r="D20" s="79">
        <f>IF((F20+N20)='2 жадвал'!D19,SUM(F20+N20),"ХАТО")</f>
        <v>0</v>
      </c>
      <c r="E20" s="82">
        <f t="shared" si="3"/>
        <v>0</v>
      </c>
      <c r="F20" s="82">
        <f t="shared" si="4"/>
        <v>0</v>
      </c>
      <c r="G20" s="80"/>
      <c r="H20" s="81"/>
      <c r="I20" s="80"/>
      <c r="J20" s="81"/>
      <c r="K20" s="80"/>
      <c r="L20" s="81"/>
      <c r="M20" s="82">
        <f t="shared" si="5"/>
        <v>0</v>
      </c>
      <c r="N20" s="82">
        <f t="shared" si="6"/>
        <v>0</v>
      </c>
      <c r="O20" s="80"/>
      <c r="P20" s="81"/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42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/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43</v>
      </c>
      <c r="C22" s="79">
        <f>IF((E22+M22)='2 жадвал'!C21,SUM(E22+M22),"ХАТО")</f>
        <v>0</v>
      </c>
      <c r="D22" s="79">
        <f>IF((F22+N22)='2 жадвал'!D21,SUM(F22+N22),"ХАТО")</f>
        <v>0</v>
      </c>
      <c r="E22" s="82">
        <f t="shared" si="3"/>
        <v>0</v>
      </c>
      <c r="F22" s="82">
        <f t="shared" si="4"/>
        <v>0</v>
      </c>
      <c r="G22" s="80"/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44</v>
      </c>
      <c r="C23" s="79">
        <f>IF((E23+M23)='2 жадвал'!C22,SUM(E23+M23),"ХАТО")</f>
        <v>2</v>
      </c>
      <c r="D23" s="79">
        <f>IF((F23+N23)='2 жадвал'!D22,SUM(F23+N23),"ХАТО")</f>
        <v>4</v>
      </c>
      <c r="E23" s="82">
        <f t="shared" si="3"/>
        <v>2</v>
      </c>
      <c r="F23" s="82">
        <f t="shared" si="4"/>
        <v>4</v>
      </c>
      <c r="G23" s="80">
        <v>1</v>
      </c>
      <c r="H23" s="81">
        <v>4</v>
      </c>
      <c r="I23" s="80"/>
      <c r="J23" s="81"/>
      <c r="K23" s="80">
        <v>1</v>
      </c>
      <c r="L23" s="81"/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45</v>
      </c>
      <c r="C24" s="79">
        <f>IF((E24+M24)='2 жадвал'!C23,SUM(E24+M24),"ХАТО")</f>
        <v>2</v>
      </c>
      <c r="D24" s="79">
        <f>IF((F24+N24)='2 жадвал'!D23,SUM(F24+N24),"ХАТО")</f>
        <v>2</v>
      </c>
      <c r="E24" s="82">
        <f t="shared" si="3"/>
        <v>2</v>
      </c>
      <c r="F24" s="82">
        <f t="shared" si="4"/>
        <v>2</v>
      </c>
      <c r="G24" s="80">
        <v>2</v>
      </c>
      <c r="H24" s="81">
        <v>2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46</v>
      </c>
      <c r="C25" s="79">
        <f>IF((E25+M25)='2 жадвал'!C24,SUM(E25+M25),"ХАТО")</f>
        <v>2</v>
      </c>
      <c r="D25" s="79">
        <f>IF((F25+N25)='2 жадвал'!D24,SUM(F25+N25),"ХАТО")</f>
        <v>4</v>
      </c>
      <c r="E25" s="82">
        <f t="shared" si="3"/>
        <v>2</v>
      </c>
      <c r="F25" s="82">
        <f t="shared" si="4"/>
        <v>4</v>
      </c>
      <c r="G25" s="80">
        <v>2</v>
      </c>
      <c r="H25" s="81">
        <v>4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47</v>
      </c>
      <c r="C26" s="79">
        <f>IF((E26+M26)='2 жадвал'!C25,SUM(E26+M26),"ХАТО")</f>
        <v>1</v>
      </c>
      <c r="D26" s="79">
        <f>IF((F26+N26)='2 жадвал'!D25,SUM(F26+N26),"ХАТО")</f>
        <v>0</v>
      </c>
      <c r="E26" s="82">
        <f t="shared" si="3"/>
        <v>1</v>
      </c>
      <c r="F26" s="82">
        <f t="shared" si="4"/>
        <v>0</v>
      </c>
      <c r="G26" s="80">
        <v>1</v>
      </c>
      <c r="H26" s="81"/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48</v>
      </c>
      <c r="C27" s="79">
        <f>IF((E27+M27)='2 жадвал'!C26,SUM(E27+M27),"ХАТО")</f>
        <v>0</v>
      </c>
      <c r="D27" s="79">
        <f>IF((F27+N27)='2 жадвал'!D26,SUM(F27+N27),"ХАТО")</f>
        <v>1</v>
      </c>
      <c r="E27" s="82">
        <f t="shared" si="3"/>
        <v>0</v>
      </c>
      <c r="F27" s="82">
        <f t="shared" si="4"/>
        <v>1</v>
      </c>
      <c r="G27" s="80"/>
      <c r="H27" s="81">
        <v>1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49</v>
      </c>
      <c r="C28" s="79">
        <f>IF((E28+M28)='2 жадвал'!C27,SUM(E28+M28),"ХАТО")</f>
        <v>4</v>
      </c>
      <c r="D28" s="79">
        <f>IF((F28+N28)='2 жадвал'!D27,SUM(F28+N28),"ХАТО")</f>
        <v>6</v>
      </c>
      <c r="E28" s="82">
        <f t="shared" si="3"/>
        <v>4</v>
      </c>
      <c r="F28" s="82">
        <f t="shared" si="4"/>
        <v>6</v>
      </c>
      <c r="G28" s="80">
        <v>3</v>
      </c>
      <c r="H28" s="81">
        <v>5</v>
      </c>
      <c r="I28" s="80"/>
      <c r="J28" s="81">
        <v>1</v>
      </c>
      <c r="K28" s="80">
        <v>1</v>
      </c>
      <c r="L28" s="81"/>
      <c r="M28" s="82">
        <f t="shared" si="5"/>
        <v>0</v>
      </c>
      <c r="N28" s="82">
        <f t="shared" si="6"/>
        <v>0</v>
      </c>
      <c r="O28" s="80"/>
      <c r="P28" s="81"/>
      <c r="Q28" s="80"/>
      <c r="R28" s="81"/>
      <c r="S28" s="80"/>
      <c r="T28" s="138"/>
    </row>
    <row r="29" spans="1:20" ht="20.25" customHeight="1" x14ac:dyDescent="0.3">
      <c r="A29" s="172">
        <v>21</v>
      </c>
      <c r="B29" s="157" t="s">
        <v>50</v>
      </c>
      <c r="C29" s="79">
        <f>IF((E29+M29)='2 жадвал'!C28,SUM(E29+M29),"ХАТО")</f>
        <v>0</v>
      </c>
      <c r="D29" s="79">
        <f>IF((F29+N29)='2 жадвал'!D28,SUM(F29+N29),"ХАТО")</f>
        <v>0</v>
      </c>
      <c r="E29" s="82">
        <f t="shared" si="3"/>
        <v>0</v>
      </c>
      <c r="F29" s="82">
        <f t="shared" si="4"/>
        <v>0</v>
      </c>
      <c r="G29" s="80"/>
      <c r="H29" s="81"/>
      <c r="I29" s="80"/>
      <c r="J29" s="81"/>
      <c r="K29" s="80"/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51</v>
      </c>
      <c r="C30" s="79">
        <f>IF((E30+M30)='2 жадвал'!C29,SUM(E30+M30),"ХАТО")</f>
        <v>0</v>
      </c>
      <c r="D30" s="79">
        <f>IF((F30+N30)='2 жадвал'!D29,SUM(F30+N30),"ХАТО")</f>
        <v>1</v>
      </c>
      <c r="E30" s="82">
        <f t="shared" si="3"/>
        <v>0</v>
      </c>
      <c r="F30" s="82">
        <f t="shared" si="4"/>
        <v>1</v>
      </c>
      <c r="G30" s="80"/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52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/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53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/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54</v>
      </c>
      <c r="C33" s="79">
        <f>IF((E33+M33)='2 жадвал'!C32,SUM(E33+M33),"ХАТО")</f>
        <v>3</v>
      </c>
      <c r="D33" s="79">
        <f>IF((F33+N33)='2 жадвал'!D32,SUM(F33+N33),"ХАТО")</f>
        <v>0</v>
      </c>
      <c r="E33" s="82">
        <f t="shared" si="3"/>
        <v>3</v>
      </c>
      <c r="F33" s="82">
        <f t="shared" si="4"/>
        <v>0</v>
      </c>
      <c r="G33" s="80">
        <v>3</v>
      </c>
      <c r="H33" s="81"/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55</v>
      </c>
      <c r="C34" s="79">
        <f>IF((E34+M34)='2 жадвал'!C33,SUM(E34+M34),"ХАТО")</f>
        <v>0</v>
      </c>
      <c r="D34" s="79">
        <f>IF((F34+N34)='2 жадвал'!D33,SUM(F34+N34),"ХАТО")</f>
        <v>1</v>
      </c>
      <c r="E34" s="82">
        <f t="shared" si="3"/>
        <v>0</v>
      </c>
      <c r="F34" s="82">
        <f t="shared" si="4"/>
        <v>1</v>
      </c>
      <c r="G34" s="80"/>
      <c r="H34" s="81">
        <v>1</v>
      </c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56</v>
      </c>
      <c r="C35" s="79">
        <f>IF((E35+M35)='2 жадвал'!C34,SUM(E35+M35),"ХАТО")</f>
        <v>2</v>
      </c>
      <c r="D35" s="79">
        <f>IF((F35+N35)='2 жадвал'!D34,SUM(F35+N35),"ХАТО")</f>
        <v>6</v>
      </c>
      <c r="E35" s="82">
        <f t="shared" si="0"/>
        <v>2</v>
      </c>
      <c r="F35" s="82">
        <f t="shared" si="0"/>
        <v>6</v>
      </c>
      <c r="G35" s="80">
        <v>2</v>
      </c>
      <c r="H35" s="81">
        <v>5</v>
      </c>
      <c r="I35" s="80"/>
      <c r="J35" s="81">
        <v>1</v>
      </c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57</v>
      </c>
      <c r="C36" s="79">
        <f>IF((E36+M36)='2 жадвал'!C35,SUM(E36+M36),"ХАТО")</f>
        <v>0</v>
      </c>
      <c r="D36" s="79">
        <f>IF((F36+N36)='2 жадвал'!D35,SUM(F36+N36),"ХАТО")</f>
        <v>0</v>
      </c>
      <c r="E36" s="82">
        <f t="shared" si="0"/>
        <v>0</v>
      </c>
      <c r="F36" s="82">
        <f t="shared" si="0"/>
        <v>0</v>
      </c>
      <c r="G36" s="80"/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58</v>
      </c>
      <c r="C37" s="79">
        <f>IF((E37+M37)='2 жадвал'!C36,SUM(E37+M37),"ХАТО")</f>
        <v>0</v>
      </c>
      <c r="D37" s="79">
        <f>IF((F37+N37)='2 жадвал'!D36,SUM(F37+N37),"ХАТО")</f>
        <v>0</v>
      </c>
      <c r="E37" s="82">
        <f t="shared" si="0"/>
        <v>0</v>
      </c>
      <c r="F37" s="82">
        <f t="shared" si="0"/>
        <v>0</v>
      </c>
      <c r="G37" s="80"/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59</v>
      </c>
      <c r="C38" s="79">
        <f>IF((E38+M38)='2 жадвал'!C37,SUM(E38+M38),"ХАТО")</f>
        <v>0</v>
      </c>
      <c r="D38" s="79">
        <f>IF((F38+N38)='2 жадвал'!D37,SUM(F38+N38),"ХАТО")</f>
        <v>0</v>
      </c>
      <c r="E38" s="82">
        <f t="shared" si="0"/>
        <v>0</v>
      </c>
      <c r="F38" s="82">
        <f t="shared" si="0"/>
        <v>0</v>
      </c>
      <c r="G38" s="80"/>
      <c r="H38" s="81"/>
      <c r="I38" s="80"/>
      <c r="J38" s="81"/>
      <c r="K38" s="80"/>
      <c r="L38" s="81"/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60</v>
      </c>
      <c r="C39" s="79">
        <f>IF((E39+M39)='2 жадвал'!C38,SUM(E39+M39),"ХАТО")</f>
        <v>0</v>
      </c>
      <c r="D39" s="79">
        <f>IF((F39+N39)='2 жадвал'!D38,SUM(F39+N39),"ХАТО")</f>
        <v>0</v>
      </c>
      <c r="E39" s="82">
        <f t="shared" si="0"/>
        <v>0</v>
      </c>
      <c r="F39" s="82">
        <f t="shared" si="0"/>
        <v>0</v>
      </c>
      <c r="G39" s="80"/>
      <c r="H39" s="81"/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61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/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62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/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63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/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64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/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65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/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66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/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67</v>
      </c>
      <c r="C46" s="139">
        <f>IF((E46+M46)='2 жадвал'!C45,SUM(E46+M46),"ХАТО")</f>
        <v>4</v>
      </c>
      <c r="D46" s="139">
        <f>IF((F46+N46)='2 жадвал'!D45,SUM(F46+N46),"ХАТО")</f>
        <v>5</v>
      </c>
      <c r="E46" s="140">
        <f t="shared" si="0"/>
        <v>2</v>
      </c>
      <c r="F46" s="140">
        <f t="shared" si="0"/>
        <v>5</v>
      </c>
      <c r="G46" s="141">
        <v>2</v>
      </c>
      <c r="H46" s="142">
        <v>4</v>
      </c>
      <c r="I46" s="141"/>
      <c r="J46" s="142">
        <v>1</v>
      </c>
      <c r="K46" s="141"/>
      <c r="L46" s="142"/>
      <c r="M46" s="140">
        <f t="shared" si="1"/>
        <v>2</v>
      </c>
      <c r="N46" s="140">
        <f t="shared" si="2"/>
        <v>0</v>
      </c>
      <c r="O46" s="141">
        <v>2</v>
      </c>
      <c r="P46" s="142"/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62</v>
      </c>
      <c r="D47" s="88">
        <f>SUM(D9:D46)</f>
        <v>65</v>
      </c>
      <c r="E47" s="75">
        <f>IF(SUM(E9:E46)='3 жадвал'!E23,SUM(E9:E46),"ХАТО")</f>
        <v>60</v>
      </c>
      <c r="F47" s="75">
        <f>IF(SUM(F9:F46)='3 жадвал'!F23,SUM(F9:F46),"ХАТО")</f>
        <v>63</v>
      </c>
      <c r="G47" s="75">
        <f t="shared" ref="G47:L47" si="7">SUM(G9:G46)</f>
        <v>55</v>
      </c>
      <c r="H47" s="75">
        <f t="shared" si="7"/>
        <v>59</v>
      </c>
      <c r="I47" s="75">
        <f t="shared" si="7"/>
        <v>3</v>
      </c>
      <c r="J47" s="75">
        <f t="shared" si="7"/>
        <v>3</v>
      </c>
      <c r="K47" s="75">
        <f t="shared" si="7"/>
        <v>2</v>
      </c>
      <c r="L47" s="75">
        <f t="shared" si="7"/>
        <v>1</v>
      </c>
      <c r="M47" s="75">
        <f>IF(SUM(M9:M46)='3 жадвал'!G23,SUM(M9:M46),"ХАТО")</f>
        <v>2</v>
      </c>
      <c r="N47" s="75">
        <f>IF(SUM(N9:N46)='3 жадвал'!H23,SUM(N9:N46),"ХАТО")</f>
        <v>2</v>
      </c>
      <c r="O47" s="75">
        <f t="shared" ref="O47:T47" si="8">SUM(O9:O46)</f>
        <v>2</v>
      </c>
      <c r="P47" s="75">
        <f t="shared" si="8"/>
        <v>1</v>
      </c>
      <c r="Q47" s="75">
        <f t="shared" si="8"/>
        <v>0</v>
      </c>
      <c r="R47" s="75">
        <f t="shared" si="8"/>
        <v>1</v>
      </c>
      <c r="S47" s="75">
        <f t="shared" si="8"/>
        <v>0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124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125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G9" sqref="G9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91</v>
      </c>
      <c r="B3" s="270"/>
      <c r="C3" s="270"/>
      <c r="D3" s="270"/>
      <c r="E3" s="270"/>
      <c r="F3" s="270"/>
      <c r="G3" s="270"/>
      <c r="H3" s="267" t="s">
        <v>92</v>
      </c>
      <c r="I3" s="270" t="s">
        <v>93</v>
      </c>
      <c r="J3" s="270"/>
      <c r="K3" s="270"/>
      <c r="L3" s="270"/>
      <c r="M3" s="270"/>
      <c r="N3" s="270"/>
      <c r="O3" s="270"/>
      <c r="P3" s="272" t="s">
        <v>92</v>
      </c>
    </row>
    <row r="4" spans="1:16" ht="78.75" thickBot="1" x14ac:dyDescent="0.35">
      <c r="A4" s="174" t="s">
        <v>15</v>
      </c>
      <c r="B4" s="175" t="s">
        <v>94</v>
      </c>
      <c r="C4" s="175" t="s">
        <v>95</v>
      </c>
      <c r="D4" s="175" t="s">
        <v>96</v>
      </c>
      <c r="E4" s="175" t="s">
        <v>97</v>
      </c>
      <c r="F4" s="175" t="s">
        <v>98</v>
      </c>
      <c r="G4" s="175" t="s">
        <v>99</v>
      </c>
      <c r="H4" s="269"/>
      <c r="I4" s="175" t="s">
        <v>15</v>
      </c>
      <c r="J4" s="175" t="s">
        <v>94</v>
      </c>
      <c r="K4" s="175" t="s">
        <v>95</v>
      </c>
      <c r="L4" s="175" t="s">
        <v>96</v>
      </c>
      <c r="M4" s="175" t="s">
        <v>97</v>
      </c>
      <c r="N4" s="175" t="s">
        <v>98</v>
      </c>
      <c r="O4" s="175" t="s">
        <v>99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6</v>
      </c>
      <c r="B6" s="83">
        <v>4</v>
      </c>
      <c r="C6" s="83">
        <v>1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14</v>
      </c>
      <c r="J6" s="83">
        <v>12</v>
      </c>
      <c r="K6" s="83">
        <v>1</v>
      </c>
      <c r="L6" s="83">
        <v>0</v>
      </c>
      <c r="M6" s="83">
        <v>0</v>
      </c>
      <c r="N6" s="83">
        <v>0</v>
      </c>
      <c r="O6" s="83">
        <v>1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124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125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F18" sqref="F1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101</v>
      </c>
      <c r="B4" s="275"/>
      <c r="C4" s="275"/>
      <c r="D4" s="275"/>
      <c r="E4" s="275"/>
      <c r="F4" s="275"/>
      <c r="G4" s="275"/>
      <c r="H4" s="275"/>
      <c r="I4" s="280" t="s">
        <v>102</v>
      </c>
      <c r="J4" s="280"/>
      <c r="K4" s="280" t="s">
        <v>103</v>
      </c>
      <c r="L4" s="280"/>
      <c r="M4" s="275" t="s">
        <v>15</v>
      </c>
      <c r="N4" s="281"/>
    </row>
    <row r="5" spans="1:16" ht="60.75" customHeight="1" x14ac:dyDescent="0.3">
      <c r="A5" s="279" t="s">
        <v>104</v>
      </c>
      <c r="B5" s="275"/>
      <c r="C5" s="275" t="s">
        <v>105</v>
      </c>
      <c r="D5" s="275"/>
      <c r="E5" s="280" t="s">
        <v>106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2025-y</v>
      </c>
      <c r="B6" s="183" t="str">
        <f>'1 жадвал'!D5</f>
        <v>2026-y</v>
      </c>
      <c r="C6" s="179" t="str">
        <f>'1 жадвал'!C5</f>
        <v>2025-y</v>
      </c>
      <c r="D6" s="179" t="str">
        <f>'1 жадвал'!D5</f>
        <v>2026-y</v>
      </c>
      <c r="E6" s="179" t="str">
        <f>'1 жадвал'!C5</f>
        <v>2025-y</v>
      </c>
      <c r="F6" s="179" t="str">
        <f>'1 жадвал'!D5</f>
        <v>2026-y</v>
      </c>
      <c r="G6" s="179" t="str">
        <f>'1 жадвал'!C5</f>
        <v>2025-y</v>
      </c>
      <c r="H6" s="179" t="str">
        <f>'1 жадвал'!D5</f>
        <v>2026-y</v>
      </c>
      <c r="I6" s="179" t="str">
        <f>'1 жадвал'!C5</f>
        <v>2025-y</v>
      </c>
      <c r="J6" s="179" t="str">
        <f>'1 жадвал'!D5</f>
        <v>2026-y</v>
      </c>
      <c r="K6" s="179" t="str">
        <f>'1 жадвал'!C5</f>
        <v>2025-y</v>
      </c>
      <c r="L6" s="179" t="str">
        <f>'1 жадвал'!D5</f>
        <v>2026-y</v>
      </c>
      <c r="M6" s="179" t="str">
        <f>'1 жадвал'!C5</f>
        <v>2025-y</v>
      </c>
      <c r="N6" s="195" t="str">
        <f>'1 жадвал'!D5</f>
        <v>2026-y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143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125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2026-03-28T06:19:01Z</cp:lastPrinted>
  <dcterms:created xsi:type="dcterms:W3CDTF">2018-07-02T07:03:44Z</dcterms:created>
  <dcterms:modified xsi:type="dcterms:W3CDTF">2026-06-04T12:59:04Z</dcterms:modified>
</cp:coreProperties>
</file>