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CB8EA35-1011-407A-BBC9-309327A57C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 жадвал" sheetId="5" r:id="rId1"/>
    <sheet name="2 жадвал" sheetId="7" r:id="rId2"/>
    <sheet name="3 жадвал" sheetId="6" r:id="rId3"/>
    <sheet name="4 жадвал" sheetId="2" r:id="rId4"/>
    <sheet name="5 жадвал" sheetId="8" r:id="rId5"/>
    <sheet name="6 жадвал" sheetId="3" r:id="rId6"/>
  </sheets>
  <definedNames>
    <definedName name="_xlnm.Print_Area" localSheetId="0">'1 жадвал'!$A$1:$J$16</definedName>
    <definedName name="_xlnm.Print_Area" localSheetId="2">'3 жадвал'!$A$1:$W$49</definedName>
    <definedName name="_xlnm.Print_Area" localSheetId="3">'4 жадвал'!$A$1:$T$49</definedName>
    <definedName name="_xlnm.Print_Area" localSheetId="4">'5 жадвал'!$A$1:$P$10</definedName>
    <definedName name="_xlnm.Print_Area" localSheetId="5">'6 жадвал'!$A$1:$N$13</definedName>
  </definedNames>
  <calcPr calcId="191029"/>
</workbook>
</file>

<file path=xl/calcChain.xml><?xml version="1.0" encoding="utf-8"?>
<calcChain xmlns="http://schemas.openxmlformats.org/spreadsheetml/2006/main">
  <c r="K23" i="6" l="1"/>
  <c r="K24" i="6"/>
  <c r="K25" i="6"/>
  <c r="K26" i="6"/>
  <c r="K27" i="6"/>
  <c r="K28" i="6"/>
  <c r="K29" i="6"/>
  <c r="K30" i="6"/>
  <c r="K31" i="6"/>
  <c r="K32" i="6"/>
  <c r="K33" i="6"/>
  <c r="C24" i="6"/>
  <c r="C25" i="6"/>
  <c r="C26" i="6"/>
  <c r="C27" i="6"/>
  <c r="C28" i="6"/>
  <c r="C29" i="6"/>
  <c r="C30" i="6"/>
  <c r="C31" i="6"/>
  <c r="C32" i="6"/>
  <c r="C33" i="6"/>
  <c r="C34" i="6"/>
  <c r="C35" i="6"/>
  <c r="D29" i="6" l="1"/>
  <c r="D28" i="6"/>
  <c r="D27" i="6"/>
  <c r="D26" i="6"/>
  <c r="D30" i="6"/>
  <c r="D33" i="6"/>
  <c r="D25" i="6"/>
  <c r="D32" i="6"/>
  <c r="D24" i="6"/>
  <c r="D31" i="6"/>
  <c r="K18" i="6"/>
  <c r="K19" i="6"/>
  <c r="K20" i="6"/>
  <c r="K21" i="6"/>
  <c r="K22" i="6"/>
  <c r="K34" i="6"/>
  <c r="K35" i="6"/>
  <c r="K36" i="6"/>
  <c r="K37" i="6"/>
  <c r="K38" i="6"/>
  <c r="K39" i="6"/>
  <c r="K40" i="6"/>
  <c r="K41" i="6"/>
  <c r="C18" i="6"/>
  <c r="C19" i="6"/>
  <c r="C20" i="6"/>
  <c r="C21" i="6"/>
  <c r="C22" i="6"/>
  <c r="C23" i="6"/>
  <c r="D23" i="6"/>
  <c r="C36" i="6"/>
  <c r="C37" i="6"/>
  <c r="C38" i="6"/>
  <c r="C39" i="6"/>
  <c r="C40" i="6"/>
  <c r="C41" i="6"/>
  <c r="D40" i="6" l="1"/>
  <c r="D20" i="6"/>
  <c r="D38" i="6"/>
  <c r="D19" i="6"/>
  <c r="D37" i="6"/>
  <c r="D18" i="6"/>
  <c r="D36" i="6"/>
  <c r="D21" i="6"/>
  <c r="D39" i="6"/>
  <c r="D35" i="6"/>
  <c r="D34" i="6"/>
  <c r="D41" i="6"/>
  <c r="D22" i="6"/>
  <c r="K9" i="6"/>
  <c r="K10" i="6"/>
  <c r="K11" i="6"/>
  <c r="K12" i="6"/>
  <c r="K13" i="6"/>
  <c r="K14" i="6"/>
  <c r="K15" i="6"/>
  <c r="K16" i="6"/>
  <c r="K17" i="6"/>
  <c r="N6" i="3" l="1"/>
  <c r="L6" i="3"/>
  <c r="J6" i="3"/>
  <c r="H6" i="3"/>
  <c r="F6" i="3"/>
  <c r="D6" i="3"/>
  <c r="B6" i="3"/>
  <c r="M6" i="3"/>
  <c r="K6" i="3"/>
  <c r="I6" i="3"/>
  <c r="G6" i="3"/>
  <c r="E6" i="3"/>
  <c r="C6" i="3"/>
  <c r="A6" i="3"/>
  <c r="T7" i="2"/>
  <c r="R7" i="2"/>
  <c r="P7" i="2"/>
  <c r="N7" i="2"/>
  <c r="L7" i="2"/>
  <c r="J7" i="2"/>
  <c r="H7" i="2"/>
  <c r="F7" i="2"/>
  <c r="D7" i="2"/>
  <c r="S7" i="2"/>
  <c r="Q7" i="2"/>
  <c r="O7" i="2"/>
  <c r="M7" i="2"/>
  <c r="K7" i="2"/>
  <c r="I7" i="2"/>
  <c r="G7" i="2"/>
  <c r="E7" i="2"/>
  <c r="C7" i="2"/>
  <c r="W7" i="6"/>
  <c r="U7" i="6"/>
  <c r="H7" i="6"/>
  <c r="F7" i="6"/>
  <c r="D7" i="6"/>
  <c r="V7" i="6"/>
  <c r="T7" i="6"/>
  <c r="G7" i="6"/>
  <c r="E7" i="6"/>
  <c r="C7" i="6"/>
  <c r="J6" i="7"/>
  <c r="H6" i="7"/>
  <c r="F6" i="7"/>
  <c r="D6" i="7"/>
  <c r="I6" i="7"/>
  <c r="G6" i="7"/>
  <c r="E6" i="7"/>
  <c r="C6" i="7"/>
  <c r="J5" i="5"/>
  <c r="H5" i="5"/>
  <c r="F5" i="5"/>
  <c r="I5" i="5"/>
  <c r="G5" i="5"/>
  <c r="E5" i="5"/>
  <c r="C11" i="5" l="1"/>
  <c r="D11" i="5"/>
  <c r="K42" i="6" l="1"/>
  <c r="C42" i="6"/>
  <c r="D42" i="6" l="1"/>
  <c r="O43" i="6"/>
  <c r="N43" i="6"/>
  <c r="M11" i="2" l="1"/>
  <c r="N11" i="2"/>
  <c r="M12" i="2"/>
  <c r="N12" i="2"/>
  <c r="M13" i="2"/>
  <c r="N13" i="2"/>
  <c r="M14" i="2"/>
  <c r="N14" i="2"/>
  <c r="M15" i="2"/>
  <c r="N15" i="2"/>
  <c r="M16" i="2"/>
  <c r="N16" i="2"/>
  <c r="M17" i="2"/>
  <c r="N17" i="2"/>
  <c r="M18" i="2"/>
  <c r="N18" i="2"/>
  <c r="M19" i="2"/>
  <c r="N19" i="2"/>
  <c r="M20" i="2"/>
  <c r="N20" i="2"/>
  <c r="M21" i="2"/>
  <c r="N21" i="2"/>
  <c r="M22" i="2"/>
  <c r="N22" i="2"/>
  <c r="M23" i="2"/>
  <c r="N23" i="2"/>
  <c r="M24" i="2"/>
  <c r="N24" i="2"/>
  <c r="M25" i="2"/>
  <c r="N25" i="2"/>
  <c r="M26" i="2"/>
  <c r="N26" i="2"/>
  <c r="M27" i="2"/>
  <c r="N27" i="2"/>
  <c r="M28" i="2"/>
  <c r="N28" i="2"/>
  <c r="M29" i="2"/>
  <c r="N29" i="2"/>
  <c r="M30" i="2"/>
  <c r="N30" i="2"/>
  <c r="M31" i="2"/>
  <c r="N31" i="2"/>
  <c r="M32" i="2"/>
  <c r="N32" i="2"/>
  <c r="M33" i="2"/>
  <c r="N33" i="2"/>
  <c r="M34" i="2"/>
  <c r="N34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C13" i="7"/>
  <c r="D13" i="7"/>
  <c r="C14" i="7"/>
  <c r="D14" i="7"/>
  <c r="C15" i="7"/>
  <c r="C16" i="2" s="1"/>
  <c r="D15" i="7"/>
  <c r="C16" i="7"/>
  <c r="D16" i="7"/>
  <c r="C17" i="7"/>
  <c r="D17" i="7"/>
  <c r="C18" i="7"/>
  <c r="C19" i="2" s="1"/>
  <c r="D18" i="7"/>
  <c r="C19" i="7"/>
  <c r="C20" i="2" s="1"/>
  <c r="D19" i="7"/>
  <c r="C20" i="7"/>
  <c r="D20" i="7"/>
  <c r="C21" i="7"/>
  <c r="D21" i="7"/>
  <c r="C22" i="7"/>
  <c r="C23" i="2" s="1"/>
  <c r="D22" i="7"/>
  <c r="C23" i="7"/>
  <c r="C24" i="2" s="1"/>
  <c r="D23" i="7"/>
  <c r="C24" i="7"/>
  <c r="D24" i="7"/>
  <c r="C25" i="7"/>
  <c r="D25" i="7"/>
  <c r="C26" i="7"/>
  <c r="D26" i="7"/>
  <c r="C27" i="7"/>
  <c r="C28" i="2" s="1"/>
  <c r="D27" i="7"/>
  <c r="C28" i="7"/>
  <c r="D28" i="7"/>
  <c r="C29" i="7"/>
  <c r="D29" i="7"/>
  <c r="C30" i="7"/>
  <c r="D30" i="7"/>
  <c r="C31" i="7"/>
  <c r="C32" i="2" s="1"/>
  <c r="D31" i="7"/>
  <c r="C32" i="7"/>
  <c r="D32" i="7"/>
  <c r="C33" i="7"/>
  <c r="D33" i="7"/>
  <c r="C34" i="7"/>
  <c r="D34" i="7"/>
  <c r="C35" i="7"/>
  <c r="D35" i="7"/>
  <c r="C36" i="7"/>
  <c r="D36" i="7"/>
  <c r="C37" i="7"/>
  <c r="D37" i="7"/>
  <c r="C38" i="7"/>
  <c r="D38" i="7"/>
  <c r="C39" i="7"/>
  <c r="D39" i="7"/>
  <c r="C40" i="7"/>
  <c r="D40" i="7"/>
  <c r="C41" i="7"/>
  <c r="D41" i="7"/>
  <c r="C42" i="7"/>
  <c r="D42" i="7"/>
  <c r="C43" i="7"/>
  <c r="D43" i="7"/>
  <c r="C44" i="7"/>
  <c r="D44" i="7"/>
  <c r="C45" i="7"/>
  <c r="D45" i="7"/>
  <c r="C31" i="2" l="1"/>
  <c r="C27" i="2"/>
  <c r="C15" i="2"/>
  <c r="C34" i="2"/>
  <c r="C30" i="2"/>
  <c r="C26" i="2"/>
  <c r="C22" i="2"/>
  <c r="C18" i="2"/>
  <c r="C14" i="2"/>
  <c r="C33" i="2"/>
  <c r="C29" i="2"/>
  <c r="C25" i="2"/>
  <c r="C21" i="2"/>
  <c r="C17" i="2"/>
  <c r="D33" i="2"/>
  <c r="D21" i="2"/>
  <c r="D17" i="2"/>
  <c r="D25" i="2"/>
  <c r="D32" i="2"/>
  <c r="D28" i="2"/>
  <c r="D16" i="2"/>
  <c r="D27" i="2"/>
  <c r="D34" i="2"/>
  <c r="D26" i="2"/>
  <c r="D18" i="2"/>
  <c r="D14" i="2"/>
  <c r="D24" i="2"/>
  <c r="D20" i="2"/>
  <c r="D31" i="2"/>
  <c r="D15" i="2"/>
  <c r="D30" i="2"/>
  <c r="D29" i="2"/>
  <c r="D19" i="2"/>
  <c r="D23" i="2"/>
  <c r="D22" i="2"/>
  <c r="K10" i="7" l="1"/>
  <c r="K11" i="7"/>
  <c r="K12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9" i="7"/>
  <c r="K8" i="7"/>
  <c r="H8" i="3"/>
  <c r="N8" i="3" s="1"/>
  <c r="G8" i="3"/>
  <c r="M8" i="3" s="1"/>
  <c r="I6" i="8"/>
  <c r="A6" i="8"/>
  <c r="F46" i="2"/>
  <c r="N46" i="2"/>
  <c r="M46" i="2"/>
  <c r="N45" i="2"/>
  <c r="M45" i="2"/>
  <c r="N44" i="2"/>
  <c r="M44" i="2"/>
  <c r="N43" i="2"/>
  <c r="M43" i="2"/>
  <c r="N42" i="2"/>
  <c r="M42" i="2"/>
  <c r="N41" i="2"/>
  <c r="M41" i="2"/>
  <c r="N40" i="2"/>
  <c r="M40" i="2"/>
  <c r="N39" i="2"/>
  <c r="M39" i="2"/>
  <c r="N38" i="2"/>
  <c r="M38" i="2"/>
  <c r="N37" i="2"/>
  <c r="M37" i="2"/>
  <c r="N36" i="2"/>
  <c r="M36" i="2"/>
  <c r="N35" i="2"/>
  <c r="M35" i="2"/>
  <c r="N10" i="2"/>
  <c r="M10" i="2"/>
  <c r="N9" i="2"/>
  <c r="M9" i="2"/>
  <c r="F9" i="2"/>
  <c r="F10" i="2"/>
  <c r="F35" i="2"/>
  <c r="F36" i="2"/>
  <c r="F37" i="2"/>
  <c r="F38" i="2"/>
  <c r="F39" i="2"/>
  <c r="D39" i="2" s="1"/>
  <c r="F40" i="2"/>
  <c r="F41" i="2"/>
  <c r="F42" i="2"/>
  <c r="F43" i="2"/>
  <c r="F44" i="2"/>
  <c r="D44" i="2" s="1"/>
  <c r="F45" i="2"/>
  <c r="E10" i="2"/>
  <c r="E35" i="2"/>
  <c r="E36" i="2"/>
  <c r="E37" i="2"/>
  <c r="E38" i="2"/>
  <c r="E39" i="2"/>
  <c r="E40" i="2"/>
  <c r="E41" i="2"/>
  <c r="E42" i="2"/>
  <c r="E43" i="2"/>
  <c r="E44" i="2"/>
  <c r="E45" i="2"/>
  <c r="E46" i="2"/>
  <c r="E9" i="2"/>
  <c r="D10" i="6"/>
  <c r="X11" i="6"/>
  <c r="D12" i="6"/>
  <c r="D13" i="6"/>
  <c r="D14" i="6"/>
  <c r="D15" i="6"/>
  <c r="D16" i="6"/>
  <c r="X17" i="6"/>
  <c r="C10" i="6"/>
  <c r="C11" i="6"/>
  <c r="C12" i="6"/>
  <c r="C13" i="6"/>
  <c r="C14" i="6"/>
  <c r="C15" i="6"/>
  <c r="C16" i="6"/>
  <c r="C17" i="6"/>
  <c r="C9" i="6"/>
  <c r="D8" i="7"/>
  <c r="D9" i="7"/>
  <c r="D10" i="7"/>
  <c r="D11" i="2" s="1"/>
  <c r="D11" i="7"/>
  <c r="D12" i="2" s="1"/>
  <c r="D12" i="7"/>
  <c r="D13" i="2" s="1"/>
  <c r="C9" i="7"/>
  <c r="C10" i="7"/>
  <c r="C11" i="2" s="1"/>
  <c r="C11" i="7"/>
  <c r="C12" i="2" s="1"/>
  <c r="C12" i="7"/>
  <c r="C13" i="2" s="1"/>
  <c r="C8" i="7"/>
  <c r="D7" i="5"/>
  <c r="D8" i="5"/>
  <c r="D9" i="5"/>
  <c r="D10" i="5"/>
  <c r="D12" i="5"/>
  <c r="I47" i="2"/>
  <c r="J47" i="2"/>
  <c r="K47" i="2"/>
  <c r="L47" i="2"/>
  <c r="O47" i="2"/>
  <c r="P47" i="2"/>
  <c r="Q47" i="2"/>
  <c r="R47" i="2"/>
  <c r="S47" i="2"/>
  <c r="T47" i="2"/>
  <c r="F13" i="5"/>
  <c r="U43" i="6"/>
  <c r="Q46" i="7"/>
  <c r="H47" i="2"/>
  <c r="G47" i="2"/>
  <c r="W43" i="6"/>
  <c r="V43" i="6"/>
  <c r="T43" i="6"/>
  <c r="P46" i="7"/>
  <c r="N46" i="7"/>
  <c r="M46" i="7"/>
  <c r="L46" i="7"/>
  <c r="J46" i="7"/>
  <c r="I46" i="7"/>
  <c r="H46" i="7"/>
  <c r="J43" i="6" s="1"/>
  <c r="G46" i="7"/>
  <c r="I13" i="5" s="1"/>
  <c r="F46" i="7"/>
  <c r="I43" i="6" s="1"/>
  <c r="E46" i="7"/>
  <c r="G13" i="5" s="1"/>
  <c r="C8" i="5"/>
  <c r="C9" i="5"/>
  <c r="C10" i="5"/>
  <c r="C12" i="5"/>
  <c r="C7" i="5"/>
  <c r="E13" i="5"/>
  <c r="Z13" i="6"/>
  <c r="Z14" i="6"/>
  <c r="AA42" i="6"/>
  <c r="AA17" i="6"/>
  <c r="AA16" i="6"/>
  <c r="AA15" i="6"/>
  <c r="AA14" i="6"/>
  <c r="AA13" i="6"/>
  <c r="AA12" i="6"/>
  <c r="AA11" i="6"/>
  <c r="AA10" i="6"/>
  <c r="AA9" i="6"/>
  <c r="Z9" i="6"/>
  <c r="Z16" i="6"/>
  <c r="Z42" i="6"/>
  <c r="Z15" i="6"/>
  <c r="Z11" i="6"/>
  <c r="Y9" i="6"/>
  <c r="Z17" i="6"/>
  <c r="Z12" i="6"/>
  <c r="Z10" i="6"/>
  <c r="AC10" i="6"/>
  <c r="AD10" i="6" s="1"/>
  <c r="AC11" i="6"/>
  <c r="AD11" i="6" s="1"/>
  <c r="AC12" i="6"/>
  <c r="AD12" i="6" s="1"/>
  <c r="AC13" i="6"/>
  <c r="AD13" i="6" s="1"/>
  <c r="AC14" i="6"/>
  <c r="AD14" i="6" s="1"/>
  <c r="AC15" i="6"/>
  <c r="AD15" i="6" s="1"/>
  <c r="AC16" i="6"/>
  <c r="AD16" i="6" s="1"/>
  <c r="AC17" i="6"/>
  <c r="AD17" i="6" s="1"/>
  <c r="AC42" i="6"/>
  <c r="AD42" i="6" s="1"/>
  <c r="AC9" i="6"/>
  <c r="AD9" i="6" s="1"/>
  <c r="AC43" i="6"/>
  <c r="AD43" i="6" s="1"/>
  <c r="Y13" i="6"/>
  <c r="Y12" i="6"/>
  <c r="Y42" i="6"/>
  <c r="Y10" i="6"/>
  <c r="Y15" i="6"/>
  <c r="Y14" i="6"/>
  <c r="Y16" i="6"/>
  <c r="Y17" i="6"/>
  <c r="Y11" i="6"/>
  <c r="C44" i="2" l="1"/>
  <c r="C40" i="2"/>
  <c r="C36" i="2"/>
  <c r="D10" i="2"/>
  <c r="C42" i="2"/>
  <c r="D36" i="2"/>
  <c r="D40" i="2"/>
  <c r="C43" i="2"/>
  <c r="C35" i="2"/>
  <c r="C39" i="2"/>
  <c r="D43" i="2"/>
  <c r="D35" i="2"/>
  <c r="D38" i="2"/>
  <c r="D42" i="2"/>
  <c r="C46" i="2"/>
  <c r="C38" i="2"/>
  <c r="C41" i="2"/>
  <c r="C9" i="2"/>
  <c r="C45" i="2"/>
  <c r="C37" i="2"/>
  <c r="C10" i="2"/>
  <c r="M43" i="6"/>
  <c r="L43" i="6"/>
  <c r="D9" i="6"/>
  <c r="K43" i="6"/>
  <c r="D45" i="2"/>
  <c r="D37" i="2"/>
  <c r="D46" i="2"/>
  <c r="D41" i="2"/>
  <c r="D9" i="2"/>
  <c r="X42" i="6"/>
  <c r="X12" i="6"/>
  <c r="X13" i="6"/>
  <c r="X15" i="6"/>
  <c r="D13" i="5"/>
  <c r="X10" i="6"/>
  <c r="H13" i="5"/>
  <c r="X14" i="6"/>
  <c r="D46" i="7"/>
  <c r="C46" i="7"/>
  <c r="C43" i="6" s="1"/>
  <c r="C13" i="5"/>
  <c r="X9" i="6"/>
  <c r="D11" i="6"/>
  <c r="X16" i="6"/>
  <c r="D17" i="6"/>
  <c r="K46" i="7"/>
  <c r="J13" i="5"/>
  <c r="D47" i="2" l="1"/>
  <c r="C47" i="2"/>
  <c r="E43" i="6"/>
  <c r="G43" i="6"/>
  <c r="M47" i="2" s="1"/>
  <c r="D43" i="6"/>
  <c r="Q43" i="6" s="1"/>
  <c r="H43" i="6" l="1"/>
  <c r="N47" i="2" s="1"/>
  <c r="F43" i="6"/>
  <c r="F47" i="2" s="1"/>
  <c r="R43" i="6"/>
  <c r="P43" i="6"/>
  <c r="S43" i="6"/>
  <c r="O46" i="7" s="1"/>
  <c r="X43" i="6"/>
  <c r="E47" i="2"/>
  <c r="AA43" i="6" l="1"/>
  <c r="Y43" i="6"/>
  <c r="Z43" i="6"/>
</calcChain>
</file>

<file path=xl/sharedStrings.xml><?xml version="1.0" encoding="utf-8"?>
<sst xmlns="http://schemas.openxmlformats.org/spreadsheetml/2006/main" count="239" uniqueCount="165">
  <si>
    <t xml:space="preserve">  </t>
  </si>
  <si>
    <t>6+8</t>
  </si>
  <si>
    <t>9+10+11</t>
  </si>
  <si>
    <t>16+17+18+19</t>
  </si>
  <si>
    <t>1-жадвал</t>
  </si>
  <si>
    <t>2-жадвал</t>
  </si>
  <si>
    <t>3-жадвал</t>
  </si>
  <si>
    <t>4-жадвал</t>
  </si>
  <si>
    <t>5-жадвал</t>
  </si>
  <si>
    <t>6-жадвал</t>
  </si>
  <si>
    <t>T/r</t>
  </si>
  <si>
    <t>Hokim va o‘rinbosarlari</t>
  </si>
  <si>
    <t>Jami 
murojaatlar</t>
  </si>
  <si>
    <t>Murojaatlar shakllari</t>
  </si>
  <si>
    <r>
      <t xml:space="preserve">Shaxsiy va sayyor qabullar 
</t>
    </r>
    <r>
      <rPr>
        <i/>
        <sz val="16"/>
        <rFont val="Times New Roman"/>
        <family val="1"/>
        <charset val="204"/>
      </rPr>
      <t>(og‘zaki murojaatlar)</t>
    </r>
  </si>
  <si>
    <t>Yozma 
murojaatlar</t>
  </si>
  <si>
    <t xml:space="preserve">Elektron 
murojaatlar     </t>
  </si>
  <si>
    <t>Jami</t>
  </si>
  <si>
    <t>Т/r</t>
  </si>
  <si>
    <t>Murojaatda ko‘tarilgan masalalar</t>
  </si>
  <si>
    <t>Jami 
murojaatlar 
soni</t>
  </si>
  <si>
    <t>Yozma
murojaatlar</t>
  </si>
  <si>
    <t>Elektron
murojaatlar</t>
  </si>
  <si>
    <r>
      <t xml:space="preserve">Og‘zaki murojaatlar
</t>
    </r>
    <r>
      <rPr>
        <i/>
        <sz val="14"/>
        <rFont val="Times New Roman"/>
        <family val="1"/>
        <charset val="204"/>
      </rPr>
      <t>(shaxsiy qabul, sayyor qabul, mas’ul xodimlar qabuli va ishonch telefon)</t>
    </r>
  </si>
  <si>
    <t>2025-yil bo‘yicha murojaatlarni ko‘rib chiqish holatlari</t>
  </si>
  <si>
    <t>Nazoratga
 olinganlar</t>
  </si>
  <si>
    <t>Jumladan</t>
  </si>
  <si>
    <t>takroriylar</t>
  </si>
  <si>
    <t>muddati buzilganlar</t>
  </si>
  <si>
    <t>choralar  ko‘rildi</t>
  </si>
  <si>
    <t>tushuntirildi</t>
  </si>
  <si>
    <t>rad etildi</t>
  </si>
  <si>
    <t>ko‘rib chiqilmoqda</t>
  </si>
  <si>
    <t>Davlat va xo‘jalik idoralari ishlari</t>
  </si>
  <si>
    <t>Hokimiyat idoralarining ishlari</t>
  </si>
  <si>
    <t>Moliya, soliq va bojxona masalasi</t>
  </si>
  <si>
    <t>Bank, kredit masalalari</t>
  </si>
  <si>
    <t>Ish, ish haqi va imtiyozlar</t>
  </si>
  <si>
    <t>Nafaqa masalalari</t>
  </si>
  <si>
    <t>Moddiy yordam masalalari</t>
  </si>
  <si>
    <t>Korxona faoliyati va xususiylashtirish masalasi</t>
  </si>
  <si>
    <t>Tashqi iqtisodiy aloqalar masalasi</t>
  </si>
  <si>
    <t>Tadbirkorlikni rivojlantirish  masalasi</t>
  </si>
  <si>
    <t>Fermer xo‘jaliklari masalalari</t>
  </si>
  <si>
    <t>Agrosanoat infrastrukturasi masalasi</t>
  </si>
  <si>
    <t>Iste’mol tovarlari ishlab chiqarish masalasi</t>
  </si>
  <si>
    <t>Bozor va savdo sohalari</t>
  </si>
  <si>
    <t>Uy-joy va yer olish masalalari</t>
  </si>
  <si>
    <t>Uylarni ta’mirlash masalalari</t>
  </si>
  <si>
    <t>Kommunal-xizmat sohasi</t>
  </si>
  <si>
    <t>Obodonlashtirish masalalari</t>
  </si>
  <si>
    <t xml:space="preserve">Xususiy uy-joy mulkdorlari shirkati </t>
  </si>
  <si>
    <t>Qurilish  masalalari</t>
  </si>
  <si>
    <t>Elektrlashtirish va gazlashtirish</t>
  </si>
  <si>
    <t>Transport masalalari</t>
  </si>
  <si>
    <t>Yoqilg‘i-energetika sohalari</t>
  </si>
  <si>
    <t xml:space="preserve">Mashinasozlik, avtomobil sanoati masalasi </t>
  </si>
  <si>
    <t>Xalq ta’limi masalalari</t>
  </si>
  <si>
    <t xml:space="preserve">Oliy va o‘rta maxsus ta’lim </t>
  </si>
  <si>
    <t>Sog‘liqni saqlash sohasi</t>
  </si>
  <si>
    <t>Madaniyat, matbuot va san’at ishlari</t>
  </si>
  <si>
    <t>Din masalalari</t>
  </si>
  <si>
    <t>Mahalla va QFY masalalari</t>
  </si>
  <si>
    <t>Oila masalalari</t>
  </si>
  <si>
    <t>Aloqa va axborot texnologiyasi</t>
  </si>
  <si>
    <t>Sud masalalari</t>
  </si>
  <si>
    <t>Prokuratura masalalari</t>
  </si>
  <si>
    <t>Adliya masalalari</t>
  </si>
  <si>
    <t>Ichki ishlar masalalari</t>
  </si>
  <si>
    <t>Mudofaa masalalari</t>
  </si>
  <si>
    <t>Turli masalalar</t>
  </si>
  <si>
    <t>2024-y</t>
  </si>
  <si>
    <t>2025-y</t>
  </si>
  <si>
    <t>Vazirlar Mahkamasidan kelgan</t>
  </si>
  <si>
    <t>O‘tkazilgan sayyor qabul 
soni</t>
  </si>
  <si>
    <t>MFY</t>
  </si>
  <si>
    <t>Jami 
murojaatlar
soni</t>
  </si>
  <si>
    <t>Shu jumladan</t>
  </si>
  <si>
    <t>Murojaat etuvchilar toifasi</t>
  </si>
  <si>
    <t>Jismoniy
shaxslar</t>
  </si>
  <si>
    <t xml:space="preserve">Yuridik
shaxslar </t>
  </si>
  <si>
    <t>2025-yilda tushgan murojaatlar bo‘yicha</t>
  </si>
  <si>
    <t>Og‘zaki murojaatlar</t>
  </si>
  <si>
    <t>hokimiyat apparatida   ko‘rilgan</t>
  </si>
  <si>
    <t>hududiy idoralarga yuborilgan</t>
  </si>
  <si>
    <t>shahar va tumanlar hokimligiga yuborilgan</t>
  </si>
  <si>
    <t xml:space="preserve">Rahbarlarning </t>
  </si>
  <si>
    <t>mas’ul xodim-larning qabuli</t>
  </si>
  <si>
    <t>ishonch telefoni</t>
  </si>
  <si>
    <t>shaxsiy qabuli</t>
  </si>
  <si>
    <t>sayyor qabuli</t>
  </si>
  <si>
    <t>Jismoniy shaxslar bo‘yicha</t>
  </si>
  <si>
    <t>Yuridik shaxslar bo‘yicha</t>
  </si>
  <si>
    <t>Ariza</t>
  </si>
  <si>
    <t>Shikoyat</t>
  </si>
  <si>
    <t>Taklif</t>
  </si>
  <si>
    <t>Xalq qabulxonalari orqali kelib tushgan murojaatlar</t>
  </si>
  <si>
    <t>Muddat buzilgan</t>
  </si>
  <si>
    <t>Virtual qabulxonasi orqali kelib tushgan murojaatlar</t>
  </si>
  <si>
    <t>Qanoatlan-tirilgan</t>
  </si>
  <si>
    <t>Tushuntirish berilgan</t>
  </si>
  <si>
    <t>Tegishliligi bo‘yicha yuborilgan</t>
  </si>
  <si>
    <t>Rad etilgan</t>
  </si>
  <si>
    <t>Ko‘rmay qoldirilgan yoki anonim deb topilgan</t>
  </si>
  <si>
    <t>Ko‘rib chiqil-moqda</t>
  </si>
  <si>
    <t>Javobgarlik turlari</t>
  </si>
  <si>
    <t>Intizomiy javobgarlik</t>
  </si>
  <si>
    <t>Ma’muriy javobgarlik</t>
  </si>
  <si>
    <t>Jinoiy javobgarlik</t>
  </si>
  <si>
    <t>Jarima</t>
  </si>
  <si>
    <t xml:space="preserve">Xayfsan </t>
  </si>
  <si>
    <t>Lavozimidan 
ozod etish</t>
  </si>
  <si>
    <t>Boshqa hudud</t>
  </si>
  <si>
    <t xml:space="preserve">Yozma  murojaatlar </t>
  </si>
  <si>
    <t>Elektron murojaatlar</t>
  </si>
  <si>
    <t>Жанубий МФЙ</t>
  </si>
  <si>
    <t>Лочин МФЙ</t>
  </si>
  <si>
    <t>Янгиариқ МФЙ</t>
  </si>
  <si>
    <t>Ҳаёт МФЙ</t>
  </si>
  <si>
    <t>Бинокор МФЙ</t>
  </si>
  <si>
    <t>Гулистон МФЙ</t>
  </si>
  <si>
    <t>Бунёдкор МФЙ</t>
  </si>
  <si>
    <t>Янгиобод МФЙ</t>
  </si>
  <si>
    <t>Истиқлол МФЙ</t>
  </si>
  <si>
    <t>Тараққиёт МФЙ</t>
  </si>
  <si>
    <t>Ватан МФЙ</t>
  </si>
  <si>
    <t>Ишонч МФЙ</t>
  </si>
  <si>
    <t>Чинор МФЙ</t>
  </si>
  <si>
    <t>Кимёгар МФЙ</t>
  </si>
  <si>
    <t>Мустақиллик МФЙ</t>
  </si>
  <si>
    <t>Турон МФЙ</t>
  </si>
  <si>
    <t>Матонат МФЙ</t>
  </si>
  <si>
    <t>Хумо МФЙ</t>
  </si>
  <si>
    <t>Олтин Водий МФЙ</t>
  </si>
  <si>
    <t>Хончарбоғ МФЙ</t>
  </si>
  <si>
    <t>Меъмор МФЙ</t>
  </si>
  <si>
    <t>Ёшлик МФЙ</t>
  </si>
  <si>
    <t>Фаровон МФЙ</t>
  </si>
  <si>
    <t>Янгиҳаёт МФЙ</t>
  </si>
  <si>
    <t>Баҳор МФЙ</t>
  </si>
  <si>
    <t>Ўзбекистон МФЙ</t>
  </si>
  <si>
    <t>Зарафшон МФЙ</t>
  </si>
  <si>
    <t>Тинчлик МФЙ</t>
  </si>
  <si>
    <t>Орзу МФЙ</t>
  </si>
  <si>
    <t>Мурувват МФЙ</t>
  </si>
  <si>
    <t>Умид МФЙ</t>
  </si>
  <si>
    <t>Зиёкор МФЙ</t>
  </si>
  <si>
    <t>Маърифат МФЙ</t>
  </si>
  <si>
    <t>Shahar hokimi - Ergashev Dilmurod Bekmurodovich</t>
  </si>
  <si>
    <t>Hokimning birinchi o'rinbosari - Haqberdiyev O'tkir</t>
  </si>
  <si>
    <t>Hokim o'rinbosari - Yorqulov Azimjon</t>
  </si>
  <si>
    <t>Hokim o'rinbosari - Rahimova Nasiba</t>
  </si>
  <si>
    <t>Hokim o'rinbosari - Tursunov Iskandar</t>
  </si>
  <si>
    <t>Hokim o'rinbosari - Mirzayev Javohir</t>
  </si>
  <si>
    <t>2024 va 2025 yillar davomida Navoiy shahar hokimligi rahbariyati jismoniy va yuridik shaxslardan tushgan va nazoratga olingan  murojaatlarning koʻrib chiqish natijalari toʻgʻrisida ma'lumot</t>
  </si>
  <si>
    <t>2024 va 2025 yillarda Navoiy shahar hokimligiga jismoniy va yuridik shaxslardan tushgan va nazoratga olingan murojaatlarning koʻrib chiqish natijalari toʻgʻrisida 
MA'LUMOT</t>
  </si>
  <si>
    <t>2024 va 2025 yilda Navoiy shahar hokimligiga jismoniy va yuridik shaxslardan Oʻzbеkiston Rеspublikasi Prеzidеntining
Xalq qabulxonalari va Virtual qabulxonasi orqali tushgan murojaatlar toʻgʻrisida ma'lumot</t>
  </si>
  <si>
    <t>Navoiy shahar hokimining birinchi o'rinbosari</t>
  </si>
  <si>
    <t>O'.Haqberdiyev</t>
  </si>
  <si>
    <t>Navoiy shahar hokiminming birinchi o'rinbosari</t>
  </si>
  <si>
    <t xml:space="preserve">     </t>
  </si>
  <si>
    <t xml:space="preserve">Navoiy shahar hokimining birinchi o'rinbosari                                                                                                 O'.Haqberdiyev                         </t>
  </si>
  <si>
    <t>2024 va 2025 yillarda  Navoiy shahar hokimligiga jismoniy va yuridik shaxslardan tushgan             
murojaatlarning MFYlar boʻyicha taqqoslama tahlili toʻgʻrisida ma'lumot</t>
  </si>
  <si>
    <t>2024 va 2025 yillarda Navoiy shahar hokimligiga jismoniy va yuridik shaxslardan tushgan murojaatlarning turlari boʻyicha taqqoslama tahlili toʻgʻrisida ma'lumot</t>
  </si>
  <si>
    <t xml:space="preserve">  2024 va 2025 yillarda Navoiy shahar hokimligi jismoniy va yuridik shaxslarning murojaatlarini koʻrib chiqishda rahbar va mas'ul xodimlar tomonidan kamchiliklar va qonunbuzarliklarga yoʻl qoʻyganligi uchun javobgarlikka tortilganlik toʻgʻrisida ma'lumot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</si>
</sst>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2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22"/>
      <color rgb="FF000000"/>
      <name val="Times"/>
      <family val="1"/>
    </font>
    <font>
      <b/>
      <sz val="16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color theme="1"/>
      <name val="Times New Roman"/>
      <family val="1"/>
      <charset val="204"/>
    </font>
    <font>
      <i/>
      <sz val="15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5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sz val="15"/>
      <color rgb="FF000000"/>
      <name val="Times New Roman"/>
      <family val="1"/>
      <charset val="204"/>
    </font>
    <font>
      <sz val="15"/>
      <color rgb="FF000000"/>
      <name val="Times"/>
      <family val="1"/>
    </font>
    <font>
      <i/>
      <sz val="16"/>
      <name val="Times New Roman"/>
      <family val="1"/>
      <charset val="204"/>
    </font>
    <font>
      <sz val="15"/>
      <color rgb="FF000000"/>
      <name val="Times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1"/>
    <xf numFmtId="0" fontId="7" fillId="0" borderId="1"/>
    <xf numFmtId="44" fontId="12" fillId="0" borderId="0" applyFont="0" applyFill="0" applyBorder="0" applyAlignment="0" applyProtection="0"/>
  </cellStyleXfs>
  <cellXfs count="283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1" xfId="0" applyFont="1" applyFill="1" applyBorder="1" applyProtection="1"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Fill="1" applyProtection="1">
      <protection locked="0"/>
    </xf>
    <xf numFmtId="0" fontId="5" fillId="0" borderId="0" xfId="0" applyFont="1" applyFill="1" applyAlignment="1" applyProtection="1"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top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Protection="1"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/>
      <protection locked="0"/>
    </xf>
    <xf numFmtId="0" fontId="5" fillId="2" borderId="8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/>
    </xf>
    <xf numFmtId="0" fontId="15" fillId="2" borderId="2" xfId="0" applyFont="1" applyFill="1" applyBorder="1" applyAlignment="1" applyProtection="1">
      <alignment horizontal="center" vertical="center"/>
    </xf>
    <xf numFmtId="1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3" fontId="15" fillId="0" borderId="2" xfId="0" applyNumberFormat="1" applyFont="1" applyBorder="1" applyAlignment="1" applyProtection="1">
      <alignment horizontal="center" vertical="center"/>
      <protection locked="0"/>
    </xf>
    <xf numFmtId="3" fontId="16" fillId="0" borderId="2" xfId="0" applyNumberFormat="1" applyFont="1" applyBorder="1" applyAlignment="1" applyProtection="1">
      <alignment horizontal="center" vertical="center"/>
      <protection locked="0"/>
    </xf>
    <xf numFmtId="3" fontId="15" fillId="0" borderId="2" xfId="0" applyNumberFormat="1" applyFont="1" applyBorder="1" applyAlignment="1" applyProtection="1">
      <alignment horizontal="center" vertical="center" wrapText="1"/>
      <protection locked="0"/>
    </xf>
    <xf numFmtId="0" fontId="22" fillId="0" borderId="3" xfId="0" applyFont="1" applyFill="1" applyBorder="1" applyAlignment="1" applyProtection="1">
      <alignment horizontal="center" vertical="center"/>
      <protection locked="0"/>
    </xf>
    <xf numFmtId="0" fontId="22" fillId="2" borderId="4" xfId="0" applyFont="1" applyFill="1" applyBorder="1" applyAlignment="1" applyProtection="1">
      <alignment horizontal="center" vertical="center" wrapText="1"/>
    </xf>
    <xf numFmtId="1" fontId="22" fillId="3" borderId="4" xfId="0" applyNumberFormat="1" applyFont="1" applyFill="1" applyBorder="1" applyAlignment="1" applyProtection="1">
      <alignment horizontal="center" vertical="center"/>
      <protection locked="0"/>
    </xf>
    <xf numFmtId="1" fontId="22" fillId="0" borderId="4" xfId="0" applyNumberFormat="1" applyFont="1" applyBorder="1" applyAlignment="1" applyProtection="1">
      <alignment horizontal="center" vertical="center"/>
      <protection locked="0"/>
    </xf>
    <xf numFmtId="0" fontId="22" fillId="3" borderId="4" xfId="0" applyFont="1" applyFill="1" applyBorder="1" applyAlignment="1" applyProtection="1">
      <alignment horizontal="center" vertical="center" wrapText="1"/>
      <protection locked="0"/>
    </xf>
    <xf numFmtId="0" fontId="22" fillId="3" borderId="4" xfId="0" applyFont="1" applyFill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2" fillId="3" borderId="4" xfId="3" applyNumberFormat="1" applyFont="1" applyFill="1" applyBorder="1" applyAlignment="1" applyProtection="1">
      <alignment horizontal="center" vertical="center"/>
      <protection locked="0"/>
    </xf>
    <xf numFmtId="0" fontId="22" fillId="0" borderId="9" xfId="3" applyNumberFormat="1" applyFont="1" applyFill="1" applyBorder="1" applyAlignment="1" applyProtection="1">
      <alignment horizontal="center" vertical="center"/>
      <protection locked="0"/>
    </xf>
    <xf numFmtId="0" fontId="22" fillId="0" borderId="5" xfId="0" applyFont="1" applyFill="1" applyBorder="1" applyAlignment="1" applyProtection="1">
      <alignment horizontal="center" vertical="center"/>
      <protection locked="0"/>
    </xf>
    <xf numFmtId="0" fontId="22" fillId="2" borderId="2" xfId="0" applyFont="1" applyFill="1" applyBorder="1" applyAlignment="1" applyProtection="1">
      <alignment horizontal="center" vertical="center" wrapText="1"/>
    </xf>
    <xf numFmtId="1" fontId="22" fillId="3" borderId="2" xfId="0" applyNumberFormat="1" applyFont="1" applyFill="1" applyBorder="1" applyAlignment="1" applyProtection="1">
      <alignment horizontal="center" vertical="center"/>
      <protection locked="0"/>
    </xf>
    <xf numFmtId="1" fontId="22" fillId="0" borderId="2" xfId="0" applyNumberFormat="1" applyFont="1" applyBorder="1" applyAlignment="1" applyProtection="1">
      <alignment horizontal="center" vertical="center"/>
      <protection locked="0"/>
    </xf>
    <xf numFmtId="0" fontId="22" fillId="3" borderId="2" xfId="0" applyFont="1" applyFill="1" applyBorder="1" applyAlignment="1" applyProtection="1">
      <alignment horizontal="center" vertical="center" wrapText="1"/>
      <protection locked="0"/>
    </xf>
    <xf numFmtId="0" fontId="22" fillId="3" borderId="2" xfId="0" applyFont="1" applyFill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3" borderId="2" xfId="3" applyNumberFormat="1" applyFont="1" applyFill="1" applyBorder="1" applyAlignment="1" applyProtection="1">
      <alignment horizontal="center" vertical="center"/>
      <protection locked="0"/>
    </xf>
    <xf numFmtId="0" fontId="22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22" fillId="0" borderId="5" xfId="0" applyFont="1" applyFill="1" applyBorder="1" applyAlignment="1" applyProtection="1">
      <alignment horizontal="center" vertical="center" wrapText="1"/>
      <protection locked="0"/>
    </xf>
    <xf numFmtId="0" fontId="23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24" fillId="2" borderId="18" xfId="0" applyFont="1" applyFill="1" applyBorder="1" applyAlignment="1" applyProtection="1">
      <alignment horizontal="center" vertical="center" wrapText="1"/>
    </xf>
    <xf numFmtId="0" fontId="21" fillId="2" borderId="18" xfId="0" applyFont="1" applyFill="1" applyBorder="1" applyAlignment="1" applyProtection="1">
      <alignment horizontal="center" vertical="center" wrapText="1"/>
    </xf>
    <xf numFmtId="0" fontId="18" fillId="2" borderId="19" xfId="0" applyFont="1" applyFill="1" applyBorder="1" applyAlignment="1" applyProtection="1">
      <alignment horizontal="center" vertical="center"/>
    </xf>
    <xf numFmtId="0" fontId="24" fillId="2" borderId="19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 wrapText="1"/>
    </xf>
    <xf numFmtId="0" fontId="16" fillId="3" borderId="2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 wrapText="1"/>
    </xf>
    <xf numFmtId="0" fontId="25" fillId="0" borderId="18" xfId="2" applyFont="1" applyBorder="1" applyAlignment="1" applyProtection="1">
      <alignment horizontal="center" vertical="center" wrapText="1"/>
      <protection locked="0"/>
    </xf>
    <xf numFmtId="0" fontId="25" fillId="2" borderId="18" xfId="2" applyFont="1" applyFill="1" applyBorder="1" applyAlignment="1" applyProtection="1">
      <alignment horizontal="center" vertical="center" wrapText="1"/>
    </xf>
    <xf numFmtId="0" fontId="25" fillId="0" borderId="19" xfId="2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8" fillId="2" borderId="18" xfId="0" applyFont="1" applyFill="1" applyBorder="1" applyAlignment="1" applyProtection="1">
      <alignment horizontal="center" vertical="center"/>
    </xf>
    <xf numFmtId="0" fontId="22" fillId="0" borderId="4" xfId="0" applyFont="1" applyFill="1" applyBorder="1" applyAlignment="1" applyProtection="1">
      <alignment horizontal="left" vertical="center" wrapText="1"/>
      <protection locked="0"/>
    </xf>
    <xf numFmtId="0" fontId="22" fillId="0" borderId="2" xfId="0" applyFont="1" applyFill="1" applyBorder="1" applyAlignment="1" applyProtection="1">
      <alignment horizontal="left" vertical="center"/>
      <protection locked="0"/>
    </xf>
    <xf numFmtId="0" fontId="22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22" fillId="0" borderId="8" xfId="0" applyFont="1" applyFill="1" applyBorder="1" applyAlignment="1" applyProtection="1">
      <alignment horizontal="left" vertical="center"/>
      <protection locked="0"/>
    </xf>
    <xf numFmtId="0" fontId="22" fillId="2" borderId="8" xfId="0" applyFont="1" applyFill="1" applyBorder="1" applyAlignment="1" applyProtection="1">
      <alignment horizontal="center" vertical="center" wrapText="1"/>
    </xf>
    <xf numFmtId="1" fontId="22" fillId="3" borderId="8" xfId="0" applyNumberFormat="1" applyFont="1" applyFill="1" applyBorder="1" applyAlignment="1" applyProtection="1">
      <alignment horizontal="center" vertical="center"/>
      <protection locked="0"/>
    </xf>
    <xf numFmtId="1" fontId="22" fillId="0" borderId="8" xfId="0" applyNumberFormat="1" applyFont="1" applyBorder="1" applyAlignment="1" applyProtection="1">
      <alignment horizontal="center" vertical="center"/>
      <protection locked="0"/>
    </xf>
    <xf numFmtId="0" fontId="22" fillId="3" borderId="8" xfId="0" applyFont="1" applyFill="1" applyBorder="1" applyAlignment="1" applyProtection="1">
      <alignment horizontal="center" vertical="center" wrapText="1"/>
      <protection locked="0"/>
    </xf>
    <xf numFmtId="0" fontId="22" fillId="3" borderId="8" xfId="0" applyFont="1" applyFill="1" applyBorder="1" applyAlignment="1" applyProtection="1">
      <alignment horizontal="center" vertical="center"/>
      <protection locked="0"/>
    </xf>
    <xf numFmtId="0" fontId="22" fillId="0" borderId="8" xfId="0" applyFont="1" applyBorder="1" applyAlignment="1" applyProtection="1">
      <alignment horizontal="center" vertical="center"/>
      <protection locked="0"/>
    </xf>
    <xf numFmtId="0" fontId="22" fillId="0" borderId="13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/>
    </xf>
    <xf numFmtId="1" fontId="15" fillId="0" borderId="10" xfId="0" applyNumberFormat="1" applyFont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3" fontId="15" fillId="0" borderId="10" xfId="0" applyNumberFormat="1" applyFont="1" applyBorder="1" applyAlignment="1" applyProtection="1">
      <alignment horizontal="center" vertical="center"/>
      <protection locked="0"/>
    </xf>
    <xf numFmtId="1" fontId="15" fillId="0" borderId="21" xfId="0" applyNumberFormat="1" applyFont="1" applyBorder="1" applyAlignment="1" applyProtection="1">
      <alignment horizontal="center" vertical="center"/>
      <protection locked="0"/>
    </xf>
    <xf numFmtId="1" fontId="15" fillId="0" borderId="6" xfId="0" applyNumberFormat="1" applyFont="1" applyBorder="1" applyAlignment="1" applyProtection="1">
      <alignment horizontal="center" vertical="center"/>
      <protection locked="0"/>
    </xf>
    <xf numFmtId="1" fontId="16" fillId="0" borderId="6" xfId="0" applyNumberFormat="1" applyFont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</xf>
    <xf numFmtId="1" fontId="15" fillId="0" borderId="8" xfId="0" applyNumberFormat="1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3" fontId="15" fillId="0" borderId="8" xfId="0" applyNumberFormat="1" applyFont="1" applyBorder="1" applyAlignment="1" applyProtection="1">
      <alignment horizontal="center" vertical="center"/>
      <protection locked="0"/>
    </xf>
    <xf numFmtId="3" fontId="15" fillId="0" borderId="13" xfId="0" applyNumberFormat="1" applyFont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/>
    </xf>
    <xf numFmtId="0" fontId="17" fillId="2" borderId="18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17" fillId="2" borderId="19" xfId="0" applyFont="1" applyFill="1" applyBorder="1" applyAlignment="1" applyProtection="1">
      <alignment horizontal="center" vertical="center" wrapText="1"/>
    </xf>
    <xf numFmtId="0" fontId="15" fillId="2" borderId="4" xfId="0" applyFont="1" applyFill="1" applyBorder="1" applyAlignment="1" applyProtection="1">
      <alignment horizontal="center" vertical="center" wrapText="1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5" fillId="2" borderId="18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16" fillId="3" borderId="8" xfId="0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22" fillId="0" borderId="7" xfId="0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 wrapText="1"/>
    </xf>
    <xf numFmtId="0" fontId="15" fillId="0" borderId="14" xfId="0" applyFont="1" applyBorder="1" applyAlignment="1" applyProtection="1">
      <alignment horizontal="center" vertical="center"/>
    </xf>
    <xf numFmtId="0" fontId="15" fillId="0" borderId="10" xfId="0" applyFont="1" applyFill="1" applyBorder="1" applyAlignment="1" applyProtection="1">
      <alignment horizontal="left" vertical="center" wrapText="1"/>
    </xf>
    <xf numFmtId="0" fontId="15" fillId="0" borderId="5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center" vertical="center"/>
    </xf>
    <xf numFmtId="0" fontId="15" fillId="0" borderId="8" xfId="0" applyFont="1" applyFill="1" applyBorder="1" applyAlignment="1" applyProtection="1">
      <alignment horizontal="left" vertical="center" wrapText="1"/>
    </xf>
    <xf numFmtId="0" fontId="19" fillId="0" borderId="8" xfId="0" applyFont="1" applyFill="1" applyBorder="1" applyAlignment="1" applyProtection="1">
      <alignment horizontal="center" vertical="center" wrapText="1"/>
    </xf>
    <xf numFmtId="0" fontId="20" fillId="0" borderId="8" xfId="0" applyFont="1" applyFill="1" applyBorder="1" applyAlignment="1" applyProtection="1">
      <alignment horizontal="center" vertical="center" wrapText="1"/>
    </xf>
    <xf numFmtId="0" fontId="18" fillId="0" borderId="12" xfId="0" applyFont="1" applyFill="1" applyBorder="1" applyAlignment="1" applyProtection="1">
      <alignment horizontal="center" vertical="center"/>
    </xf>
    <xf numFmtId="0" fontId="18" fillId="0" borderId="11" xfId="0" applyFont="1" applyFill="1" applyBorder="1" applyAlignment="1" applyProtection="1">
      <alignment horizontal="center" vertical="center"/>
    </xf>
    <xf numFmtId="0" fontId="18" fillId="0" borderId="16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21" fillId="0" borderId="11" xfId="0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20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left" vertical="center" wrapText="1"/>
    </xf>
    <xf numFmtId="0" fontId="15" fillId="0" borderId="5" xfId="0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 applyProtection="1">
      <alignment horizontal="center" vertical="center" wrapText="1"/>
    </xf>
    <xf numFmtId="0" fontId="18" fillId="0" borderId="7" xfId="0" applyFont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17" xfId="0" applyFont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horizontal="center" vertical="center" wrapText="1"/>
    </xf>
    <xf numFmtId="0" fontId="18" fillId="0" borderId="19" xfId="0" applyFont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18" fillId="0" borderId="13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7" fillId="2" borderId="17" xfId="2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22" fillId="0" borderId="22" xfId="0" applyFont="1" applyFill="1" applyBorder="1" applyAlignment="1" applyProtection="1">
      <alignment horizontal="left" vertical="center"/>
      <protection locked="0"/>
    </xf>
    <xf numFmtId="1" fontId="22" fillId="3" borderId="22" xfId="0" applyNumberFormat="1" applyFont="1" applyFill="1" applyBorder="1" applyAlignment="1" applyProtection="1">
      <alignment horizontal="center" vertical="center"/>
      <protection locked="0"/>
    </xf>
    <xf numFmtId="1" fontId="22" fillId="0" borderId="22" xfId="0" applyNumberFormat="1" applyFont="1" applyBorder="1" applyAlignment="1" applyProtection="1">
      <alignment horizontal="center" vertical="center"/>
      <protection locked="0"/>
    </xf>
    <xf numFmtId="0" fontId="22" fillId="3" borderId="22" xfId="0" applyFont="1" applyFill="1" applyBorder="1" applyAlignment="1" applyProtection="1">
      <alignment horizontal="center" vertical="center" wrapText="1"/>
      <protection locked="0"/>
    </xf>
    <xf numFmtId="0" fontId="22" fillId="3" borderId="22" xfId="0" applyFont="1" applyFill="1" applyBorder="1" applyAlignment="1" applyProtection="1">
      <alignment horizontal="center"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0" fontId="22" fillId="3" borderId="22" xfId="3" applyNumberFormat="1" applyFont="1" applyFill="1" applyBorder="1" applyAlignment="1" applyProtection="1">
      <alignment horizontal="center" vertical="center"/>
      <protection locked="0"/>
    </xf>
    <xf numFmtId="0" fontId="22" fillId="0" borderId="23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2" borderId="17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righ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textRotation="90" wrapText="1"/>
    </xf>
    <xf numFmtId="0" fontId="2" fillId="0" borderId="8" xfId="0" applyFont="1" applyBorder="1" applyAlignment="1" applyProtection="1">
      <alignment horizontal="center" vertical="center" textRotation="90" wrapText="1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textRotation="90" wrapText="1"/>
    </xf>
    <xf numFmtId="0" fontId="2" fillId="0" borderId="13" xfId="0" applyFont="1" applyBorder="1" applyAlignment="1" applyProtection="1">
      <alignment horizontal="center" vertical="center" textRotation="90" wrapText="1"/>
    </xf>
    <xf numFmtId="0" fontId="2" fillId="0" borderId="2" xfId="0" applyFont="1" applyBorder="1" applyAlignment="1" applyProtection="1">
      <alignment horizontal="center" vertical="center" textRotation="90"/>
    </xf>
    <xf numFmtId="0" fontId="2" fillId="0" borderId="8" xfId="0" applyFont="1" applyBorder="1" applyAlignment="1" applyProtection="1">
      <alignment horizontal="center" vertical="center" textRotation="90"/>
    </xf>
    <xf numFmtId="0" fontId="15" fillId="0" borderId="8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right" vertical="center" wrapText="1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18" fillId="0" borderId="2" xfId="0" applyFont="1" applyFill="1" applyBorder="1" applyAlignment="1" applyProtection="1">
      <alignment horizontal="center" vertical="center"/>
      <protection locked="0"/>
    </xf>
    <xf numFmtId="0" fontId="18" fillId="0" borderId="2" xfId="0" applyFont="1" applyFill="1" applyBorder="1" applyAlignment="1" applyProtection="1">
      <alignment horizontal="center" vertical="center" wrapText="1"/>
    </xf>
    <xf numFmtId="0" fontId="18" fillId="0" borderId="6" xfId="0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 textRotation="90" wrapText="1"/>
    </xf>
    <xf numFmtId="0" fontId="18" fillId="0" borderId="8" xfId="0" applyFont="1" applyFill="1" applyBorder="1" applyAlignment="1" applyProtection="1">
      <alignment horizontal="center" vertical="center" textRotation="90" wrapText="1"/>
    </xf>
    <xf numFmtId="0" fontId="18" fillId="0" borderId="2" xfId="0" applyFont="1" applyFill="1" applyBorder="1" applyAlignment="1" applyProtection="1">
      <alignment horizontal="center" vertical="center"/>
    </xf>
    <xf numFmtId="0" fontId="18" fillId="2" borderId="17" xfId="0" applyFont="1" applyFill="1" applyBorder="1" applyAlignment="1" applyProtection="1">
      <alignment horizontal="center" vertical="center"/>
    </xf>
    <xf numFmtId="0" fontId="18" fillId="2" borderId="18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18" fillId="0" borderId="5" xfId="0" applyFont="1" applyFill="1" applyBorder="1" applyAlignment="1" applyProtection="1">
      <alignment horizontal="center" vertical="center"/>
    </xf>
    <xf numFmtId="0" fontId="18" fillId="0" borderId="7" xfId="0" applyFont="1" applyFill="1" applyBorder="1" applyAlignment="1" applyProtection="1">
      <alignment horizontal="center" vertical="center"/>
    </xf>
    <xf numFmtId="0" fontId="18" fillId="0" borderId="4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/>
    </xf>
    <xf numFmtId="0" fontId="18" fillId="0" borderId="4" xfId="0" applyFont="1" applyFill="1" applyBorder="1" applyAlignment="1" applyProtection="1">
      <alignment horizontal="center" vertical="center" wrapText="1"/>
    </xf>
    <xf numFmtId="0" fontId="18" fillId="0" borderId="9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18" fillId="0" borderId="2" xfId="0" applyFont="1" applyBorder="1" applyAlignment="1" applyProtection="1">
      <alignment horizontal="center" vertical="center"/>
    </xf>
    <xf numFmtId="0" fontId="18" fillId="0" borderId="3" xfId="0" applyFont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horizontal="center" vertical="center"/>
    </xf>
    <xf numFmtId="0" fontId="18" fillId="0" borderId="6" xfId="0" applyFont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horizontal="center" vertical="center" wrapText="1"/>
    </xf>
    <xf numFmtId="0" fontId="18" fillId="0" borderId="1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/>
    </xf>
  </cellXfs>
  <cellStyles count="4">
    <cellStyle name="Денежный" xfId="3" builtinId="4"/>
    <cellStyle name="Обычный" xfId="0" builtinId="0"/>
    <cellStyle name="Обычный 2" xfId="1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mruColors>
      <color rgb="FF00CC00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CC00"/>
    <pageSetUpPr fitToPage="1"/>
  </sheetPr>
  <dimension ref="A1:J18"/>
  <sheetViews>
    <sheetView tabSelected="1" view="pageBreakPreview" topLeftCell="A10" zoomScaleNormal="100" zoomScaleSheetLayoutView="100" workbookViewId="0">
      <selection activeCell="H8" sqref="H8"/>
    </sheetView>
  </sheetViews>
  <sheetFormatPr defaultColWidth="11.42578125" defaultRowHeight="18.75" x14ac:dyDescent="0.3"/>
  <cols>
    <col min="1" max="1" width="8.42578125" style="1" customWidth="1"/>
    <col min="2" max="2" width="54.85546875" style="1" customWidth="1"/>
    <col min="3" max="10" width="14.140625" style="1" customWidth="1"/>
    <col min="11" max="16384" width="11.42578125" style="1"/>
  </cols>
  <sheetData>
    <row r="1" spans="1:10" ht="63.75" customHeight="1" x14ac:dyDescent="0.3">
      <c r="A1" s="210" t="s">
        <v>154</v>
      </c>
      <c r="B1" s="210"/>
      <c r="C1" s="210"/>
      <c r="D1" s="210"/>
      <c r="E1" s="210"/>
      <c r="F1" s="210"/>
      <c r="G1" s="210"/>
      <c r="H1" s="210"/>
      <c r="I1" s="210"/>
      <c r="J1" s="210"/>
    </row>
    <row r="2" spans="1:10" ht="19.5" customHeight="1" thickBot="1" x14ac:dyDescent="0.35">
      <c r="A2" s="6"/>
      <c r="B2" s="6"/>
      <c r="C2" s="6"/>
      <c r="D2" s="6"/>
      <c r="E2" s="6"/>
      <c r="F2" s="6"/>
      <c r="G2" s="6"/>
      <c r="H2" s="6"/>
      <c r="I2" s="209" t="s">
        <v>4</v>
      </c>
      <c r="J2" s="209"/>
    </row>
    <row r="3" spans="1:10" ht="26.25" customHeight="1" x14ac:dyDescent="0.3">
      <c r="A3" s="217" t="s">
        <v>10</v>
      </c>
      <c r="B3" s="211" t="s">
        <v>11</v>
      </c>
      <c r="C3" s="211" t="s">
        <v>12</v>
      </c>
      <c r="D3" s="211"/>
      <c r="E3" s="213" t="s">
        <v>13</v>
      </c>
      <c r="F3" s="213"/>
      <c r="G3" s="213"/>
      <c r="H3" s="213"/>
      <c r="I3" s="213"/>
      <c r="J3" s="214"/>
    </row>
    <row r="4" spans="1:10" ht="94.5" customHeight="1" x14ac:dyDescent="0.3">
      <c r="A4" s="218"/>
      <c r="B4" s="212"/>
      <c r="C4" s="212"/>
      <c r="D4" s="212"/>
      <c r="E4" s="212" t="s">
        <v>14</v>
      </c>
      <c r="F4" s="212"/>
      <c r="G4" s="212" t="s">
        <v>15</v>
      </c>
      <c r="H4" s="212"/>
      <c r="I4" s="212" t="s">
        <v>16</v>
      </c>
      <c r="J4" s="215"/>
    </row>
    <row r="5" spans="1:10" ht="22.5" customHeight="1" thickBot="1" x14ac:dyDescent="0.35">
      <c r="A5" s="219"/>
      <c r="B5" s="216"/>
      <c r="C5" s="103" t="s">
        <v>71</v>
      </c>
      <c r="D5" s="103" t="s">
        <v>72</v>
      </c>
      <c r="E5" s="150" t="str">
        <f>C5</f>
        <v>2024-y</v>
      </c>
      <c r="F5" s="150" t="str">
        <f>D5</f>
        <v>2025-y</v>
      </c>
      <c r="G5" s="150" t="str">
        <f>C5</f>
        <v>2024-y</v>
      </c>
      <c r="H5" s="150" t="str">
        <f>D5</f>
        <v>2025-y</v>
      </c>
      <c r="I5" s="150" t="str">
        <f>C5</f>
        <v>2024-y</v>
      </c>
      <c r="J5" s="190" t="str">
        <f>D5</f>
        <v>2025-y</v>
      </c>
    </row>
    <row r="6" spans="1:10" ht="23.25" customHeight="1" thickBot="1" x14ac:dyDescent="0.35">
      <c r="A6" s="147">
        <v>1</v>
      </c>
      <c r="B6" s="148">
        <v>2</v>
      </c>
      <c r="C6" s="148">
        <v>4</v>
      </c>
      <c r="D6" s="148">
        <v>5</v>
      </c>
      <c r="E6" s="148">
        <v>6</v>
      </c>
      <c r="F6" s="148">
        <v>7</v>
      </c>
      <c r="G6" s="148">
        <v>8</v>
      </c>
      <c r="H6" s="148">
        <v>9</v>
      </c>
      <c r="I6" s="148">
        <v>10</v>
      </c>
      <c r="J6" s="149">
        <v>11</v>
      </c>
    </row>
    <row r="7" spans="1:10" ht="37.5" customHeight="1" x14ac:dyDescent="0.3">
      <c r="A7" s="108">
        <v>1</v>
      </c>
      <c r="B7" s="105" t="s">
        <v>148</v>
      </c>
      <c r="C7" s="106">
        <f t="shared" ref="C7:D12" si="0">E7+G7+I7</f>
        <v>1560</v>
      </c>
      <c r="D7" s="106">
        <f t="shared" si="0"/>
        <v>1545</v>
      </c>
      <c r="E7" s="107">
        <v>629</v>
      </c>
      <c r="F7" s="104">
        <v>645</v>
      </c>
      <c r="G7" s="107">
        <v>925</v>
      </c>
      <c r="H7" s="104">
        <v>896</v>
      </c>
      <c r="I7" s="107">
        <v>6</v>
      </c>
      <c r="J7" s="109">
        <v>4</v>
      </c>
    </row>
    <row r="8" spans="1:10" ht="37.5" customHeight="1" x14ac:dyDescent="0.3">
      <c r="A8" s="110">
        <v>2</v>
      </c>
      <c r="B8" s="9" t="s">
        <v>149</v>
      </c>
      <c r="C8" s="36">
        <f t="shared" si="0"/>
        <v>79</v>
      </c>
      <c r="D8" s="36">
        <f t="shared" si="0"/>
        <v>53</v>
      </c>
      <c r="E8" s="94">
        <v>34</v>
      </c>
      <c r="F8" s="22">
        <v>43</v>
      </c>
      <c r="G8" s="94">
        <v>45</v>
      </c>
      <c r="H8" s="22">
        <v>10</v>
      </c>
      <c r="I8" s="94">
        <v>0</v>
      </c>
      <c r="J8" s="111">
        <v>0</v>
      </c>
    </row>
    <row r="9" spans="1:10" ht="37.5" customHeight="1" x14ac:dyDescent="0.3">
      <c r="A9" s="110">
        <v>3</v>
      </c>
      <c r="B9" s="9" t="s">
        <v>152</v>
      </c>
      <c r="C9" s="36">
        <f t="shared" si="0"/>
        <v>53</v>
      </c>
      <c r="D9" s="36">
        <f t="shared" si="0"/>
        <v>43</v>
      </c>
      <c r="E9" s="94">
        <v>31</v>
      </c>
      <c r="F9" s="22">
        <v>42</v>
      </c>
      <c r="G9" s="94">
        <v>22</v>
      </c>
      <c r="H9" s="22">
        <v>1</v>
      </c>
      <c r="I9" s="94">
        <v>0</v>
      </c>
      <c r="J9" s="111">
        <v>0</v>
      </c>
    </row>
    <row r="10" spans="1:10" ht="37.5" customHeight="1" x14ac:dyDescent="0.3">
      <c r="A10" s="110">
        <v>4</v>
      </c>
      <c r="B10" s="9" t="s">
        <v>153</v>
      </c>
      <c r="C10" s="36">
        <f t="shared" si="0"/>
        <v>2</v>
      </c>
      <c r="D10" s="36">
        <f t="shared" si="0"/>
        <v>10</v>
      </c>
      <c r="E10" s="94">
        <v>2</v>
      </c>
      <c r="F10" s="22">
        <v>10</v>
      </c>
      <c r="G10" s="94">
        <v>0</v>
      </c>
      <c r="H10" s="22">
        <v>0</v>
      </c>
      <c r="I10" s="94">
        <v>0</v>
      </c>
      <c r="J10" s="111">
        <v>0</v>
      </c>
    </row>
    <row r="11" spans="1:10" ht="37.5" customHeight="1" x14ac:dyDescent="0.3">
      <c r="A11" s="110">
        <v>5</v>
      </c>
      <c r="B11" s="9" t="s">
        <v>150</v>
      </c>
      <c r="C11" s="36">
        <f t="shared" ref="C11" si="1">E11+G11+I11</f>
        <v>20</v>
      </c>
      <c r="D11" s="36">
        <f t="shared" ref="D11" si="2">F11+H11+J11</f>
        <v>35</v>
      </c>
      <c r="E11" s="94">
        <v>14</v>
      </c>
      <c r="F11" s="22">
        <v>29</v>
      </c>
      <c r="G11" s="94">
        <v>6</v>
      </c>
      <c r="H11" s="22">
        <v>6</v>
      </c>
      <c r="I11" s="94">
        <v>0</v>
      </c>
      <c r="J11" s="111">
        <v>0</v>
      </c>
    </row>
    <row r="12" spans="1:10" ht="37.5" customHeight="1" thickBot="1" x14ac:dyDescent="0.35">
      <c r="A12" s="112">
        <v>6</v>
      </c>
      <c r="B12" s="113" t="s">
        <v>151</v>
      </c>
      <c r="C12" s="114">
        <f t="shared" si="0"/>
        <v>60</v>
      </c>
      <c r="D12" s="114">
        <f t="shared" si="0"/>
        <v>43</v>
      </c>
      <c r="E12" s="115">
        <v>36</v>
      </c>
      <c r="F12" s="116">
        <v>32</v>
      </c>
      <c r="G12" s="115">
        <v>24</v>
      </c>
      <c r="H12" s="116">
        <v>11</v>
      </c>
      <c r="I12" s="115">
        <v>0</v>
      </c>
      <c r="J12" s="117">
        <v>0</v>
      </c>
    </row>
    <row r="13" spans="1:10" s="2" customFormat="1" ht="30" customHeight="1" thickBot="1" x14ac:dyDescent="0.25">
      <c r="A13" s="207" t="s">
        <v>17</v>
      </c>
      <c r="B13" s="208"/>
      <c r="C13" s="118">
        <f>SUM(C7:C12)</f>
        <v>1774</v>
      </c>
      <c r="D13" s="118">
        <f>SUM(D7:D12)</f>
        <v>1729</v>
      </c>
      <c r="E13" s="118">
        <f>SUM(E7:E12)</f>
        <v>746</v>
      </c>
      <c r="F13" s="118">
        <f>SUM(F7:F12)</f>
        <v>801</v>
      </c>
      <c r="G13" s="118">
        <f>IF(SUM(G7:G12)='2 жадвал'!E46,SUM(G7:G12),"ХАТО")</f>
        <v>1022</v>
      </c>
      <c r="H13" s="118">
        <f>IF(SUM(H7:H12)='2 жадвал'!F46,SUM(H7:H12),"ХАТО")</f>
        <v>924</v>
      </c>
      <c r="I13" s="118">
        <f>IF(SUM(I7:I12)='2 жадвал'!G46,SUM(I7:I12),"ХАТО")</f>
        <v>6</v>
      </c>
      <c r="J13" s="119">
        <f>IF(SUM(J7:J12)='2 жадвал'!H46,SUM(J7:J12),"ХАТО")</f>
        <v>4</v>
      </c>
    </row>
    <row r="14" spans="1:10" x14ac:dyDescent="0.3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3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ht="20.25" x14ac:dyDescent="0.3">
      <c r="A16" s="41"/>
      <c r="B16" s="206" t="s">
        <v>157</v>
      </c>
      <c r="C16" s="206"/>
      <c r="D16" s="41"/>
      <c r="E16" s="41"/>
      <c r="F16" s="41"/>
      <c r="G16" s="41"/>
      <c r="H16" s="48" t="s">
        <v>158</v>
      </c>
      <c r="I16" s="41"/>
      <c r="J16" s="41"/>
    </row>
    <row r="17" spans="2:10" s="2" customFormat="1" ht="24" customHeight="1" x14ac:dyDescent="0.2">
      <c r="B17" s="8"/>
    </row>
    <row r="18" spans="2:10" x14ac:dyDescent="0.3">
      <c r="C18" s="4"/>
      <c r="D18" s="4"/>
      <c r="E18" s="4"/>
      <c r="F18" s="4"/>
      <c r="G18" s="4"/>
      <c r="H18" s="4"/>
      <c r="I18" s="4"/>
      <c r="J18" s="4"/>
    </row>
  </sheetData>
  <sheetProtection algorithmName="SHA-512" hashValue="wCxenmwMspcySlBkHFgivE1k6sXjMdEECX2dNWjPjKbSwtLIm+ts/1vVTMRvAhTt7FlfIzIe+TtILSnfVjmQTg==" saltValue="IpUl5qqTr0SnV/zr4Nb9Og==" spinCount="100000" sheet="1" objects="1" scenarios="1"/>
  <mergeCells count="11">
    <mergeCell ref="B16:C16"/>
    <mergeCell ref="A13:B13"/>
    <mergeCell ref="I2:J2"/>
    <mergeCell ref="A1:J1"/>
    <mergeCell ref="C3:D4"/>
    <mergeCell ref="E3:J3"/>
    <mergeCell ref="E4:F4"/>
    <mergeCell ref="G4:H4"/>
    <mergeCell ref="I4:J4"/>
    <mergeCell ref="B3:B5"/>
    <mergeCell ref="A3:A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CC00"/>
    <pageSetUpPr fitToPage="1"/>
  </sheetPr>
  <dimension ref="A1:Q65"/>
  <sheetViews>
    <sheetView topLeftCell="A25" zoomScale="85" zoomScaleNormal="85" zoomScaleSheetLayoutView="55" workbookViewId="0">
      <selection activeCell="M49" sqref="M49"/>
    </sheetView>
  </sheetViews>
  <sheetFormatPr defaultColWidth="9.140625" defaultRowHeight="20.25" x14ac:dyDescent="0.2"/>
  <cols>
    <col min="1" max="1" width="6" style="5" customWidth="1"/>
    <col min="2" max="2" width="58" style="5" customWidth="1"/>
    <col min="3" max="17" width="14.28515625" style="5" customWidth="1"/>
    <col min="18" max="16384" width="9.140625" style="5"/>
  </cols>
  <sheetData>
    <row r="1" spans="1:17" ht="71.25" customHeight="1" x14ac:dyDescent="0.2">
      <c r="A1" s="232" t="s">
        <v>155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</row>
    <row r="2" spans="1:17" ht="25.5" customHeight="1" thickBo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242" t="s">
        <v>5</v>
      </c>
      <c r="Q2" s="242"/>
    </row>
    <row r="3" spans="1:17" ht="24.75" customHeight="1" x14ac:dyDescent="0.2">
      <c r="A3" s="227" t="s">
        <v>18</v>
      </c>
      <c r="B3" s="230" t="s">
        <v>19</v>
      </c>
      <c r="C3" s="230" t="s">
        <v>20</v>
      </c>
      <c r="D3" s="230"/>
      <c r="E3" s="239" t="s">
        <v>13</v>
      </c>
      <c r="F3" s="239"/>
      <c r="G3" s="239"/>
      <c r="H3" s="239"/>
      <c r="I3" s="239"/>
      <c r="J3" s="239"/>
      <c r="K3" s="240" t="s">
        <v>24</v>
      </c>
      <c r="L3" s="240"/>
      <c r="M3" s="240"/>
      <c r="N3" s="240"/>
      <c r="O3" s="240"/>
      <c r="P3" s="240"/>
      <c r="Q3" s="241"/>
    </row>
    <row r="4" spans="1:17" ht="51" customHeight="1" x14ac:dyDescent="0.2">
      <c r="A4" s="228"/>
      <c r="B4" s="222"/>
      <c r="C4" s="222"/>
      <c r="D4" s="222"/>
      <c r="E4" s="222" t="s">
        <v>21</v>
      </c>
      <c r="F4" s="222"/>
      <c r="G4" s="222" t="s">
        <v>22</v>
      </c>
      <c r="H4" s="222"/>
      <c r="I4" s="222" t="s">
        <v>23</v>
      </c>
      <c r="J4" s="222"/>
      <c r="K4" s="223" t="s">
        <v>25</v>
      </c>
      <c r="L4" s="233" t="s">
        <v>26</v>
      </c>
      <c r="M4" s="233"/>
      <c r="N4" s="233"/>
      <c r="O4" s="233"/>
      <c r="P4" s="223" t="s">
        <v>27</v>
      </c>
      <c r="Q4" s="234" t="s">
        <v>28</v>
      </c>
    </row>
    <row r="5" spans="1:17" ht="67.5" customHeight="1" x14ac:dyDescent="0.2">
      <c r="A5" s="228"/>
      <c r="B5" s="222"/>
      <c r="C5" s="222"/>
      <c r="D5" s="222"/>
      <c r="E5" s="222"/>
      <c r="F5" s="222"/>
      <c r="G5" s="222"/>
      <c r="H5" s="222"/>
      <c r="I5" s="222"/>
      <c r="J5" s="222"/>
      <c r="K5" s="223"/>
      <c r="L5" s="223" t="s">
        <v>29</v>
      </c>
      <c r="M5" s="223" t="s">
        <v>30</v>
      </c>
      <c r="N5" s="236" t="s">
        <v>31</v>
      </c>
      <c r="O5" s="223" t="s">
        <v>32</v>
      </c>
      <c r="P5" s="223"/>
      <c r="Q5" s="234"/>
    </row>
    <row r="6" spans="1:17" ht="29.25" customHeight="1" thickBot="1" x14ac:dyDescent="0.25">
      <c r="A6" s="229"/>
      <c r="B6" s="231"/>
      <c r="C6" s="151" t="str">
        <f>'1 жадвал'!C5</f>
        <v>2024-y</v>
      </c>
      <c r="D6" s="151" t="str">
        <f>'1 жадвал'!D5</f>
        <v>2025-y</v>
      </c>
      <c r="E6" s="151" t="str">
        <f>'1 жадвал'!C5</f>
        <v>2024-y</v>
      </c>
      <c r="F6" s="151" t="str">
        <f>'1 жадвал'!D5</f>
        <v>2025-y</v>
      </c>
      <c r="G6" s="151" t="str">
        <f>'1 жадвал'!C5</f>
        <v>2024-y</v>
      </c>
      <c r="H6" s="151" t="str">
        <f>'1 жадвал'!D5</f>
        <v>2025-y</v>
      </c>
      <c r="I6" s="151" t="str">
        <f>'1 жадвал'!C5</f>
        <v>2024-y</v>
      </c>
      <c r="J6" s="151" t="str">
        <f>'1 жадвал'!D5</f>
        <v>2025-y</v>
      </c>
      <c r="K6" s="224"/>
      <c r="L6" s="224"/>
      <c r="M6" s="224"/>
      <c r="N6" s="237"/>
      <c r="O6" s="238"/>
      <c r="P6" s="224"/>
      <c r="Q6" s="235"/>
    </row>
    <row r="7" spans="1:17" ht="21" thickBot="1" x14ac:dyDescent="0.25">
      <c r="A7" s="152">
        <v>1</v>
      </c>
      <c r="B7" s="153">
        <v>2</v>
      </c>
      <c r="C7" s="154">
        <v>3</v>
      </c>
      <c r="D7" s="154">
        <v>4</v>
      </c>
      <c r="E7" s="154">
        <v>5</v>
      </c>
      <c r="F7" s="154">
        <v>6</v>
      </c>
      <c r="G7" s="154">
        <v>7</v>
      </c>
      <c r="H7" s="154">
        <v>8</v>
      </c>
      <c r="I7" s="154">
        <v>9</v>
      </c>
      <c r="J7" s="154">
        <v>10</v>
      </c>
      <c r="K7" s="153">
        <v>11</v>
      </c>
      <c r="L7" s="153">
        <v>12</v>
      </c>
      <c r="M7" s="154">
        <v>13</v>
      </c>
      <c r="N7" s="153">
        <v>14</v>
      </c>
      <c r="O7" s="153">
        <v>15</v>
      </c>
      <c r="P7" s="153">
        <v>16</v>
      </c>
      <c r="Q7" s="155">
        <v>17</v>
      </c>
    </row>
    <row r="8" spans="1:17" x14ac:dyDescent="0.2">
      <c r="A8" s="156">
        <v>1</v>
      </c>
      <c r="B8" s="157" t="s">
        <v>33</v>
      </c>
      <c r="C8" s="120">
        <f>E8+G8+I8</f>
        <v>0</v>
      </c>
      <c r="D8" s="120">
        <f>F8+H8+J8</f>
        <v>0</v>
      </c>
      <c r="E8" s="121">
        <v>0</v>
      </c>
      <c r="F8" s="121">
        <v>0</v>
      </c>
      <c r="G8" s="121">
        <v>0</v>
      </c>
      <c r="H8" s="121">
        <v>0</v>
      </c>
      <c r="I8" s="122">
        <v>0</v>
      </c>
      <c r="J8" s="122">
        <v>0</v>
      </c>
      <c r="K8" s="120">
        <f>IF((F8+H8+J8)&gt;=SUM(L8:O8),SUM(L8:O8),"ХАТО")</f>
        <v>0</v>
      </c>
      <c r="L8" s="123">
        <v>0</v>
      </c>
      <c r="M8" s="123">
        <v>0</v>
      </c>
      <c r="N8" s="123">
        <v>0</v>
      </c>
      <c r="O8" s="123">
        <v>0</v>
      </c>
      <c r="P8" s="123"/>
      <c r="Q8" s="124"/>
    </row>
    <row r="9" spans="1:17" s="11" customFormat="1" x14ac:dyDescent="0.2">
      <c r="A9" s="158">
        <v>2</v>
      </c>
      <c r="B9" s="159" t="s">
        <v>34</v>
      </c>
      <c r="C9" s="51">
        <f t="shared" ref="C9:D12" si="0">E9+G9+I9</f>
        <v>0</v>
      </c>
      <c r="D9" s="51">
        <f t="shared" si="0"/>
        <v>0</v>
      </c>
      <c r="E9" s="52">
        <v>0</v>
      </c>
      <c r="F9" s="52">
        <v>0</v>
      </c>
      <c r="G9" s="52">
        <v>0</v>
      </c>
      <c r="H9" s="52">
        <v>0</v>
      </c>
      <c r="I9" s="53">
        <v>0</v>
      </c>
      <c r="J9" s="53">
        <v>0</v>
      </c>
      <c r="K9" s="51">
        <f>IF((F9+H9+J9)&gt;=SUM(L9:O9),SUM(L9:O9),"ХАТО")</f>
        <v>0</v>
      </c>
      <c r="L9" s="54">
        <v>0</v>
      </c>
      <c r="M9" s="54">
        <v>0</v>
      </c>
      <c r="N9" s="54">
        <v>0</v>
      </c>
      <c r="O9" s="54">
        <v>0</v>
      </c>
      <c r="P9" s="54"/>
      <c r="Q9" s="125"/>
    </row>
    <row r="10" spans="1:17" x14ac:dyDescent="0.2">
      <c r="A10" s="160">
        <v>3</v>
      </c>
      <c r="B10" s="159" t="s">
        <v>35</v>
      </c>
      <c r="C10" s="51">
        <f t="shared" si="0"/>
        <v>3</v>
      </c>
      <c r="D10" s="51">
        <f t="shared" si="0"/>
        <v>2</v>
      </c>
      <c r="E10" s="52">
        <v>3</v>
      </c>
      <c r="F10" s="52">
        <v>2</v>
      </c>
      <c r="G10" s="52">
        <v>0</v>
      </c>
      <c r="H10" s="52">
        <v>0</v>
      </c>
      <c r="I10" s="53">
        <v>0</v>
      </c>
      <c r="J10" s="53">
        <v>0</v>
      </c>
      <c r="K10" s="51">
        <f t="shared" ref="K10:K45" si="1">IF((F10+H10+J10)&gt;=SUM(L10:O10),SUM(L10:O10),"ХАТО")</f>
        <v>2</v>
      </c>
      <c r="L10" s="54">
        <v>0</v>
      </c>
      <c r="M10" s="54">
        <v>2</v>
      </c>
      <c r="N10" s="54">
        <v>0</v>
      </c>
      <c r="O10" s="54">
        <v>0</v>
      </c>
      <c r="P10" s="54"/>
      <c r="Q10" s="125"/>
    </row>
    <row r="11" spans="1:17" x14ac:dyDescent="0.2">
      <c r="A11" s="160">
        <v>4</v>
      </c>
      <c r="B11" s="159" t="s">
        <v>36</v>
      </c>
      <c r="C11" s="51">
        <f t="shared" si="0"/>
        <v>75</v>
      </c>
      <c r="D11" s="51">
        <f t="shared" si="0"/>
        <v>60</v>
      </c>
      <c r="E11" s="52">
        <v>21</v>
      </c>
      <c r="F11" s="52">
        <v>15</v>
      </c>
      <c r="G11" s="52">
        <v>0</v>
      </c>
      <c r="H11" s="52">
        <v>0</v>
      </c>
      <c r="I11" s="53">
        <v>54</v>
      </c>
      <c r="J11" s="53">
        <v>45</v>
      </c>
      <c r="K11" s="51">
        <f t="shared" si="1"/>
        <v>60</v>
      </c>
      <c r="L11" s="54">
        <v>26</v>
      </c>
      <c r="M11" s="54">
        <v>33</v>
      </c>
      <c r="N11" s="54">
        <v>0</v>
      </c>
      <c r="O11" s="54">
        <v>1</v>
      </c>
      <c r="P11" s="54"/>
      <c r="Q11" s="125"/>
    </row>
    <row r="12" spans="1:17" x14ac:dyDescent="0.2">
      <c r="A12" s="160">
        <v>5</v>
      </c>
      <c r="B12" s="159" t="s">
        <v>37</v>
      </c>
      <c r="C12" s="51">
        <f t="shared" si="0"/>
        <v>516</v>
      </c>
      <c r="D12" s="51">
        <f t="shared" si="0"/>
        <v>524</v>
      </c>
      <c r="E12" s="52">
        <v>238</v>
      </c>
      <c r="F12" s="52">
        <v>220</v>
      </c>
      <c r="G12" s="52">
        <v>4</v>
      </c>
      <c r="H12" s="52">
        <v>2</v>
      </c>
      <c r="I12" s="53">
        <v>274</v>
      </c>
      <c r="J12" s="53">
        <v>302</v>
      </c>
      <c r="K12" s="51">
        <f t="shared" si="1"/>
        <v>362</v>
      </c>
      <c r="L12" s="54">
        <v>196</v>
      </c>
      <c r="M12" s="54">
        <v>145</v>
      </c>
      <c r="N12" s="54">
        <v>0</v>
      </c>
      <c r="O12" s="54">
        <v>21</v>
      </c>
      <c r="P12" s="54"/>
      <c r="Q12" s="125"/>
    </row>
    <row r="13" spans="1:17" x14ac:dyDescent="0.2">
      <c r="A13" s="160">
        <v>6</v>
      </c>
      <c r="B13" s="159" t="s">
        <v>38</v>
      </c>
      <c r="C13" s="51">
        <f t="shared" ref="C13:C45" si="2">E13+G13+I13</f>
        <v>3</v>
      </c>
      <c r="D13" s="51">
        <f t="shared" ref="D13:D45" si="3">F13+H13+J13</f>
        <v>2</v>
      </c>
      <c r="E13" s="52">
        <v>3</v>
      </c>
      <c r="F13" s="52">
        <v>2</v>
      </c>
      <c r="G13" s="52">
        <v>0</v>
      </c>
      <c r="H13" s="52">
        <v>0</v>
      </c>
      <c r="I13" s="53">
        <v>0</v>
      </c>
      <c r="J13" s="53">
        <v>0</v>
      </c>
      <c r="K13" s="51">
        <f t="shared" si="1"/>
        <v>2</v>
      </c>
      <c r="L13" s="54">
        <v>0</v>
      </c>
      <c r="M13" s="54">
        <v>2</v>
      </c>
      <c r="N13" s="54">
        <v>0</v>
      </c>
      <c r="O13" s="54">
        <v>0</v>
      </c>
      <c r="P13" s="54"/>
      <c r="Q13" s="125"/>
    </row>
    <row r="14" spans="1:17" x14ac:dyDescent="0.2">
      <c r="A14" s="160">
        <v>7</v>
      </c>
      <c r="B14" s="159" t="s">
        <v>39</v>
      </c>
      <c r="C14" s="51">
        <f t="shared" si="2"/>
        <v>492</v>
      </c>
      <c r="D14" s="51">
        <f t="shared" si="3"/>
        <v>412</v>
      </c>
      <c r="E14" s="52">
        <v>282</v>
      </c>
      <c r="F14" s="52">
        <v>270</v>
      </c>
      <c r="G14" s="52">
        <v>0</v>
      </c>
      <c r="H14" s="52">
        <v>0</v>
      </c>
      <c r="I14" s="53">
        <v>210</v>
      </c>
      <c r="J14" s="53">
        <v>142</v>
      </c>
      <c r="K14" s="51">
        <f t="shared" si="1"/>
        <v>326</v>
      </c>
      <c r="L14" s="54">
        <v>117</v>
      </c>
      <c r="M14" s="54">
        <v>188</v>
      </c>
      <c r="N14" s="54">
        <v>5</v>
      </c>
      <c r="O14" s="54">
        <v>16</v>
      </c>
      <c r="P14" s="54"/>
      <c r="Q14" s="125"/>
    </row>
    <row r="15" spans="1:17" ht="24" customHeight="1" x14ac:dyDescent="0.2">
      <c r="A15" s="160">
        <v>8</v>
      </c>
      <c r="B15" s="159" t="s">
        <v>40</v>
      </c>
      <c r="C15" s="51">
        <f t="shared" si="2"/>
        <v>0</v>
      </c>
      <c r="D15" s="51">
        <f t="shared" si="3"/>
        <v>0</v>
      </c>
      <c r="E15" s="52">
        <v>0</v>
      </c>
      <c r="F15" s="52">
        <v>0</v>
      </c>
      <c r="G15" s="52">
        <v>0</v>
      </c>
      <c r="H15" s="52">
        <v>0</v>
      </c>
      <c r="I15" s="53">
        <v>0</v>
      </c>
      <c r="J15" s="53">
        <v>0</v>
      </c>
      <c r="K15" s="51">
        <f t="shared" si="1"/>
        <v>0</v>
      </c>
      <c r="L15" s="54">
        <v>0</v>
      </c>
      <c r="M15" s="54">
        <v>0</v>
      </c>
      <c r="N15" s="54">
        <v>0</v>
      </c>
      <c r="O15" s="54">
        <v>0</v>
      </c>
      <c r="P15" s="54"/>
      <c r="Q15" s="125"/>
    </row>
    <row r="16" spans="1:17" x14ac:dyDescent="0.2">
      <c r="A16" s="160">
        <v>9</v>
      </c>
      <c r="B16" s="159" t="s">
        <v>41</v>
      </c>
      <c r="C16" s="51">
        <f t="shared" si="2"/>
        <v>0</v>
      </c>
      <c r="D16" s="51">
        <f t="shared" si="3"/>
        <v>0</v>
      </c>
      <c r="E16" s="52">
        <v>0</v>
      </c>
      <c r="F16" s="52">
        <v>0</v>
      </c>
      <c r="G16" s="52">
        <v>0</v>
      </c>
      <c r="H16" s="52">
        <v>0</v>
      </c>
      <c r="I16" s="53">
        <v>0</v>
      </c>
      <c r="J16" s="53">
        <v>0</v>
      </c>
      <c r="K16" s="51">
        <f t="shared" si="1"/>
        <v>0</v>
      </c>
      <c r="L16" s="54">
        <v>0</v>
      </c>
      <c r="M16" s="54">
        <v>0</v>
      </c>
      <c r="N16" s="54">
        <v>0</v>
      </c>
      <c r="O16" s="54">
        <v>0</v>
      </c>
      <c r="P16" s="54"/>
      <c r="Q16" s="125"/>
    </row>
    <row r="17" spans="1:17" x14ac:dyDescent="0.2">
      <c r="A17" s="160">
        <v>10</v>
      </c>
      <c r="B17" s="159" t="s">
        <v>42</v>
      </c>
      <c r="C17" s="51">
        <f t="shared" si="2"/>
        <v>15</v>
      </c>
      <c r="D17" s="51">
        <f t="shared" si="3"/>
        <v>16</v>
      </c>
      <c r="E17" s="52">
        <v>2</v>
      </c>
      <c r="F17" s="52">
        <v>2</v>
      </c>
      <c r="G17" s="52">
        <v>0</v>
      </c>
      <c r="H17" s="52">
        <v>0</v>
      </c>
      <c r="I17" s="53">
        <v>13</v>
      </c>
      <c r="J17" s="53">
        <v>14</v>
      </c>
      <c r="K17" s="51">
        <f t="shared" si="1"/>
        <v>13</v>
      </c>
      <c r="L17" s="54">
        <v>7</v>
      </c>
      <c r="M17" s="54">
        <v>5</v>
      </c>
      <c r="N17" s="54">
        <v>0</v>
      </c>
      <c r="O17" s="54">
        <v>1</v>
      </c>
      <c r="P17" s="54"/>
      <c r="Q17" s="125"/>
    </row>
    <row r="18" spans="1:17" x14ac:dyDescent="0.2">
      <c r="A18" s="160">
        <v>11</v>
      </c>
      <c r="B18" s="159" t="s">
        <v>43</v>
      </c>
      <c r="C18" s="51">
        <f t="shared" si="2"/>
        <v>0</v>
      </c>
      <c r="D18" s="51">
        <f t="shared" si="3"/>
        <v>0</v>
      </c>
      <c r="E18" s="52">
        <v>0</v>
      </c>
      <c r="F18" s="52">
        <v>0</v>
      </c>
      <c r="G18" s="52">
        <v>0</v>
      </c>
      <c r="H18" s="52">
        <v>0</v>
      </c>
      <c r="I18" s="53">
        <v>0</v>
      </c>
      <c r="J18" s="53">
        <v>0</v>
      </c>
      <c r="K18" s="51">
        <f t="shared" si="1"/>
        <v>0</v>
      </c>
      <c r="L18" s="54">
        <v>0</v>
      </c>
      <c r="M18" s="54">
        <v>0</v>
      </c>
      <c r="N18" s="54">
        <v>0</v>
      </c>
      <c r="O18" s="54">
        <v>0</v>
      </c>
      <c r="P18" s="54"/>
      <c r="Q18" s="125"/>
    </row>
    <row r="19" spans="1:17" x14ac:dyDescent="0.2">
      <c r="A19" s="160">
        <v>12</v>
      </c>
      <c r="B19" s="159" t="s">
        <v>44</v>
      </c>
      <c r="C19" s="51">
        <f t="shared" si="2"/>
        <v>0</v>
      </c>
      <c r="D19" s="51">
        <f t="shared" si="3"/>
        <v>0</v>
      </c>
      <c r="E19" s="52">
        <v>0</v>
      </c>
      <c r="F19" s="52">
        <v>0</v>
      </c>
      <c r="G19" s="52">
        <v>0</v>
      </c>
      <c r="H19" s="52">
        <v>0</v>
      </c>
      <c r="I19" s="53">
        <v>0</v>
      </c>
      <c r="J19" s="53">
        <v>0</v>
      </c>
      <c r="K19" s="51">
        <f t="shared" si="1"/>
        <v>0</v>
      </c>
      <c r="L19" s="54">
        <v>0</v>
      </c>
      <c r="M19" s="54">
        <v>0</v>
      </c>
      <c r="N19" s="54">
        <v>0</v>
      </c>
      <c r="O19" s="54">
        <v>0</v>
      </c>
      <c r="P19" s="54"/>
      <c r="Q19" s="125"/>
    </row>
    <row r="20" spans="1:17" x14ac:dyDescent="0.2">
      <c r="A20" s="160">
        <v>13</v>
      </c>
      <c r="B20" s="159" t="s">
        <v>45</v>
      </c>
      <c r="C20" s="51">
        <f t="shared" si="2"/>
        <v>0</v>
      </c>
      <c r="D20" s="51">
        <f t="shared" si="3"/>
        <v>0</v>
      </c>
      <c r="E20" s="52">
        <v>0</v>
      </c>
      <c r="F20" s="52">
        <v>0</v>
      </c>
      <c r="G20" s="52">
        <v>0</v>
      </c>
      <c r="H20" s="52">
        <v>0</v>
      </c>
      <c r="I20" s="53">
        <v>0</v>
      </c>
      <c r="J20" s="53">
        <v>0</v>
      </c>
      <c r="K20" s="51">
        <f t="shared" si="1"/>
        <v>0</v>
      </c>
      <c r="L20" s="54">
        <v>0</v>
      </c>
      <c r="M20" s="54">
        <v>0</v>
      </c>
      <c r="N20" s="54">
        <v>0</v>
      </c>
      <c r="O20" s="54">
        <v>0</v>
      </c>
      <c r="P20" s="54"/>
      <c r="Q20" s="125"/>
    </row>
    <row r="21" spans="1:17" x14ac:dyDescent="0.2">
      <c r="A21" s="160">
        <v>14</v>
      </c>
      <c r="B21" s="159" t="s">
        <v>46</v>
      </c>
      <c r="C21" s="51">
        <f t="shared" si="2"/>
        <v>40</v>
      </c>
      <c r="D21" s="51">
        <f t="shared" si="3"/>
        <v>38</v>
      </c>
      <c r="E21" s="52">
        <v>28</v>
      </c>
      <c r="F21" s="52">
        <v>29</v>
      </c>
      <c r="G21" s="52">
        <v>0</v>
      </c>
      <c r="H21" s="52">
        <v>0</v>
      </c>
      <c r="I21" s="53">
        <v>12</v>
      </c>
      <c r="J21" s="53">
        <v>9</v>
      </c>
      <c r="K21" s="51">
        <f t="shared" si="1"/>
        <v>32</v>
      </c>
      <c r="L21" s="54">
        <v>18</v>
      </c>
      <c r="M21" s="54">
        <v>13</v>
      </c>
      <c r="N21" s="54">
        <v>0</v>
      </c>
      <c r="O21" s="54">
        <v>1</v>
      </c>
      <c r="P21" s="54"/>
      <c r="Q21" s="125"/>
    </row>
    <row r="22" spans="1:17" x14ac:dyDescent="0.2">
      <c r="A22" s="160">
        <v>15</v>
      </c>
      <c r="B22" s="159" t="s">
        <v>47</v>
      </c>
      <c r="C22" s="51">
        <f t="shared" si="2"/>
        <v>451</v>
      </c>
      <c r="D22" s="51">
        <f t="shared" si="3"/>
        <v>379</v>
      </c>
      <c r="E22" s="52">
        <v>347</v>
      </c>
      <c r="F22" s="52">
        <v>275</v>
      </c>
      <c r="G22" s="52">
        <v>2</v>
      </c>
      <c r="H22" s="52">
        <v>2</v>
      </c>
      <c r="I22" s="53">
        <v>102</v>
      </c>
      <c r="J22" s="53">
        <v>102</v>
      </c>
      <c r="K22" s="51">
        <f t="shared" si="1"/>
        <v>270</v>
      </c>
      <c r="L22" s="54">
        <v>121</v>
      </c>
      <c r="M22" s="54">
        <v>136</v>
      </c>
      <c r="N22" s="54">
        <v>2</v>
      </c>
      <c r="O22" s="54">
        <v>11</v>
      </c>
      <c r="P22" s="54"/>
      <c r="Q22" s="125"/>
    </row>
    <row r="23" spans="1:17" x14ac:dyDescent="0.2">
      <c r="A23" s="160">
        <v>16</v>
      </c>
      <c r="B23" s="159" t="s">
        <v>48</v>
      </c>
      <c r="C23" s="51">
        <f t="shared" si="2"/>
        <v>30</v>
      </c>
      <c r="D23" s="51">
        <f t="shared" si="3"/>
        <v>33</v>
      </c>
      <c r="E23" s="52">
        <v>17</v>
      </c>
      <c r="F23" s="52">
        <v>19</v>
      </c>
      <c r="G23" s="52">
        <v>0</v>
      </c>
      <c r="H23" s="52">
        <v>0</v>
      </c>
      <c r="I23" s="53">
        <v>13</v>
      </c>
      <c r="J23" s="53">
        <v>14</v>
      </c>
      <c r="K23" s="51">
        <f t="shared" si="1"/>
        <v>26</v>
      </c>
      <c r="L23" s="54">
        <v>16</v>
      </c>
      <c r="M23" s="54">
        <v>8</v>
      </c>
      <c r="N23" s="54">
        <v>0</v>
      </c>
      <c r="O23" s="54">
        <v>2</v>
      </c>
      <c r="P23" s="54"/>
      <c r="Q23" s="125"/>
    </row>
    <row r="24" spans="1:17" x14ac:dyDescent="0.2">
      <c r="A24" s="160">
        <v>17</v>
      </c>
      <c r="B24" s="159" t="s">
        <v>49</v>
      </c>
      <c r="C24" s="51">
        <f t="shared" si="2"/>
        <v>25</v>
      </c>
      <c r="D24" s="51">
        <f t="shared" si="3"/>
        <v>26</v>
      </c>
      <c r="E24" s="52">
        <v>16</v>
      </c>
      <c r="F24" s="52">
        <v>18</v>
      </c>
      <c r="G24" s="52">
        <v>0</v>
      </c>
      <c r="H24" s="52">
        <v>0</v>
      </c>
      <c r="I24" s="53">
        <v>9</v>
      </c>
      <c r="J24" s="53">
        <v>8</v>
      </c>
      <c r="K24" s="51">
        <f t="shared" si="1"/>
        <v>19</v>
      </c>
      <c r="L24" s="54">
        <v>9</v>
      </c>
      <c r="M24" s="54">
        <v>10</v>
      </c>
      <c r="N24" s="54">
        <v>0</v>
      </c>
      <c r="O24" s="54">
        <v>0</v>
      </c>
      <c r="P24" s="54"/>
      <c r="Q24" s="125"/>
    </row>
    <row r="25" spans="1:17" x14ac:dyDescent="0.2">
      <c r="A25" s="160">
        <v>18</v>
      </c>
      <c r="B25" s="159" t="s">
        <v>50</v>
      </c>
      <c r="C25" s="51">
        <f t="shared" si="2"/>
        <v>27</v>
      </c>
      <c r="D25" s="51">
        <f t="shared" si="3"/>
        <v>31</v>
      </c>
      <c r="E25" s="52">
        <v>10</v>
      </c>
      <c r="F25" s="52">
        <v>15</v>
      </c>
      <c r="G25" s="52">
        <v>0</v>
      </c>
      <c r="H25" s="52">
        <v>0</v>
      </c>
      <c r="I25" s="53">
        <v>17</v>
      </c>
      <c r="J25" s="53">
        <v>16</v>
      </c>
      <c r="K25" s="51">
        <f t="shared" si="1"/>
        <v>22</v>
      </c>
      <c r="L25" s="54">
        <v>14</v>
      </c>
      <c r="M25" s="54">
        <v>8</v>
      </c>
      <c r="N25" s="54">
        <v>0</v>
      </c>
      <c r="O25" s="54">
        <v>0</v>
      </c>
      <c r="P25" s="54"/>
      <c r="Q25" s="125"/>
    </row>
    <row r="26" spans="1:17" x14ac:dyDescent="0.2">
      <c r="A26" s="160">
        <v>19</v>
      </c>
      <c r="B26" s="159" t="s">
        <v>51</v>
      </c>
      <c r="C26" s="51">
        <f t="shared" si="2"/>
        <v>2</v>
      </c>
      <c r="D26" s="51">
        <f t="shared" si="3"/>
        <v>2</v>
      </c>
      <c r="E26" s="52">
        <v>2</v>
      </c>
      <c r="F26" s="52">
        <v>2</v>
      </c>
      <c r="G26" s="52">
        <v>0</v>
      </c>
      <c r="H26" s="52">
        <v>0</v>
      </c>
      <c r="I26" s="53">
        <v>0</v>
      </c>
      <c r="J26" s="53">
        <v>0</v>
      </c>
      <c r="K26" s="51">
        <f t="shared" si="1"/>
        <v>2</v>
      </c>
      <c r="L26" s="54">
        <v>2</v>
      </c>
      <c r="M26" s="54">
        <v>0</v>
      </c>
      <c r="N26" s="54">
        <v>0</v>
      </c>
      <c r="O26" s="54">
        <v>0</v>
      </c>
      <c r="P26" s="54"/>
      <c r="Q26" s="125"/>
    </row>
    <row r="27" spans="1:17" x14ac:dyDescent="0.2">
      <c r="A27" s="160">
        <v>20</v>
      </c>
      <c r="B27" s="159" t="s">
        <v>52</v>
      </c>
      <c r="C27" s="51">
        <f t="shared" si="2"/>
        <v>17</v>
      </c>
      <c r="D27" s="51">
        <f t="shared" si="3"/>
        <v>16</v>
      </c>
      <c r="E27" s="52">
        <v>8</v>
      </c>
      <c r="F27" s="52">
        <v>8</v>
      </c>
      <c r="G27" s="52">
        <v>0</v>
      </c>
      <c r="H27" s="52">
        <v>0</v>
      </c>
      <c r="I27" s="53">
        <v>9</v>
      </c>
      <c r="J27" s="53">
        <v>8</v>
      </c>
      <c r="K27" s="51">
        <f t="shared" si="1"/>
        <v>16</v>
      </c>
      <c r="L27" s="54">
        <v>6</v>
      </c>
      <c r="M27" s="54">
        <v>10</v>
      </c>
      <c r="N27" s="54">
        <v>0</v>
      </c>
      <c r="O27" s="54">
        <v>0</v>
      </c>
      <c r="P27" s="54"/>
      <c r="Q27" s="125"/>
    </row>
    <row r="28" spans="1:17" x14ac:dyDescent="0.2">
      <c r="A28" s="160">
        <v>21</v>
      </c>
      <c r="B28" s="159" t="s">
        <v>53</v>
      </c>
      <c r="C28" s="51">
        <f t="shared" si="2"/>
        <v>7</v>
      </c>
      <c r="D28" s="51">
        <f t="shared" si="3"/>
        <v>6</v>
      </c>
      <c r="E28" s="52">
        <v>0</v>
      </c>
      <c r="F28" s="52">
        <v>0</v>
      </c>
      <c r="G28" s="52">
        <v>0</v>
      </c>
      <c r="H28" s="52">
        <v>0</v>
      </c>
      <c r="I28" s="53">
        <v>7</v>
      </c>
      <c r="J28" s="53">
        <v>6</v>
      </c>
      <c r="K28" s="51">
        <f t="shared" si="1"/>
        <v>6</v>
      </c>
      <c r="L28" s="54">
        <v>5</v>
      </c>
      <c r="M28" s="54">
        <v>1</v>
      </c>
      <c r="N28" s="54">
        <v>0</v>
      </c>
      <c r="O28" s="54">
        <v>0</v>
      </c>
      <c r="P28" s="54"/>
      <c r="Q28" s="125"/>
    </row>
    <row r="29" spans="1:17" x14ac:dyDescent="0.2">
      <c r="A29" s="160">
        <v>22</v>
      </c>
      <c r="B29" s="159" t="s">
        <v>54</v>
      </c>
      <c r="C29" s="51">
        <f t="shared" si="2"/>
        <v>1</v>
      </c>
      <c r="D29" s="51">
        <f t="shared" si="3"/>
        <v>1</v>
      </c>
      <c r="E29" s="52">
        <v>0</v>
      </c>
      <c r="F29" s="52">
        <v>0</v>
      </c>
      <c r="G29" s="52">
        <v>0</v>
      </c>
      <c r="H29" s="52">
        <v>0</v>
      </c>
      <c r="I29" s="53">
        <v>1</v>
      </c>
      <c r="J29" s="53">
        <v>1</v>
      </c>
      <c r="K29" s="51">
        <f t="shared" si="1"/>
        <v>1</v>
      </c>
      <c r="L29" s="54">
        <v>0</v>
      </c>
      <c r="M29" s="54">
        <v>1</v>
      </c>
      <c r="N29" s="54">
        <v>0</v>
      </c>
      <c r="O29" s="54">
        <v>0</v>
      </c>
      <c r="P29" s="54"/>
      <c r="Q29" s="125"/>
    </row>
    <row r="30" spans="1:17" x14ac:dyDescent="0.2">
      <c r="A30" s="160">
        <v>23</v>
      </c>
      <c r="B30" s="159" t="s">
        <v>55</v>
      </c>
      <c r="C30" s="51">
        <f t="shared" si="2"/>
        <v>0</v>
      </c>
      <c r="D30" s="51">
        <f t="shared" si="3"/>
        <v>0</v>
      </c>
      <c r="E30" s="52">
        <v>0</v>
      </c>
      <c r="F30" s="52">
        <v>0</v>
      </c>
      <c r="G30" s="52">
        <v>0</v>
      </c>
      <c r="H30" s="52">
        <v>0</v>
      </c>
      <c r="I30" s="53">
        <v>0</v>
      </c>
      <c r="J30" s="53">
        <v>0</v>
      </c>
      <c r="K30" s="51">
        <f t="shared" si="1"/>
        <v>0</v>
      </c>
      <c r="L30" s="54">
        <v>0</v>
      </c>
      <c r="M30" s="54">
        <v>0</v>
      </c>
      <c r="N30" s="54">
        <v>0</v>
      </c>
      <c r="O30" s="54">
        <v>0</v>
      </c>
      <c r="P30" s="54"/>
      <c r="Q30" s="125"/>
    </row>
    <row r="31" spans="1:17" x14ac:dyDescent="0.2">
      <c r="A31" s="160">
        <v>24</v>
      </c>
      <c r="B31" s="159" t="s">
        <v>56</v>
      </c>
      <c r="C31" s="51">
        <f t="shared" si="2"/>
        <v>0</v>
      </c>
      <c r="D31" s="51">
        <f t="shared" si="3"/>
        <v>0</v>
      </c>
      <c r="E31" s="52">
        <v>0</v>
      </c>
      <c r="F31" s="52">
        <v>0</v>
      </c>
      <c r="G31" s="52">
        <v>0</v>
      </c>
      <c r="H31" s="52">
        <v>0</v>
      </c>
      <c r="I31" s="53">
        <v>0</v>
      </c>
      <c r="J31" s="53">
        <v>0</v>
      </c>
      <c r="K31" s="51">
        <f t="shared" si="1"/>
        <v>0</v>
      </c>
      <c r="L31" s="54">
        <v>0</v>
      </c>
      <c r="M31" s="54">
        <v>0</v>
      </c>
      <c r="N31" s="54">
        <v>0</v>
      </c>
      <c r="O31" s="54">
        <v>0</v>
      </c>
      <c r="P31" s="54"/>
      <c r="Q31" s="125"/>
    </row>
    <row r="32" spans="1:17" x14ac:dyDescent="0.2">
      <c r="A32" s="160">
        <v>25</v>
      </c>
      <c r="B32" s="159" t="s">
        <v>57</v>
      </c>
      <c r="C32" s="51">
        <f t="shared" si="2"/>
        <v>5</v>
      </c>
      <c r="D32" s="51">
        <f t="shared" si="3"/>
        <v>5</v>
      </c>
      <c r="E32" s="52">
        <v>0</v>
      </c>
      <c r="F32" s="52">
        <v>0</v>
      </c>
      <c r="G32" s="52">
        <v>0</v>
      </c>
      <c r="H32" s="52">
        <v>0</v>
      </c>
      <c r="I32" s="53">
        <v>5</v>
      </c>
      <c r="J32" s="53">
        <v>5</v>
      </c>
      <c r="K32" s="51">
        <f t="shared" si="1"/>
        <v>5</v>
      </c>
      <c r="L32" s="54">
        <v>1</v>
      </c>
      <c r="M32" s="54">
        <v>4</v>
      </c>
      <c r="N32" s="54">
        <v>0</v>
      </c>
      <c r="O32" s="54">
        <v>0</v>
      </c>
      <c r="P32" s="54"/>
      <c r="Q32" s="125"/>
    </row>
    <row r="33" spans="1:17" x14ac:dyDescent="0.2">
      <c r="A33" s="160">
        <v>26</v>
      </c>
      <c r="B33" s="159" t="s">
        <v>58</v>
      </c>
      <c r="C33" s="51">
        <f t="shared" si="2"/>
        <v>0</v>
      </c>
      <c r="D33" s="51">
        <f t="shared" si="3"/>
        <v>0</v>
      </c>
      <c r="E33" s="52">
        <v>0</v>
      </c>
      <c r="F33" s="52">
        <v>0</v>
      </c>
      <c r="G33" s="52">
        <v>0</v>
      </c>
      <c r="H33" s="52">
        <v>0</v>
      </c>
      <c r="I33" s="53">
        <v>0</v>
      </c>
      <c r="J33" s="53">
        <v>0</v>
      </c>
      <c r="K33" s="51">
        <f t="shared" si="1"/>
        <v>0</v>
      </c>
      <c r="L33" s="54">
        <v>0</v>
      </c>
      <c r="M33" s="54">
        <v>0</v>
      </c>
      <c r="N33" s="54">
        <v>0</v>
      </c>
      <c r="O33" s="54">
        <v>0</v>
      </c>
      <c r="P33" s="55"/>
      <c r="Q33" s="126"/>
    </row>
    <row r="34" spans="1:17" x14ac:dyDescent="0.2">
      <c r="A34" s="160">
        <v>27</v>
      </c>
      <c r="B34" s="159" t="s">
        <v>59</v>
      </c>
      <c r="C34" s="51">
        <f t="shared" si="2"/>
        <v>13</v>
      </c>
      <c r="D34" s="51">
        <f t="shared" si="3"/>
        <v>12</v>
      </c>
      <c r="E34" s="52">
        <v>0</v>
      </c>
      <c r="F34" s="52">
        <v>0</v>
      </c>
      <c r="G34" s="52">
        <v>0</v>
      </c>
      <c r="H34" s="52">
        <v>0</v>
      </c>
      <c r="I34" s="53">
        <v>13</v>
      </c>
      <c r="J34" s="53">
        <v>12</v>
      </c>
      <c r="K34" s="51">
        <f t="shared" si="1"/>
        <v>12</v>
      </c>
      <c r="L34" s="54">
        <v>9</v>
      </c>
      <c r="M34" s="54">
        <v>3</v>
      </c>
      <c r="N34" s="54">
        <v>0</v>
      </c>
      <c r="O34" s="54">
        <v>0</v>
      </c>
      <c r="P34" s="54"/>
      <c r="Q34" s="125"/>
    </row>
    <row r="35" spans="1:17" x14ac:dyDescent="0.2">
      <c r="A35" s="160">
        <v>28</v>
      </c>
      <c r="B35" s="159" t="s">
        <v>60</v>
      </c>
      <c r="C35" s="51">
        <f t="shared" si="2"/>
        <v>7</v>
      </c>
      <c r="D35" s="51">
        <f t="shared" si="3"/>
        <v>5</v>
      </c>
      <c r="E35" s="52">
        <v>0</v>
      </c>
      <c r="F35" s="52">
        <v>0</v>
      </c>
      <c r="G35" s="52">
        <v>0</v>
      </c>
      <c r="H35" s="52">
        <v>0</v>
      </c>
      <c r="I35" s="53">
        <v>7</v>
      </c>
      <c r="J35" s="53">
        <v>5</v>
      </c>
      <c r="K35" s="51">
        <f t="shared" si="1"/>
        <v>5</v>
      </c>
      <c r="L35" s="54">
        <v>2</v>
      </c>
      <c r="M35" s="54">
        <v>3</v>
      </c>
      <c r="N35" s="54">
        <v>0</v>
      </c>
      <c r="O35" s="54">
        <v>0</v>
      </c>
      <c r="P35" s="54"/>
      <c r="Q35" s="125"/>
    </row>
    <row r="36" spans="1:17" x14ac:dyDescent="0.2">
      <c r="A36" s="160">
        <v>29</v>
      </c>
      <c r="B36" s="159" t="s">
        <v>61</v>
      </c>
      <c r="C36" s="51">
        <f t="shared" si="2"/>
        <v>0</v>
      </c>
      <c r="D36" s="51">
        <f t="shared" si="3"/>
        <v>0</v>
      </c>
      <c r="E36" s="52">
        <v>0</v>
      </c>
      <c r="F36" s="52">
        <v>0</v>
      </c>
      <c r="G36" s="52">
        <v>0</v>
      </c>
      <c r="H36" s="52">
        <v>0</v>
      </c>
      <c r="I36" s="53">
        <v>0</v>
      </c>
      <c r="J36" s="53">
        <v>0</v>
      </c>
      <c r="K36" s="51">
        <f t="shared" si="1"/>
        <v>0</v>
      </c>
      <c r="L36" s="54">
        <v>0</v>
      </c>
      <c r="M36" s="54">
        <v>0</v>
      </c>
      <c r="N36" s="54">
        <v>0</v>
      </c>
      <c r="O36" s="54">
        <v>0</v>
      </c>
      <c r="P36" s="54"/>
      <c r="Q36" s="125"/>
    </row>
    <row r="37" spans="1:17" x14ac:dyDescent="0.2">
      <c r="A37" s="160">
        <v>30</v>
      </c>
      <c r="B37" s="159" t="s">
        <v>62</v>
      </c>
      <c r="C37" s="51">
        <f t="shared" si="2"/>
        <v>16</v>
      </c>
      <c r="D37" s="51">
        <f t="shared" si="3"/>
        <v>14</v>
      </c>
      <c r="E37" s="52">
        <v>4</v>
      </c>
      <c r="F37" s="52">
        <v>4</v>
      </c>
      <c r="G37" s="52">
        <v>0</v>
      </c>
      <c r="H37" s="52">
        <v>0</v>
      </c>
      <c r="I37" s="53">
        <v>12</v>
      </c>
      <c r="J37" s="53">
        <v>10</v>
      </c>
      <c r="K37" s="51">
        <f t="shared" si="1"/>
        <v>14</v>
      </c>
      <c r="L37" s="54">
        <v>7</v>
      </c>
      <c r="M37" s="54">
        <v>7</v>
      </c>
      <c r="N37" s="54">
        <v>0</v>
      </c>
      <c r="O37" s="54">
        <v>0</v>
      </c>
      <c r="P37" s="54"/>
      <c r="Q37" s="125"/>
    </row>
    <row r="38" spans="1:17" x14ac:dyDescent="0.2">
      <c r="A38" s="160">
        <v>31</v>
      </c>
      <c r="B38" s="159" t="s">
        <v>63</v>
      </c>
      <c r="C38" s="51">
        <f t="shared" si="2"/>
        <v>6</v>
      </c>
      <c r="D38" s="51">
        <f t="shared" si="3"/>
        <v>6</v>
      </c>
      <c r="E38" s="52">
        <v>0</v>
      </c>
      <c r="F38" s="52">
        <v>0</v>
      </c>
      <c r="G38" s="52">
        <v>0</v>
      </c>
      <c r="H38" s="52">
        <v>0</v>
      </c>
      <c r="I38" s="53">
        <v>6</v>
      </c>
      <c r="J38" s="53">
        <v>6</v>
      </c>
      <c r="K38" s="51">
        <f t="shared" si="1"/>
        <v>6</v>
      </c>
      <c r="L38" s="54">
        <v>1</v>
      </c>
      <c r="M38" s="54">
        <v>5</v>
      </c>
      <c r="N38" s="54">
        <v>0</v>
      </c>
      <c r="O38" s="54">
        <v>0</v>
      </c>
      <c r="P38" s="54"/>
      <c r="Q38" s="125"/>
    </row>
    <row r="39" spans="1:17" x14ac:dyDescent="0.2">
      <c r="A39" s="160">
        <v>32</v>
      </c>
      <c r="B39" s="159" t="s">
        <v>64</v>
      </c>
      <c r="C39" s="51">
        <f t="shared" si="2"/>
        <v>0</v>
      </c>
      <c r="D39" s="51">
        <f t="shared" si="3"/>
        <v>0</v>
      </c>
      <c r="E39" s="52">
        <v>0</v>
      </c>
      <c r="F39" s="52">
        <v>0</v>
      </c>
      <c r="G39" s="52">
        <v>0</v>
      </c>
      <c r="H39" s="52">
        <v>0</v>
      </c>
      <c r="I39" s="53">
        <v>0</v>
      </c>
      <c r="J39" s="53">
        <v>0</v>
      </c>
      <c r="K39" s="51">
        <f t="shared" si="1"/>
        <v>0</v>
      </c>
      <c r="L39" s="54">
        <v>0</v>
      </c>
      <c r="M39" s="54">
        <v>0</v>
      </c>
      <c r="N39" s="54">
        <v>0</v>
      </c>
      <c r="O39" s="54">
        <v>0</v>
      </c>
      <c r="P39" s="54"/>
      <c r="Q39" s="125"/>
    </row>
    <row r="40" spans="1:17" x14ac:dyDescent="0.2">
      <c r="A40" s="160">
        <v>33</v>
      </c>
      <c r="B40" s="159" t="s">
        <v>65</v>
      </c>
      <c r="C40" s="51">
        <f t="shared" si="2"/>
        <v>0</v>
      </c>
      <c r="D40" s="51">
        <f t="shared" si="3"/>
        <v>0</v>
      </c>
      <c r="E40" s="52">
        <v>0</v>
      </c>
      <c r="F40" s="52">
        <v>0</v>
      </c>
      <c r="G40" s="52">
        <v>0</v>
      </c>
      <c r="H40" s="52">
        <v>0</v>
      </c>
      <c r="I40" s="53">
        <v>0</v>
      </c>
      <c r="J40" s="53">
        <v>0</v>
      </c>
      <c r="K40" s="51">
        <f t="shared" si="1"/>
        <v>0</v>
      </c>
      <c r="L40" s="54">
        <v>0</v>
      </c>
      <c r="M40" s="54">
        <v>0</v>
      </c>
      <c r="N40" s="54">
        <v>0</v>
      </c>
      <c r="O40" s="54">
        <v>0</v>
      </c>
      <c r="P40" s="54"/>
      <c r="Q40" s="125"/>
    </row>
    <row r="41" spans="1:17" x14ac:dyDescent="0.2">
      <c r="A41" s="160">
        <v>34</v>
      </c>
      <c r="B41" s="159" t="s">
        <v>66</v>
      </c>
      <c r="C41" s="51">
        <f t="shared" si="2"/>
        <v>0</v>
      </c>
      <c r="D41" s="51">
        <f t="shared" si="3"/>
        <v>0</v>
      </c>
      <c r="E41" s="52">
        <v>0</v>
      </c>
      <c r="F41" s="52">
        <v>0</v>
      </c>
      <c r="G41" s="52">
        <v>0</v>
      </c>
      <c r="H41" s="52">
        <v>0</v>
      </c>
      <c r="I41" s="53">
        <v>0</v>
      </c>
      <c r="J41" s="53">
        <v>0</v>
      </c>
      <c r="K41" s="51">
        <f t="shared" si="1"/>
        <v>0</v>
      </c>
      <c r="L41" s="54">
        <v>0</v>
      </c>
      <c r="M41" s="54">
        <v>0</v>
      </c>
      <c r="N41" s="54">
        <v>0</v>
      </c>
      <c r="O41" s="54">
        <v>0</v>
      </c>
      <c r="P41" s="54"/>
      <c r="Q41" s="125"/>
    </row>
    <row r="42" spans="1:17" x14ac:dyDescent="0.2">
      <c r="A42" s="160">
        <v>35</v>
      </c>
      <c r="B42" s="159" t="s">
        <v>67</v>
      </c>
      <c r="C42" s="51">
        <f t="shared" si="2"/>
        <v>0</v>
      </c>
      <c r="D42" s="51">
        <f t="shared" si="3"/>
        <v>0</v>
      </c>
      <c r="E42" s="52">
        <v>0</v>
      </c>
      <c r="F42" s="52">
        <v>0</v>
      </c>
      <c r="G42" s="52">
        <v>0</v>
      </c>
      <c r="H42" s="52">
        <v>0</v>
      </c>
      <c r="I42" s="53">
        <v>0</v>
      </c>
      <c r="J42" s="53">
        <v>0</v>
      </c>
      <c r="K42" s="51">
        <f t="shared" si="1"/>
        <v>0</v>
      </c>
      <c r="L42" s="54">
        <v>0</v>
      </c>
      <c r="M42" s="54">
        <v>0</v>
      </c>
      <c r="N42" s="54">
        <v>0</v>
      </c>
      <c r="O42" s="54">
        <v>0</v>
      </c>
      <c r="P42" s="54"/>
      <c r="Q42" s="125"/>
    </row>
    <row r="43" spans="1:17" x14ac:dyDescent="0.2">
      <c r="A43" s="160">
        <v>36</v>
      </c>
      <c r="B43" s="159" t="s">
        <v>68</v>
      </c>
      <c r="C43" s="51">
        <f t="shared" si="2"/>
        <v>0</v>
      </c>
      <c r="D43" s="51">
        <f t="shared" si="3"/>
        <v>0</v>
      </c>
      <c r="E43" s="52">
        <v>0</v>
      </c>
      <c r="F43" s="52">
        <v>0</v>
      </c>
      <c r="G43" s="52">
        <v>0</v>
      </c>
      <c r="H43" s="52">
        <v>0</v>
      </c>
      <c r="I43" s="53">
        <v>0</v>
      </c>
      <c r="J43" s="53">
        <v>0</v>
      </c>
      <c r="K43" s="51">
        <f t="shared" si="1"/>
        <v>0</v>
      </c>
      <c r="L43" s="54">
        <v>0</v>
      </c>
      <c r="M43" s="54">
        <v>0</v>
      </c>
      <c r="N43" s="54">
        <v>0</v>
      </c>
      <c r="O43" s="54">
        <v>0</v>
      </c>
      <c r="P43" s="56"/>
      <c r="Q43" s="125"/>
    </row>
    <row r="44" spans="1:17" x14ac:dyDescent="0.2">
      <c r="A44" s="160">
        <v>37</v>
      </c>
      <c r="B44" s="159" t="s">
        <v>69</v>
      </c>
      <c r="C44" s="51">
        <f t="shared" si="2"/>
        <v>0</v>
      </c>
      <c r="D44" s="51">
        <f t="shared" si="3"/>
        <v>0</v>
      </c>
      <c r="E44" s="52">
        <v>0</v>
      </c>
      <c r="F44" s="52">
        <v>0</v>
      </c>
      <c r="G44" s="52">
        <v>0</v>
      </c>
      <c r="H44" s="52">
        <v>0</v>
      </c>
      <c r="I44" s="53">
        <v>0</v>
      </c>
      <c r="J44" s="53">
        <v>0</v>
      </c>
      <c r="K44" s="51">
        <f t="shared" si="1"/>
        <v>0</v>
      </c>
      <c r="L44" s="54">
        <v>0</v>
      </c>
      <c r="M44" s="54">
        <v>0</v>
      </c>
      <c r="N44" s="54">
        <v>0</v>
      </c>
      <c r="O44" s="54">
        <v>0</v>
      </c>
      <c r="P44" s="56"/>
      <c r="Q44" s="125"/>
    </row>
    <row r="45" spans="1:17" ht="21" thickBot="1" x14ac:dyDescent="0.25">
      <c r="A45" s="161">
        <v>38</v>
      </c>
      <c r="B45" s="162" t="s">
        <v>70</v>
      </c>
      <c r="C45" s="127">
        <f t="shared" si="2"/>
        <v>53</v>
      </c>
      <c r="D45" s="127">
        <f t="shared" si="3"/>
        <v>55</v>
      </c>
      <c r="E45" s="128">
        <v>41</v>
      </c>
      <c r="F45" s="128">
        <v>43</v>
      </c>
      <c r="G45" s="128">
        <v>0</v>
      </c>
      <c r="H45" s="128">
        <v>0</v>
      </c>
      <c r="I45" s="129">
        <v>12</v>
      </c>
      <c r="J45" s="129">
        <v>12</v>
      </c>
      <c r="K45" s="127">
        <f t="shared" si="1"/>
        <v>34</v>
      </c>
      <c r="L45" s="130">
        <v>23</v>
      </c>
      <c r="M45" s="130">
        <v>11</v>
      </c>
      <c r="N45" s="130">
        <v>0</v>
      </c>
      <c r="O45" s="130">
        <v>0</v>
      </c>
      <c r="P45" s="130"/>
      <c r="Q45" s="131"/>
    </row>
    <row r="46" spans="1:17" s="12" customFormat="1" ht="26.25" customHeight="1" thickBot="1" x14ac:dyDescent="0.25">
      <c r="A46" s="225" t="s">
        <v>17</v>
      </c>
      <c r="B46" s="226"/>
      <c r="C46" s="132">
        <f t="shared" ref="C46:N46" si="4">SUM(C8:C45)</f>
        <v>1804</v>
      </c>
      <c r="D46" s="133">
        <f t="shared" si="4"/>
        <v>1645</v>
      </c>
      <c r="E46" s="132">
        <f t="shared" si="4"/>
        <v>1022</v>
      </c>
      <c r="F46" s="132">
        <f t="shared" si="4"/>
        <v>924</v>
      </c>
      <c r="G46" s="132">
        <f t="shared" si="4"/>
        <v>6</v>
      </c>
      <c r="H46" s="132">
        <f t="shared" si="4"/>
        <v>4</v>
      </c>
      <c r="I46" s="133">
        <f t="shared" si="4"/>
        <v>776</v>
      </c>
      <c r="J46" s="133">
        <f t="shared" si="4"/>
        <v>717</v>
      </c>
      <c r="K46" s="132">
        <f t="shared" si="4"/>
        <v>1235</v>
      </c>
      <c r="L46" s="134">
        <f t="shared" si="4"/>
        <v>580</v>
      </c>
      <c r="M46" s="134">
        <f t="shared" si="4"/>
        <v>595</v>
      </c>
      <c r="N46" s="134">
        <f t="shared" si="4"/>
        <v>7</v>
      </c>
      <c r="O46" s="134">
        <f>IF(SUM(O8:O45)='3 жадвал'!S43,SUM(O8:O45),"ХАТО")</f>
        <v>53</v>
      </c>
      <c r="P46" s="133">
        <f>SUM(P8:P45)</f>
        <v>0</v>
      </c>
      <c r="Q46" s="135">
        <f>SUM(Q8:Q45)</f>
        <v>0</v>
      </c>
    </row>
    <row r="47" spans="1:17" ht="27" customHeight="1" x14ac:dyDescent="0.2">
      <c r="A47" s="45"/>
      <c r="B47" s="45"/>
      <c r="C47" s="45"/>
      <c r="D47" s="45"/>
      <c r="E47" s="221"/>
      <c r="F47" s="221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</row>
    <row r="48" spans="1:17" s="12" customFormat="1" ht="28.5" customHeight="1" x14ac:dyDescent="0.3">
      <c r="B48" s="206" t="s">
        <v>157</v>
      </c>
      <c r="C48" s="206"/>
      <c r="D48" s="206"/>
      <c r="E48" s="206"/>
      <c r="F48" s="47"/>
      <c r="G48" s="47"/>
      <c r="K48" s="13"/>
      <c r="L48" s="46"/>
      <c r="M48" s="14" t="s">
        <v>158</v>
      </c>
      <c r="N48" s="14"/>
      <c r="O48" s="14"/>
    </row>
    <row r="50" spans="1:17" ht="0.75" customHeight="1" x14ac:dyDescent="0.2"/>
    <row r="51" spans="1:17" ht="35.25" hidden="1" customHeight="1" x14ac:dyDescent="0.2">
      <c r="A51" s="220"/>
      <c r="B51" s="220"/>
      <c r="C51" s="220"/>
      <c r="D51" s="220"/>
      <c r="E51" s="220"/>
      <c r="F51" s="220"/>
      <c r="G51" s="220"/>
      <c r="H51" s="220"/>
      <c r="I51" s="220"/>
      <c r="J51" s="220"/>
      <c r="K51" s="220"/>
      <c r="L51" s="220"/>
      <c r="M51" s="220"/>
      <c r="N51" s="220"/>
      <c r="O51" s="220"/>
      <c r="P51" s="220"/>
      <c r="Q51" s="220"/>
    </row>
    <row r="52" spans="1:17" hidden="1" x14ac:dyDescent="0.2"/>
    <row r="53" spans="1:17" hidden="1" x14ac:dyDescent="0.2"/>
    <row r="54" spans="1:17" hidden="1" x14ac:dyDescent="0.2"/>
    <row r="55" spans="1:17" ht="9" hidden="1" customHeight="1" x14ac:dyDescent="0.2"/>
    <row r="56" spans="1:17" hidden="1" x14ac:dyDescent="0.2"/>
    <row r="57" spans="1:17" hidden="1" x14ac:dyDescent="0.2"/>
    <row r="58" spans="1:17" ht="63.75" hidden="1" customHeight="1" x14ac:dyDescent="0.2"/>
    <row r="59" spans="1:17" ht="27" hidden="1" customHeight="1" x14ac:dyDescent="0.2"/>
    <row r="60" spans="1:17" hidden="1" x14ac:dyDescent="0.2"/>
    <row r="61" spans="1:17" hidden="1" x14ac:dyDescent="0.2"/>
    <row r="62" spans="1:17" hidden="1" x14ac:dyDescent="0.2"/>
    <row r="63" spans="1:17" hidden="1" x14ac:dyDescent="0.2"/>
    <row r="64" spans="1:17" hidden="1" x14ac:dyDescent="0.2"/>
    <row r="65" hidden="1" x14ac:dyDescent="0.2"/>
  </sheetData>
  <sheetProtection algorithmName="SHA-512" hashValue="n+T0/b056/amC5og/5pKQFJhQ15RohhYTC3laMiK+++wp24WU3ltQNTk/0nVwuH/sdZMIMf3PzfXFpgCOc4CUg==" saltValue="xub+1WbyOrxmwSw3X6LMZg==" spinCount="100000" sheet="1" objects="1" scenarios="1"/>
  <mergeCells count="22">
    <mergeCell ref="A1:Q1"/>
    <mergeCell ref="L4:O4"/>
    <mergeCell ref="P4:P6"/>
    <mergeCell ref="Q4:Q6"/>
    <mergeCell ref="L5:L6"/>
    <mergeCell ref="N5:N6"/>
    <mergeCell ref="O5:O6"/>
    <mergeCell ref="E3:J3"/>
    <mergeCell ref="K3:Q3"/>
    <mergeCell ref="M5:M6"/>
    <mergeCell ref="P2:Q2"/>
    <mergeCell ref="A51:Q51"/>
    <mergeCell ref="E47:F47"/>
    <mergeCell ref="E4:F5"/>
    <mergeCell ref="G4:H5"/>
    <mergeCell ref="I4:J5"/>
    <mergeCell ref="K4:K6"/>
    <mergeCell ref="A46:B46"/>
    <mergeCell ref="A3:A6"/>
    <mergeCell ref="B3:B6"/>
    <mergeCell ref="C3:D5"/>
    <mergeCell ref="B48:E48"/>
  </mergeCells>
  <printOptions horizontalCentered="1"/>
  <pageMargins left="0.23622047244094491" right="0.23622047244094491" top="0.19685039370078741" bottom="0.19685039370078741" header="0" footer="0"/>
  <pageSetup paperSize="9" scale="51" orientation="landscape" r:id="rId1"/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CC00"/>
    <pageSetUpPr fitToPage="1"/>
  </sheetPr>
  <dimension ref="A1:AH50"/>
  <sheetViews>
    <sheetView topLeftCell="A34" zoomScale="70" zoomScaleNormal="70" zoomScaleSheetLayoutView="70" workbookViewId="0">
      <selection activeCell="L44" sqref="L44:O44"/>
    </sheetView>
  </sheetViews>
  <sheetFormatPr defaultColWidth="9.140625" defaultRowHeight="20.25" x14ac:dyDescent="0.3"/>
  <cols>
    <col min="1" max="1" width="6.42578125" style="17" customWidth="1"/>
    <col min="2" max="2" width="29.5703125" style="17" bestFit="1" customWidth="1"/>
    <col min="3" max="4" width="12.140625" style="17" customWidth="1"/>
    <col min="5" max="8" width="11.28515625" style="17" customWidth="1"/>
    <col min="9" max="11" width="14.28515625" style="17" customWidth="1"/>
    <col min="12" max="12" width="14.28515625" style="23" customWidth="1"/>
    <col min="13" max="15" width="14.28515625" style="17" customWidth="1"/>
    <col min="16" max="17" width="16" style="17" customWidth="1"/>
    <col min="18" max="18" width="18.5703125" style="17" customWidth="1"/>
    <col min="19" max="19" width="13.28515625" style="17" customWidth="1"/>
    <col min="20" max="20" width="10.7109375" style="17" customWidth="1"/>
    <col min="21" max="21" width="10.7109375" style="11" customWidth="1"/>
    <col min="22" max="22" width="10.7109375" style="17" customWidth="1"/>
    <col min="23" max="23" width="10.7109375" style="16" customWidth="1"/>
    <col min="24" max="25" width="0" style="16" hidden="1" customWidth="1"/>
    <col min="26" max="26" width="12" style="16" hidden="1" customWidth="1"/>
    <col min="27" max="27" width="12.5703125" style="16" hidden="1" customWidth="1"/>
    <col min="28" max="32" width="0" style="17" hidden="1" customWidth="1"/>
    <col min="33" max="16384" width="9.140625" style="17"/>
  </cols>
  <sheetData>
    <row r="1" spans="1:31" ht="74.25" customHeight="1" x14ac:dyDescent="0.3">
      <c r="A1" s="210" t="s">
        <v>162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</row>
    <row r="2" spans="1:31" ht="21" thickBot="1" x14ac:dyDescent="0.35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  <c r="M2" s="19"/>
      <c r="N2" s="19"/>
      <c r="O2" s="19"/>
      <c r="P2" s="19"/>
      <c r="Q2" s="19"/>
      <c r="R2" s="19"/>
      <c r="S2" s="19"/>
      <c r="T2" s="19"/>
      <c r="U2" s="19"/>
      <c r="V2" s="244" t="s">
        <v>6</v>
      </c>
      <c r="W2" s="244"/>
    </row>
    <row r="3" spans="1:31" ht="26.25" customHeight="1" x14ac:dyDescent="0.3">
      <c r="A3" s="253" t="s">
        <v>10</v>
      </c>
      <c r="B3" s="256" t="s">
        <v>75</v>
      </c>
      <c r="C3" s="258" t="s">
        <v>76</v>
      </c>
      <c r="D3" s="258"/>
      <c r="E3" s="256" t="s">
        <v>77</v>
      </c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9"/>
    </row>
    <row r="4" spans="1:31" ht="22.5" customHeight="1" x14ac:dyDescent="0.3">
      <c r="A4" s="254"/>
      <c r="B4" s="250"/>
      <c r="C4" s="246"/>
      <c r="D4" s="246"/>
      <c r="E4" s="246" t="s">
        <v>78</v>
      </c>
      <c r="F4" s="246"/>
      <c r="G4" s="246"/>
      <c r="H4" s="246"/>
      <c r="I4" s="245" t="s">
        <v>81</v>
      </c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6" t="s">
        <v>73</v>
      </c>
      <c r="U4" s="246"/>
      <c r="V4" s="246" t="s">
        <v>74</v>
      </c>
      <c r="W4" s="247"/>
    </row>
    <row r="5" spans="1:31" ht="34.5" customHeight="1" x14ac:dyDescent="0.3">
      <c r="A5" s="254"/>
      <c r="B5" s="250"/>
      <c r="C5" s="246"/>
      <c r="D5" s="246"/>
      <c r="E5" s="246" t="s">
        <v>79</v>
      </c>
      <c r="F5" s="246"/>
      <c r="G5" s="246" t="s">
        <v>80</v>
      </c>
      <c r="H5" s="246"/>
      <c r="I5" s="248" t="s">
        <v>113</v>
      </c>
      <c r="J5" s="248" t="s">
        <v>114</v>
      </c>
      <c r="K5" s="250" t="s">
        <v>82</v>
      </c>
      <c r="L5" s="250"/>
      <c r="M5" s="250"/>
      <c r="N5" s="250"/>
      <c r="O5" s="250"/>
      <c r="P5" s="248" t="s">
        <v>83</v>
      </c>
      <c r="Q5" s="248" t="s">
        <v>84</v>
      </c>
      <c r="R5" s="248" t="s">
        <v>85</v>
      </c>
      <c r="S5" s="248" t="s">
        <v>32</v>
      </c>
      <c r="T5" s="246"/>
      <c r="U5" s="246"/>
      <c r="V5" s="246"/>
      <c r="W5" s="247"/>
    </row>
    <row r="6" spans="1:31" ht="19.5" customHeight="1" x14ac:dyDescent="0.3">
      <c r="A6" s="254"/>
      <c r="B6" s="250"/>
      <c r="C6" s="246"/>
      <c r="D6" s="246"/>
      <c r="E6" s="246"/>
      <c r="F6" s="246"/>
      <c r="G6" s="246"/>
      <c r="H6" s="246"/>
      <c r="I6" s="248"/>
      <c r="J6" s="248"/>
      <c r="K6" s="250" t="s">
        <v>17</v>
      </c>
      <c r="L6" s="250" t="s">
        <v>86</v>
      </c>
      <c r="M6" s="250"/>
      <c r="N6" s="246" t="s">
        <v>87</v>
      </c>
      <c r="O6" s="246" t="s">
        <v>88</v>
      </c>
      <c r="P6" s="248"/>
      <c r="Q6" s="248"/>
      <c r="R6" s="248"/>
      <c r="S6" s="248"/>
      <c r="T6" s="246"/>
      <c r="U6" s="246"/>
      <c r="V6" s="246"/>
      <c r="W6" s="247"/>
    </row>
    <row r="7" spans="1:31" ht="66.75" customHeight="1" thickBot="1" x14ac:dyDescent="0.35">
      <c r="A7" s="255"/>
      <c r="B7" s="257"/>
      <c r="C7" s="186" t="str">
        <f>'1 жадвал'!C5</f>
        <v>2024-y</v>
      </c>
      <c r="D7" s="186" t="str">
        <f>'1 жадвал'!D5</f>
        <v>2025-y</v>
      </c>
      <c r="E7" s="186" t="str">
        <f>'1 жадвал'!C5</f>
        <v>2024-y</v>
      </c>
      <c r="F7" s="186" t="str">
        <f>'1 жадвал'!D5</f>
        <v>2025-y</v>
      </c>
      <c r="G7" s="186" t="str">
        <f>'1 жадвал'!C5</f>
        <v>2024-y</v>
      </c>
      <c r="H7" s="186" t="str">
        <f>'1 жадвал'!D5</f>
        <v>2025-y</v>
      </c>
      <c r="I7" s="249"/>
      <c r="J7" s="249"/>
      <c r="K7" s="257"/>
      <c r="L7" s="163" t="s">
        <v>89</v>
      </c>
      <c r="M7" s="164" t="s">
        <v>90</v>
      </c>
      <c r="N7" s="260"/>
      <c r="O7" s="260"/>
      <c r="P7" s="249"/>
      <c r="Q7" s="249"/>
      <c r="R7" s="249"/>
      <c r="S7" s="249"/>
      <c r="T7" s="186" t="str">
        <f>'1 жадвал'!C5</f>
        <v>2024-y</v>
      </c>
      <c r="U7" s="186" t="str">
        <f>'1 жадвал'!D5</f>
        <v>2025-y</v>
      </c>
      <c r="V7" s="186" t="str">
        <f>'1 жадвал'!C5</f>
        <v>2024-y</v>
      </c>
      <c r="W7" s="191" t="str">
        <f>'1 жадвал'!D5</f>
        <v>2025-y</v>
      </c>
    </row>
    <row r="8" spans="1:31" ht="24" customHeight="1" thickBot="1" x14ac:dyDescent="0.35">
      <c r="A8" s="165">
        <v>1</v>
      </c>
      <c r="B8" s="166">
        <v>2</v>
      </c>
      <c r="C8" s="166">
        <v>3</v>
      </c>
      <c r="D8" s="166">
        <v>4</v>
      </c>
      <c r="E8" s="166">
        <v>5</v>
      </c>
      <c r="F8" s="166">
        <v>6</v>
      </c>
      <c r="G8" s="166">
        <v>7</v>
      </c>
      <c r="H8" s="166">
        <v>8</v>
      </c>
      <c r="I8" s="167">
        <v>9</v>
      </c>
      <c r="J8" s="168">
        <v>10</v>
      </c>
      <c r="K8" s="166">
        <v>11</v>
      </c>
      <c r="L8" s="169">
        <v>12</v>
      </c>
      <c r="M8" s="168">
        <v>13</v>
      </c>
      <c r="N8" s="168">
        <v>14</v>
      </c>
      <c r="O8" s="168">
        <v>15</v>
      </c>
      <c r="P8" s="168">
        <v>16</v>
      </c>
      <c r="Q8" s="168">
        <v>17</v>
      </c>
      <c r="R8" s="170">
        <v>18</v>
      </c>
      <c r="S8" s="168">
        <v>19</v>
      </c>
      <c r="T8" s="166">
        <v>20</v>
      </c>
      <c r="U8" s="166">
        <v>21</v>
      </c>
      <c r="V8" s="166">
        <v>22</v>
      </c>
      <c r="W8" s="171">
        <v>23</v>
      </c>
      <c r="X8" s="16" t="s">
        <v>2</v>
      </c>
      <c r="Y8" s="16" t="s">
        <v>1</v>
      </c>
      <c r="Z8" s="16" t="s">
        <v>3</v>
      </c>
      <c r="AC8" s="11"/>
      <c r="AD8" s="11"/>
    </row>
    <row r="9" spans="1:31" ht="45" customHeight="1" x14ac:dyDescent="0.3">
      <c r="A9" s="57">
        <v>1</v>
      </c>
      <c r="B9" s="91" t="s">
        <v>115</v>
      </c>
      <c r="C9" s="58">
        <f>E9+G9</f>
        <v>48</v>
      </c>
      <c r="D9" s="58">
        <f>IF(((F9+H9)-(I9+J9+K9))+((F9+H9)-(P9+Q9+R9+S9))=0,F9+H9,"ХАТО")</f>
        <v>54</v>
      </c>
      <c r="E9" s="59">
        <v>48</v>
      </c>
      <c r="F9" s="60">
        <v>53</v>
      </c>
      <c r="G9" s="61"/>
      <c r="H9" s="60">
        <v>1</v>
      </c>
      <c r="I9" s="62">
        <v>31</v>
      </c>
      <c r="J9" s="62"/>
      <c r="K9" s="58">
        <f>L9+M9+N9+O9</f>
        <v>23</v>
      </c>
      <c r="L9" s="62">
        <v>2</v>
      </c>
      <c r="M9" s="62">
        <v>20</v>
      </c>
      <c r="N9" s="62">
        <v>1</v>
      </c>
      <c r="O9" s="62"/>
      <c r="P9" s="62">
        <v>48</v>
      </c>
      <c r="Q9" s="62">
        <v>4</v>
      </c>
      <c r="R9" s="62">
        <v>0</v>
      </c>
      <c r="S9" s="62">
        <v>2</v>
      </c>
      <c r="T9" s="62">
        <v>1</v>
      </c>
      <c r="U9" s="63">
        <v>1</v>
      </c>
      <c r="V9" s="64">
        <v>4</v>
      </c>
      <c r="W9" s="65">
        <v>1</v>
      </c>
      <c r="X9" s="16" t="e">
        <f>I9+J9+K9-#REF!</f>
        <v>#REF!</v>
      </c>
      <c r="Y9" s="16" t="e">
        <f>#REF!-#REF!-#REF!</f>
        <v>#REF!</v>
      </c>
      <c r="Z9" s="16" t="e">
        <f>P9+Q9+R9+S9-#REF!</f>
        <v>#REF!</v>
      </c>
      <c r="AA9" s="16" t="e">
        <f>P9+Q9+R9+S9-#REF!</f>
        <v>#REF!</v>
      </c>
      <c r="AB9" s="21"/>
      <c r="AC9" s="11" t="e">
        <f>#REF!+#REF!</f>
        <v>#REF!</v>
      </c>
      <c r="AD9" s="11" t="e">
        <f>AC9-#REF!</f>
        <v>#REF!</v>
      </c>
      <c r="AE9" s="10"/>
    </row>
    <row r="10" spans="1:31" ht="45" customHeight="1" x14ac:dyDescent="0.3">
      <c r="A10" s="66">
        <v>2</v>
      </c>
      <c r="B10" s="92" t="s">
        <v>116</v>
      </c>
      <c r="C10" s="67">
        <f t="shared" ref="C10:C17" si="0">E10+G10</f>
        <v>39</v>
      </c>
      <c r="D10" s="67">
        <f t="shared" ref="D10:D11" si="1">IF(((F10+H10)-(I10+J10+K10))+((F10+H10)-(P10+Q10+R10+S10))=0,F10+H10,"ХАТО")</f>
        <v>30</v>
      </c>
      <c r="E10" s="68">
        <v>39</v>
      </c>
      <c r="F10" s="69">
        <v>30</v>
      </c>
      <c r="G10" s="70"/>
      <c r="H10" s="69"/>
      <c r="I10" s="71">
        <v>16</v>
      </c>
      <c r="J10" s="71"/>
      <c r="K10" s="67">
        <f t="shared" ref="K10:K11" si="2">L10+M10+N10+O10</f>
        <v>14</v>
      </c>
      <c r="L10" s="71"/>
      <c r="M10" s="71">
        <v>14</v>
      </c>
      <c r="N10" s="71"/>
      <c r="O10" s="71"/>
      <c r="P10" s="71">
        <v>20</v>
      </c>
      <c r="Q10" s="71">
        <v>7</v>
      </c>
      <c r="R10" s="71">
        <v>0</v>
      </c>
      <c r="S10" s="71">
        <v>3</v>
      </c>
      <c r="T10" s="71"/>
      <c r="U10" s="72"/>
      <c r="V10" s="73">
        <v>3</v>
      </c>
      <c r="W10" s="74">
        <v>1</v>
      </c>
      <c r="X10" s="16" t="e">
        <f>I10+J10+K10-#REF!</f>
        <v>#REF!</v>
      </c>
      <c r="Y10" s="16" t="e">
        <f>#REF!-#REF!-#REF!</f>
        <v>#REF!</v>
      </c>
      <c r="Z10" s="16" t="e">
        <f>P10+Q10+R10+S10-#REF!</f>
        <v>#REF!</v>
      </c>
      <c r="AA10" s="16" t="e">
        <f>P10+Q10+R10+S10-#REF!</f>
        <v>#REF!</v>
      </c>
      <c r="AB10" s="22"/>
      <c r="AC10" s="11" t="e">
        <f>#REF!+#REF!</f>
        <v>#REF!</v>
      </c>
      <c r="AD10" s="11" t="e">
        <f>AC10-#REF!</f>
        <v>#REF!</v>
      </c>
      <c r="AE10" s="10"/>
    </row>
    <row r="11" spans="1:31" ht="45" customHeight="1" x14ac:dyDescent="0.3">
      <c r="A11" s="66">
        <v>3</v>
      </c>
      <c r="B11" s="92" t="s">
        <v>117</v>
      </c>
      <c r="C11" s="67">
        <f t="shared" si="0"/>
        <v>54</v>
      </c>
      <c r="D11" s="67">
        <f t="shared" si="1"/>
        <v>77</v>
      </c>
      <c r="E11" s="68">
        <v>54</v>
      </c>
      <c r="F11" s="69">
        <v>76</v>
      </c>
      <c r="G11" s="70"/>
      <c r="H11" s="69">
        <v>1</v>
      </c>
      <c r="I11" s="71">
        <v>47</v>
      </c>
      <c r="J11" s="71"/>
      <c r="K11" s="67">
        <f t="shared" si="2"/>
        <v>30</v>
      </c>
      <c r="L11" s="71">
        <v>5</v>
      </c>
      <c r="M11" s="71">
        <v>22</v>
      </c>
      <c r="N11" s="71">
        <v>2</v>
      </c>
      <c r="O11" s="71">
        <v>1</v>
      </c>
      <c r="P11" s="71">
        <v>53</v>
      </c>
      <c r="Q11" s="71">
        <v>20</v>
      </c>
      <c r="R11" s="71">
        <v>0</v>
      </c>
      <c r="S11" s="71">
        <v>4</v>
      </c>
      <c r="T11" s="71">
        <v>1</v>
      </c>
      <c r="U11" s="72"/>
      <c r="V11" s="73">
        <v>5</v>
      </c>
      <c r="W11" s="74">
        <v>2</v>
      </c>
      <c r="X11" s="16" t="e">
        <f>I11+J11+K11-#REF!</f>
        <v>#REF!</v>
      </c>
      <c r="Y11" s="16" t="e">
        <f>#REF!-#REF!-#REF!</f>
        <v>#REF!</v>
      </c>
      <c r="Z11" s="16" t="e">
        <f>P11+Q11+R11+S11-#REF!</f>
        <v>#REF!</v>
      </c>
      <c r="AA11" s="16" t="e">
        <f>P11+Q11+R11+S11-#REF!</f>
        <v>#REF!</v>
      </c>
      <c r="AB11" s="22"/>
      <c r="AC11" s="11" t="e">
        <f>#REF!+#REF!</f>
        <v>#REF!</v>
      </c>
      <c r="AD11" s="11" t="e">
        <f>AC11-#REF!</f>
        <v>#REF!</v>
      </c>
      <c r="AE11" s="10"/>
    </row>
    <row r="12" spans="1:31" ht="45" customHeight="1" x14ac:dyDescent="0.3">
      <c r="A12" s="66">
        <v>4</v>
      </c>
      <c r="B12" s="92" t="s">
        <v>118</v>
      </c>
      <c r="C12" s="67">
        <f t="shared" si="0"/>
        <v>49</v>
      </c>
      <c r="D12" s="67">
        <f t="shared" ref="D12:D17" si="3">IF(((F12+H12)-(I12+J12+K12))+((F12+H12)-(P12+Q12+R12+S12))=0,F12+H12,"ХАТО")</f>
        <v>55</v>
      </c>
      <c r="E12" s="68">
        <v>49</v>
      </c>
      <c r="F12" s="69">
        <v>54</v>
      </c>
      <c r="G12" s="70"/>
      <c r="H12" s="69">
        <v>1</v>
      </c>
      <c r="I12" s="71">
        <v>34</v>
      </c>
      <c r="J12" s="71"/>
      <c r="K12" s="67">
        <f t="shared" ref="K12:K42" si="4">L12+M12+N12+O12</f>
        <v>21</v>
      </c>
      <c r="L12" s="71"/>
      <c r="M12" s="71">
        <v>21</v>
      </c>
      <c r="N12" s="71"/>
      <c r="O12" s="71"/>
      <c r="P12" s="71">
        <v>36</v>
      </c>
      <c r="Q12" s="71">
        <v>15</v>
      </c>
      <c r="R12" s="71">
        <v>0</v>
      </c>
      <c r="S12" s="71">
        <v>4</v>
      </c>
      <c r="T12" s="71">
        <v>2</v>
      </c>
      <c r="U12" s="72"/>
      <c r="V12" s="73">
        <v>5</v>
      </c>
      <c r="W12" s="74">
        <v>3</v>
      </c>
      <c r="X12" s="16" t="e">
        <f>I12+J12+K12-#REF!</f>
        <v>#REF!</v>
      </c>
      <c r="Y12" s="16" t="e">
        <f>#REF!-#REF!-#REF!</f>
        <v>#REF!</v>
      </c>
      <c r="Z12" s="16" t="e">
        <f>P12+Q12+R12+S12-#REF!</f>
        <v>#REF!</v>
      </c>
      <c r="AA12" s="16" t="e">
        <f>P12+Q12+R12+S12-#REF!</f>
        <v>#REF!</v>
      </c>
      <c r="AB12" s="22"/>
      <c r="AC12" s="11" t="e">
        <f>#REF!+#REF!</f>
        <v>#REF!</v>
      </c>
      <c r="AD12" s="11" t="e">
        <f>AC12-#REF!</f>
        <v>#REF!</v>
      </c>
      <c r="AE12" s="22"/>
    </row>
    <row r="13" spans="1:31" ht="45" customHeight="1" x14ac:dyDescent="0.3">
      <c r="A13" s="66">
        <v>5</v>
      </c>
      <c r="B13" s="93" t="s">
        <v>119</v>
      </c>
      <c r="C13" s="67">
        <f t="shared" si="0"/>
        <v>62</v>
      </c>
      <c r="D13" s="67">
        <f t="shared" si="3"/>
        <v>43</v>
      </c>
      <c r="E13" s="68">
        <v>61</v>
      </c>
      <c r="F13" s="69">
        <v>43</v>
      </c>
      <c r="G13" s="70">
        <v>1</v>
      </c>
      <c r="H13" s="69"/>
      <c r="I13" s="71">
        <v>28</v>
      </c>
      <c r="J13" s="71"/>
      <c r="K13" s="67">
        <f t="shared" si="4"/>
        <v>15</v>
      </c>
      <c r="L13" s="71"/>
      <c r="M13" s="71">
        <v>15</v>
      </c>
      <c r="N13" s="71"/>
      <c r="O13" s="71"/>
      <c r="P13" s="71">
        <v>33</v>
      </c>
      <c r="Q13" s="71">
        <v>10</v>
      </c>
      <c r="R13" s="71">
        <v>0</v>
      </c>
      <c r="S13" s="71">
        <v>0</v>
      </c>
      <c r="T13" s="71"/>
      <c r="U13" s="72">
        <v>1</v>
      </c>
      <c r="V13" s="73">
        <v>4</v>
      </c>
      <c r="W13" s="74">
        <v>17</v>
      </c>
      <c r="X13" s="16" t="e">
        <f>I13+J13+K13-#REF!</f>
        <v>#REF!</v>
      </c>
      <c r="Y13" s="16" t="e">
        <f>#REF!-#REF!-#REF!</f>
        <v>#REF!</v>
      </c>
      <c r="Z13" s="16" t="e">
        <f>P13+Q13+R13+S13-#REF!</f>
        <v>#REF!</v>
      </c>
      <c r="AA13" s="16" t="e">
        <f>P13+Q13+R13+S13-#REF!</f>
        <v>#REF!</v>
      </c>
      <c r="AB13" s="22">
        <v>32</v>
      </c>
      <c r="AC13" s="11" t="e">
        <f>#REF!+#REF!</f>
        <v>#REF!</v>
      </c>
      <c r="AD13" s="11" t="e">
        <f>AC13-#REF!</f>
        <v>#REF!</v>
      </c>
      <c r="AE13" s="10"/>
    </row>
    <row r="14" spans="1:31" ht="45" customHeight="1" x14ac:dyDescent="0.3">
      <c r="A14" s="75">
        <v>6</v>
      </c>
      <c r="B14" s="92" t="s">
        <v>120</v>
      </c>
      <c r="C14" s="67">
        <f t="shared" si="0"/>
        <v>62</v>
      </c>
      <c r="D14" s="67">
        <f t="shared" si="3"/>
        <v>52</v>
      </c>
      <c r="E14" s="68">
        <v>62</v>
      </c>
      <c r="F14" s="69">
        <v>51</v>
      </c>
      <c r="G14" s="70"/>
      <c r="H14" s="69">
        <v>1</v>
      </c>
      <c r="I14" s="71">
        <v>26</v>
      </c>
      <c r="J14" s="71"/>
      <c r="K14" s="67">
        <f t="shared" si="4"/>
        <v>26</v>
      </c>
      <c r="L14" s="71"/>
      <c r="M14" s="71">
        <v>26</v>
      </c>
      <c r="N14" s="71"/>
      <c r="O14" s="71"/>
      <c r="P14" s="71">
        <v>42</v>
      </c>
      <c r="Q14" s="71">
        <v>10</v>
      </c>
      <c r="R14" s="71">
        <v>0</v>
      </c>
      <c r="S14" s="71">
        <v>0</v>
      </c>
      <c r="T14" s="71">
        <v>1</v>
      </c>
      <c r="U14" s="72"/>
      <c r="V14" s="73">
        <v>1</v>
      </c>
      <c r="W14" s="76">
        <v>2</v>
      </c>
      <c r="X14" s="16" t="e">
        <f>I14+J14+K14-#REF!</f>
        <v>#REF!</v>
      </c>
      <c r="Y14" s="16" t="e">
        <f>#REF!-#REF!-#REF!</f>
        <v>#REF!</v>
      </c>
      <c r="Z14" s="16" t="e">
        <f>P14+Q14+R14+S14-#REF!</f>
        <v>#REF!</v>
      </c>
      <c r="AA14" s="16" t="e">
        <f>P14+Q14+R14+S14-#REF!</f>
        <v>#REF!</v>
      </c>
      <c r="AB14" s="22"/>
      <c r="AC14" s="11" t="e">
        <f>#REF!+#REF!</f>
        <v>#REF!</v>
      </c>
      <c r="AD14" s="11" t="e">
        <f>AC14-#REF!</f>
        <v>#REF!</v>
      </c>
      <c r="AE14" s="10"/>
    </row>
    <row r="15" spans="1:31" ht="45" customHeight="1" x14ac:dyDescent="0.3">
      <c r="A15" s="75">
        <v>7</v>
      </c>
      <c r="B15" s="92" t="s">
        <v>121</v>
      </c>
      <c r="C15" s="67">
        <f t="shared" si="0"/>
        <v>63</v>
      </c>
      <c r="D15" s="67">
        <f t="shared" si="3"/>
        <v>60</v>
      </c>
      <c r="E15" s="68">
        <v>61</v>
      </c>
      <c r="F15" s="69">
        <v>60</v>
      </c>
      <c r="G15" s="70">
        <v>2</v>
      </c>
      <c r="H15" s="69"/>
      <c r="I15" s="71">
        <v>27</v>
      </c>
      <c r="J15" s="71">
        <v>1</v>
      </c>
      <c r="K15" s="67">
        <f t="shared" si="4"/>
        <v>32</v>
      </c>
      <c r="L15" s="71">
        <v>5</v>
      </c>
      <c r="M15" s="71">
        <v>25</v>
      </c>
      <c r="N15" s="71">
        <v>1</v>
      </c>
      <c r="O15" s="71">
        <v>1</v>
      </c>
      <c r="P15" s="71">
        <v>50</v>
      </c>
      <c r="Q15" s="71">
        <v>9</v>
      </c>
      <c r="R15" s="71">
        <v>0</v>
      </c>
      <c r="S15" s="71">
        <v>1</v>
      </c>
      <c r="T15" s="71"/>
      <c r="U15" s="72">
        <v>1</v>
      </c>
      <c r="V15" s="73">
        <v>4</v>
      </c>
      <c r="W15" s="74">
        <v>3</v>
      </c>
      <c r="X15" s="16" t="e">
        <f>I15+J15+K15-#REF!</f>
        <v>#REF!</v>
      </c>
      <c r="Y15" s="16" t="e">
        <f>#REF!-#REF!-#REF!</f>
        <v>#REF!</v>
      </c>
      <c r="Z15" s="16" t="e">
        <f>P15+Q15+R15+S15-#REF!</f>
        <v>#REF!</v>
      </c>
      <c r="AA15" s="16" t="e">
        <f>P15+Q15+R15+S15-#REF!</f>
        <v>#REF!</v>
      </c>
      <c r="AB15" s="22"/>
      <c r="AC15" s="11" t="e">
        <f>#REF!+#REF!</f>
        <v>#REF!</v>
      </c>
      <c r="AD15" s="11" t="e">
        <f>AC15-#REF!</f>
        <v>#REF!</v>
      </c>
      <c r="AE15" s="22"/>
    </row>
    <row r="16" spans="1:31" ht="45" customHeight="1" x14ac:dyDescent="0.3">
      <c r="A16" s="66">
        <v>8</v>
      </c>
      <c r="B16" s="92" t="s">
        <v>122</v>
      </c>
      <c r="C16" s="67">
        <f t="shared" si="0"/>
        <v>80</v>
      </c>
      <c r="D16" s="67">
        <f t="shared" si="3"/>
        <v>103</v>
      </c>
      <c r="E16" s="68">
        <v>80</v>
      </c>
      <c r="F16" s="69">
        <v>101</v>
      </c>
      <c r="G16" s="70"/>
      <c r="H16" s="69">
        <v>2</v>
      </c>
      <c r="I16" s="71">
        <v>31</v>
      </c>
      <c r="J16" s="71">
        <v>1</v>
      </c>
      <c r="K16" s="67">
        <f t="shared" si="4"/>
        <v>71</v>
      </c>
      <c r="L16" s="71">
        <v>8</v>
      </c>
      <c r="M16" s="71">
        <v>60</v>
      </c>
      <c r="N16" s="71">
        <v>2</v>
      </c>
      <c r="O16" s="71">
        <v>1</v>
      </c>
      <c r="P16" s="71">
        <v>74</v>
      </c>
      <c r="Q16" s="71">
        <v>23</v>
      </c>
      <c r="R16" s="71">
        <v>0</v>
      </c>
      <c r="S16" s="71">
        <v>6</v>
      </c>
      <c r="T16" s="71">
        <v>2</v>
      </c>
      <c r="U16" s="72">
        <v>1</v>
      </c>
      <c r="V16" s="73">
        <v>4</v>
      </c>
      <c r="W16" s="74">
        <v>4</v>
      </c>
      <c r="X16" s="16" t="e">
        <f>I16+J16+K16-#REF!</f>
        <v>#REF!</v>
      </c>
      <c r="Y16" s="16" t="e">
        <f>#REF!-#REF!-#REF!</f>
        <v>#REF!</v>
      </c>
      <c r="Z16" s="16" t="e">
        <f>P16+Q16+R16+S16-#REF!</f>
        <v>#REF!</v>
      </c>
      <c r="AA16" s="16" t="e">
        <f>P16+Q16+R16+S16-#REF!</f>
        <v>#REF!</v>
      </c>
      <c r="AB16" s="22">
        <v>20</v>
      </c>
      <c r="AC16" s="11" t="e">
        <f>#REF!+#REF!</f>
        <v>#REF!</v>
      </c>
      <c r="AD16" s="11" t="e">
        <f>AC16-#REF!</f>
        <v>#REF!</v>
      </c>
      <c r="AE16" s="10"/>
    </row>
    <row r="17" spans="1:31" ht="45" customHeight="1" x14ac:dyDescent="0.3">
      <c r="A17" s="66">
        <v>9</v>
      </c>
      <c r="B17" s="92" t="s">
        <v>123</v>
      </c>
      <c r="C17" s="67">
        <f t="shared" si="0"/>
        <v>55</v>
      </c>
      <c r="D17" s="67">
        <f t="shared" si="3"/>
        <v>59</v>
      </c>
      <c r="E17" s="68">
        <v>55</v>
      </c>
      <c r="F17" s="69">
        <v>58</v>
      </c>
      <c r="G17" s="70"/>
      <c r="H17" s="69">
        <v>1</v>
      </c>
      <c r="I17" s="71">
        <v>40</v>
      </c>
      <c r="J17" s="71"/>
      <c r="K17" s="67">
        <f t="shared" si="4"/>
        <v>19</v>
      </c>
      <c r="L17" s="71"/>
      <c r="M17" s="71">
        <v>19</v>
      </c>
      <c r="N17" s="71"/>
      <c r="O17" s="71"/>
      <c r="P17" s="71">
        <v>55</v>
      </c>
      <c r="Q17" s="71">
        <v>4</v>
      </c>
      <c r="R17" s="71">
        <v>0</v>
      </c>
      <c r="S17" s="71">
        <v>0</v>
      </c>
      <c r="T17" s="71"/>
      <c r="U17" s="72">
        <v>1</v>
      </c>
      <c r="V17" s="73">
        <v>6</v>
      </c>
      <c r="W17" s="74">
        <v>4</v>
      </c>
      <c r="X17" s="16" t="e">
        <f>I17+J17+K17-#REF!</f>
        <v>#REF!</v>
      </c>
      <c r="Y17" s="16" t="e">
        <f>#REF!-#REF!-#REF!</f>
        <v>#REF!</v>
      </c>
      <c r="Z17" s="16" t="e">
        <f>P17+Q17+R17+S17-#REF!</f>
        <v>#REF!</v>
      </c>
      <c r="AA17" s="16" t="e">
        <f>P17+Q17+R17+S17-#REF!</f>
        <v>#REF!</v>
      </c>
      <c r="AB17" s="22">
        <v>1</v>
      </c>
      <c r="AC17" s="11" t="e">
        <f>#REF!+#REF!</f>
        <v>#REF!</v>
      </c>
      <c r="AD17" s="11" t="e">
        <f>AC17-#REF!</f>
        <v>#REF!</v>
      </c>
      <c r="AE17" s="10"/>
    </row>
    <row r="18" spans="1:31" ht="45" customHeight="1" x14ac:dyDescent="0.3">
      <c r="A18" s="66">
        <v>10</v>
      </c>
      <c r="B18" s="198" t="s">
        <v>124</v>
      </c>
      <c r="C18" s="67">
        <f t="shared" ref="C18:C41" si="5">E18+G18</f>
        <v>62</v>
      </c>
      <c r="D18" s="67">
        <f t="shared" ref="D18:D41" si="6">IF(((F18+H18)-(I18+J18+K18))+((F18+H18)-(P18+Q18+R18+S18))=0,F18+H18,"ХАТО")</f>
        <v>56</v>
      </c>
      <c r="E18" s="199">
        <v>61</v>
      </c>
      <c r="F18" s="200">
        <v>56</v>
      </c>
      <c r="G18" s="201">
        <v>1</v>
      </c>
      <c r="H18" s="200"/>
      <c r="I18" s="202">
        <v>32</v>
      </c>
      <c r="J18" s="202"/>
      <c r="K18" s="67">
        <f t="shared" si="4"/>
        <v>24</v>
      </c>
      <c r="L18" s="202">
        <v>2</v>
      </c>
      <c r="M18" s="202">
        <v>21</v>
      </c>
      <c r="N18" s="202">
        <v>1</v>
      </c>
      <c r="O18" s="202"/>
      <c r="P18" s="202">
        <v>43</v>
      </c>
      <c r="Q18" s="202">
        <v>10</v>
      </c>
      <c r="R18" s="202">
        <v>0</v>
      </c>
      <c r="S18" s="202">
        <v>3</v>
      </c>
      <c r="T18" s="202"/>
      <c r="U18" s="203">
        <v>1</v>
      </c>
      <c r="V18" s="204">
        <v>5</v>
      </c>
      <c r="W18" s="205">
        <v>5</v>
      </c>
      <c r="AB18" s="22"/>
      <c r="AC18" s="11"/>
      <c r="AD18" s="11"/>
      <c r="AE18" s="10"/>
    </row>
    <row r="19" spans="1:31" ht="45" customHeight="1" x14ac:dyDescent="0.3">
      <c r="A19" s="66">
        <v>11</v>
      </c>
      <c r="B19" s="198" t="s">
        <v>125</v>
      </c>
      <c r="C19" s="67">
        <f t="shared" si="5"/>
        <v>42</v>
      </c>
      <c r="D19" s="67">
        <f t="shared" si="6"/>
        <v>32</v>
      </c>
      <c r="E19" s="199">
        <v>42</v>
      </c>
      <c r="F19" s="200">
        <v>32</v>
      </c>
      <c r="G19" s="201"/>
      <c r="H19" s="200"/>
      <c r="I19" s="202">
        <v>18</v>
      </c>
      <c r="J19" s="202"/>
      <c r="K19" s="67">
        <f t="shared" si="4"/>
        <v>14</v>
      </c>
      <c r="L19" s="202"/>
      <c r="M19" s="202">
        <v>14</v>
      </c>
      <c r="N19" s="202"/>
      <c r="O19" s="202"/>
      <c r="P19" s="202">
        <v>25</v>
      </c>
      <c r="Q19" s="202">
        <v>6</v>
      </c>
      <c r="R19" s="202">
        <v>0</v>
      </c>
      <c r="S19" s="202">
        <v>1</v>
      </c>
      <c r="T19" s="202"/>
      <c r="U19" s="203"/>
      <c r="V19" s="204">
        <v>4</v>
      </c>
      <c r="W19" s="205"/>
      <c r="AB19" s="22"/>
      <c r="AC19" s="11"/>
      <c r="AD19" s="11"/>
      <c r="AE19" s="10"/>
    </row>
    <row r="20" spans="1:31" ht="45" customHeight="1" x14ac:dyDescent="0.3">
      <c r="A20" s="66">
        <v>12</v>
      </c>
      <c r="B20" s="198" t="s">
        <v>126</v>
      </c>
      <c r="C20" s="67">
        <f t="shared" si="5"/>
        <v>35</v>
      </c>
      <c r="D20" s="67">
        <f t="shared" si="6"/>
        <v>33</v>
      </c>
      <c r="E20" s="199">
        <v>35</v>
      </c>
      <c r="F20" s="200">
        <v>33</v>
      </c>
      <c r="G20" s="201"/>
      <c r="H20" s="200"/>
      <c r="I20" s="202">
        <v>22</v>
      </c>
      <c r="J20" s="202"/>
      <c r="K20" s="67">
        <f t="shared" si="4"/>
        <v>11</v>
      </c>
      <c r="L20" s="202">
        <v>1</v>
      </c>
      <c r="M20" s="202">
        <v>10</v>
      </c>
      <c r="N20" s="202"/>
      <c r="O20" s="202"/>
      <c r="P20" s="202">
        <v>33</v>
      </c>
      <c r="Q20" s="202">
        <v>0</v>
      </c>
      <c r="R20" s="202">
        <v>0</v>
      </c>
      <c r="S20" s="202">
        <v>0</v>
      </c>
      <c r="T20" s="202"/>
      <c r="U20" s="203"/>
      <c r="V20" s="204">
        <v>0</v>
      </c>
      <c r="W20" s="205"/>
      <c r="AB20" s="22"/>
      <c r="AC20" s="11"/>
      <c r="AD20" s="11"/>
      <c r="AE20" s="10"/>
    </row>
    <row r="21" spans="1:31" ht="45" customHeight="1" x14ac:dyDescent="0.3">
      <c r="A21" s="66">
        <v>13</v>
      </c>
      <c r="B21" s="198" t="s">
        <v>127</v>
      </c>
      <c r="C21" s="67">
        <f t="shared" si="5"/>
        <v>32</v>
      </c>
      <c r="D21" s="67">
        <f t="shared" si="6"/>
        <v>29</v>
      </c>
      <c r="E21" s="199">
        <v>32</v>
      </c>
      <c r="F21" s="200">
        <v>29</v>
      </c>
      <c r="G21" s="201"/>
      <c r="H21" s="200"/>
      <c r="I21" s="202">
        <v>20</v>
      </c>
      <c r="J21" s="202"/>
      <c r="K21" s="67">
        <f t="shared" si="4"/>
        <v>9</v>
      </c>
      <c r="L21" s="202">
        <v>1</v>
      </c>
      <c r="M21" s="202">
        <v>8</v>
      </c>
      <c r="N21" s="202"/>
      <c r="O21" s="202"/>
      <c r="P21" s="202">
        <v>29</v>
      </c>
      <c r="Q21" s="202">
        <v>0</v>
      </c>
      <c r="R21" s="202">
        <v>0</v>
      </c>
      <c r="S21" s="202">
        <v>0</v>
      </c>
      <c r="T21" s="202"/>
      <c r="U21" s="203"/>
      <c r="V21" s="204">
        <v>0</v>
      </c>
      <c r="W21" s="205"/>
      <c r="AB21" s="22"/>
      <c r="AC21" s="11"/>
      <c r="AD21" s="11"/>
      <c r="AE21" s="10"/>
    </row>
    <row r="22" spans="1:31" ht="45" customHeight="1" x14ac:dyDescent="0.3">
      <c r="A22" s="66">
        <v>14</v>
      </c>
      <c r="B22" s="198" t="s">
        <v>128</v>
      </c>
      <c r="C22" s="67">
        <f t="shared" si="5"/>
        <v>93</v>
      </c>
      <c r="D22" s="67">
        <f t="shared" si="6"/>
        <v>119</v>
      </c>
      <c r="E22" s="199">
        <v>93</v>
      </c>
      <c r="F22" s="200">
        <v>117</v>
      </c>
      <c r="G22" s="201"/>
      <c r="H22" s="200">
        <v>2</v>
      </c>
      <c r="I22" s="202">
        <v>52</v>
      </c>
      <c r="J22" s="202">
        <v>1</v>
      </c>
      <c r="K22" s="67">
        <f t="shared" si="4"/>
        <v>66</v>
      </c>
      <c r="L22" s="202">
        <v>4</v>
      </c>
      <c r="M22" s="202">
        <v>59</v>
      </c>
      <c r="N22" s="202">
        <v>2</v>
      </c>
      <c r="O22" s="202">
        <v>1</v>
      </c>
      <c r="P22" s="202">
        <v>87</v>
      </c>
      <c r="Q22" s="202">
        <v>26</v>
      </c>
      <c r="R22" s="202">
        <v>0</v>
      </c>
      <c r="S22" s="202">
        <v>6</v>
      </c>
      <c r="T22" s="202">
        <v>3</v>
      </c>
      <c r="U22" s="203">
        <v>2</v>
      </c>
      <c r="V22" s="204">
        <v>1</v>
      </c>
      <c r="W22" s="205">
        <v>2</v>
      </c>
      <c r="AB22" s="22"/>
      <c r="AC22" s="11"/>
      <c r="AD22" s="11"/>
      <c r="AE22" s="10"/>
    </row>
    <row r="23" spans="1:31" ht="45" customHeight="1" x14ac:dyDescent="0.3">
      <c r="A23" s="66">
        <v>15</v>
      </c>
      <c r="B23" s="198" t="s">
        <v>129</v>
      </c>
      <c r="C23" s="67">
        <f t="shared" si="5"/>
        <v>48</v>
      </c>
      <c r="D23" s="67">
        <f t="shared" si="6"/>
        <v>33</v>
      </c>
      <c r="E23" s="199">
        <v>48</v>
      </c>
      <c r="F23" s="200">
        <v>32</v>
      </c>
      <c r="G23" s="201"/>
      <c r="H23" s="200">
        <v>1</v>
      </c>
      <c r="I23" s="202">
        <v>23</v>
      </c>
      <c r="J23" s="202"/>
      <c r="K23" s="67">
        <f t="shared" si="4"/>
        <v>10</v>
      </c>
      <c r="L23" s="202">
        <v>1</v>
      </c>
      <c r="M23" s="202">
        <v>9</v>
      </c>
      <c r="N23" s="202"/>
      <c r="O23" s="202"/>
      <c r="P23" s="202">
        <v>33</v>
      </c>
      <c r="Q23" s="202">
        <v>0</v>
      </c>
      <c r="R23" s="202">
        <v>0</v>
      </c>
      <c r="S23" s="202">
        <v>0</v>
      </c>
      <c r="T23" s="202"/>
      <c r="U23" s="203"/>
      <c r="V23" s="204">
        <v>0</v>
      </c>
      <c r="W23" s="205">
        <v>1</v>
      </c>
      <c r="AB23" s="22"/>
      <c r="AC23" s="11"/>
      <c r="AD23" s="11"/>
      <c r="AE23" s="10"/>
    </row>
    <row r="24" spans="1:31" ht="45" customHeight="1" x14ac:dyDescent="0.3">
      <c r="A24" s="66">
        <v>16</v>
      </c>
      <c r="B24" s="198" t="s">
        <v>130</v>
      </c>
      <c r="C24" s="67">
        <f t="shared" ref="C24:C35" si="7">E24+G24</f>
        <v>51</v>
      </c>
      <c r="D24" s="67">
        <f t="shared" ref="D24:D35" si="8">IF(((F24+H24)-(I24+J24+K24))+((F24+H24)-(P24+Q24+R24+S24))=0,F24+H24,"ХАТО")</f>
        <v>36</v>
      </c>
      <c r="E24" s="199">
        <v>51</v>
      </c>
      <c r="F24" s="200">
        <v>36</v>
      </c>
      <c r="G24" s="201"/>
      <c r="H24" s="200"/>
      <c r="I24" s="202">
        <v>26</v>
      </c>
      <c r="J24" s="202"/>
      <c r="K24" s="67">
        <f t="shared" si="4"/>
        <v>10</v>
      </c>
      <c r="L24" s="202"/>
      <c r="M24" s="202">
        <v>10</v>
      </c>
      <c r="N24" s="202"/>
      <c r="O24" s="202"/>
      <c r="P24" s="202">
        <v>30</v>
      </c>
      <c r="Q24" s="202">
        <v>5</v>
      </c>
      <c r="R24" s="202">
        <v>0</v>
      </c>
      <c r="S24" s="202">
        <v>1</v>
      </c>
      <c r="T24" s="202"/>
      <c r="U24" s="203"/>
      <c r="V24" s="204">
        <v>0</v>
      </c>
      <c r="W24" s="205">
        <v>1</v>
      </c>
      <c r="AB24" s="22"/>
      <c r="AC24" s="11"/>
      <c r="AD24" s="11"/>
      <c r="AE24" s="10"/>
    </row>
    <row r="25" spans="1:31" ht="45" customHeight="1" x14ac:dyDescent="0.3">
      <c r="A25" s="66">
        <v>17</v>
      </c>
      <c r="B25" s="198" t="s">
        <v>131</v>
      </c>
      <c r="C25" s="67">
        <f t="shared" si="7"/>
        <v>40</v>
      </c>
      <c r="D25" s="67">
        <f t="shared" si="8"/>
        <v>37</v>
      </c>
      <c r="E25" s="199">
        <v>40</v>
      </c>
      <c r="F25" s="200">
        <v>37</v>
      </c>
      <c r="G25" s="201"/>
      <c r="H25" s="200"/>
      <c r="I25" s="202">
        <v>24</v>
      </c>
      <c r="J25" s="202"/>
      <c r="K25" s="67">
        <f t="shared" si="4"/>
        <v>13</v>
      </c>
      <c r="L25" s="202">
        <v>2</v>
      </c>
      <c r="M25" s="202">
        <v>11</v>
      </c>
      <c r="N25" s="202"/>
      <c r="O25" s="202"/>
      <c r="P25" s="202">
        <v>32</v>
      </c>
      <c r="Q25" s="202">
        <v>4</v>
      </c>
      <c r="R25" s="202">
        <v>0</v>
      </c>
      <c r="S25" s="202">
        <v>1</v>
      </c>
      <c r="T25" s="202">
        <v>1</v>
      </c>
      <c r="U25" s="203"/>
      <c r="V25" s="204">
        <v>0</v>
      </c>
      <c r="W25" s="205">
        <v>1</v>
      </c>
      <c r="AB25" s="22"/>
      <c r="AC25" s="11"/>
      <c r="AD25" s="11"/>
      <c r="AE25" s="10"/>
    </row>
    <row r="26" spans="1:31" ht="45" customHeight="1" x14ac:dyDescent="0.3">
      <c r="A26" s="66">
        <v>18</v>
      </c>
      <c r="B26" s="198" t="s">
        <v>132</v>
      </c>
      <c r="C26" s="67">
        <f t="shared" si="7"/>
        <v>39</v>
      </c>
      <c r="D26" s="67">
        <f t="shared" si="8"/>
        <v>35</v>
      </c>
      <c r="E26" s="199">
        <v>37</v>
      </c>
      <c r="F26" s="200">
        <v>35</v>
      </c>
      <c r="G26" s="201">
        <v>2</v>
      </c>
      <c r="H26" s="200"/>
      <c r="I26" s="202">
        <v>23</v>
      </c>
      <c r="J26" s="202"/>
      <c r="K26" s="67">
        <f t="shared" si="4"/>
        <v>12</v>
      </c>
      <c r="L26" s="202"/>
      <c r="M26" s="202">
        <v>12</v>
      </c>
      <c r="N26" s="202"/>
      <c r="O26" s="202"/>
      <c r="P26" s="202">
        <v>31</v>
      </c>
      <c r="Q26" s="202">
        <v>2</v>
      </c>
      <c r="R26" s="202">
        <v>0</v>
      </c>
      <c r="S26" s="202">
        <v>2</v>
      </c>
      <c r="T26" s="202"/>
      <c r="U26" s="203">
        <v>1</v>
      </c>
      <c r="V26" s="204">
        <v>0</v>
      </c>
      <c r="W26" s="205"/>
      <c r="AB26" s="22"/>
      <c r="AC26" s="11"/>
      <c r="AD26" s="11"/>
      <c r="AE26" s="10"/>
    </row>
    <row r="27" spans="1:31" ht="45" customHeight="1" x14ac:dyDescent="0.3">
      <c r="A27" s="66">
        <v>19</v>
      </c>
      <c r="B27" s="198" t="s">
        <v>133</v>
      </c>
      <c r="C27" s="67">
        <f t="shared" si="7"/>
        <v>55</v>
      </c>
      <c r="D27" s="67">
        <f t="shared" si="8"/>
        <v>31</v>
      </c>
      <c r="E27" s="199">
        <v>54</v>
      </c>
      <c r="F27" s="200">
        <v>31</v>
      </c>
      <c r="G27" s="201">
        <v>1</v>
      </c>
      <c r="H27" s="200"/>
      <c r="I27" s="202">
        <v>17</v>
      </c>
      <c r="J27" s="202"/>
      <c r="K27" s="67">
        <f t="shared" si="4"/>
        <v>14</v>
      </c>
      <c r="L27" s="202">
        <v>1</v>
      </c>
      <c r="M27" s="202">
        <v>13</v>
      </c>
      <c r="N27" s="202"/>
      <c r="O27" s="202"/>
      <c r="P27" s="202">
        <v>25</v>
      </c>
      <c r="Q27" s="202">
        <v>6</v>
      </c>
      <c r="R27" s="202">
        <v>0</v>
      </c>
      <c r="S27" s="202">
        <v>0</v>
      </c>
      <c r="T27" s="202"/>
      <c r="U27" s="203"/>
      <c r="V27" s="204">
        <v>0</v>
      </c>
      <c r="W27" s="205"/>
      <c r="AB27" s="22"/>
      <c r="AC27" s="11"/>
      <c r="AD27" s="11"/>
      <c r="AE27" s="10"/>
    </row>
    <row r="28" spans="1:31" ht="45" customHeight="1" x14ac:dyDescent="0.3">
      <c r="A28" s="66">
        <v>20</v>
      </c>
      <c r="B28" s="198" t="s">
        <v>134</v>
      </c>
      <c r="C28" s="67">
        <f t="shared" si="7"/>
        <v>49</v>
      </c>
      <c r="D28" s="67">
        <f t="shared" si="8"/>
        <v>40</v>
      </c>
      <c r="E28" s="199">
        <v>48</v>
      </c>
      <c r="F28" s="200">
        <v>40</v>
      </c>
      <c r="G28" s="201">
        <v>1</v>
      </c>
      <c r="H28" s="200"/>
      <c r="I28" s="202">
        <v>21</v>
      </c>
      <c r="J28" s="202"/>
      <c r="K28" s="67">
        <f t="shared" si="4"/>
        <v>19</v>
      </c>
      <c r="L28" s="202">
        <v>3</v>
      </c>
      <c r="M28" s="202">
        <v>15</v>
      </c>
      <c r="N28" s="202">
        <v>1</v>
      </c>
      <c r="O28" s="202"/>
      <c r="P28" s="202">
        <v>30</v>
      </c>
      <c r="Q28" s="202">
        <v>7</v>
      </c>
      <c r="R28" s="202">
        <v>0</v>
      </c>
      <c r="S28" s="202">
        <v>3</v>
      </c>
      <c r="T28" s="202"/>
      <c r="U28" s="203"/>
      <c r="V28" s="204">
        <v>0</v>
      </c>
      <c r="W28" s="205">
        <v>3</v>
      </c>
      <c r="AB28" s="22"/>
      <c r="AC28" s="11"/>
      <c r="AD28" s="11"/>
      <c r="AE28" s="10"/>
    </row>
    <row r="29" spans="1:31" ht="45" customHeight="1" x14ac:dyDescent="0.3">
      <c r="A29" s="66">
        <v>21</v>
      </c>
      <c r="B29" s="198" t="s">
        <v>135</v>
      </c>
      <c r="C29" s="67">
        <f t="shared" si="7"/>
        <v>40</v>
      </c>
      <c r="D29" s="67">
        <f t="shared" si="8"/>
        <v>38</v>
      </c>
      <c r="E29" s="199">
        <v>40</v>
      </c>
      <c r="F29" s="200">
        <v>37</v>
      </c>
      <c r="G29" s="201"/>
      <c r="H29" s="200">
        <v>1</v>
      </c>
      <c r="I29" s="202">
        <v>25</v>
      </c>
      <c r="J29" s="202"/>
      <c r="K29" s="67">
        <f t="shared" si="4"/>
        <v>13</v>
      </c>
      <c r="L29" s="202">
        <v>1</v>
      </c>
      <c r="M29" s="202">
        <v>12</v>
      </c>
      <c r="N29" s="202"/>
      <c r="O29" s="202"/>
      <c r="P29" s="202">
        <v>30</v>
      </c>
      <c r="Q29" s="202">
        <v>7</v>
      </c>
      <c r="R29" s="202">
        <v>0</v>
      </c>
      <c r="S29" s="202">
        <v>1</v>
      </c>
      <c r="T29" s="202"/>
      <c r="U29" s="203"/>
      <c r="V29" s="204">
        <v>0</v>
      </c>
      <c r="W29" s="205"/>
      <c r="AB29" s="22"/>
      <c r="AC29" s="11"/>
      <c r="AD29" s="11"/>
      <c r="AE29" s="10"/>
    </row>
    <row r="30" spans="1:31" ht="45" customHeight="1" x14ac:dyDescent="0.3">
      <c r="A30" s="66">
        <v>22</v>
      </c>
      <c r="B30" s="198" t="s">
        <v>136</v>
      </c>
      <c r="C30" s="67">
        <f t="shared" si="7"/>
        <v>40</v>
      </c>
      <c r="D30" s="67">
        <f t="shared" si="8"/>
        <v>36</v>
      </c>
      <c r="E30" s="199">
        <v>40</v>
      </c>
      <c r="F30" s="200">
        <v>36</v>
      </c>
      <c r="G30" s="201"/>
      <c r="H30" s="200"/>
      <c r="I30" s="202">
        <v>22</v>
      </c>
      <c r="J30" s="202"/>
      <c r="K30" s="67">
        <f t="shared" si="4"/>
        <v>14</v>
      </c>
      <c r="L30" s="202">
        <v>2</v>
      </c>
      <c r="M30" s="202">
        <v>12</v>
      </c>
      <c r="N30" s="202"/>
      <c r="O30" s="202"/>
      <c r="P30" s="202">
        <v>30</v>
      </c>
      <c r="Q30" s="202">
        <v>6</v>
      </c>
      <c r="R30" s="202">
        <v>0</v>
      </c>
      <c r="S30" s="202">
        <v>0</v>
      </c>
      <c r="T30" s="202"/>
      <c r="U30" s="203"/>
      <c r="V30" s="204">
        <v>0</v>
      </c>
      <c r="W30" s="205"/>
      <c r="AB30" s="22"/>
      <c r="AC30" s="11"/>
      <c r="AD30" s="11"/>
      <c r="AE30" s="10"/>
    </row>
    <row r="31" spans="1:31" ht="45" customHeight="1" x14ac:dyDescent="0.3">
      <c r="A31" s="66">
        <v>23</v>
      </c>
      <c r="B31" s="198" t="s">
        <v>137</v>
      </c>
      <c r="C31" s="67">
        <f t="shared" si="7"/>
        <v>83</v>
      </c>
      <c r="D31" s="67">
        <f t="shared" si="8"/>
        <v>56</v>
      </c>
      <c r="E31" s="199">
        <v>82</v>
      </c>
      <c r="F31" s="200">
        <v>55</v>
      </c>
      <c r="G31" s="201">
        <v>1</v>
      </c>
      <c r="H31" s="200">
        <v>1</v>
      </c>
      <c r="I31" s="202">
        <v>28</v>
      </c>
      <c r="J31" s="202"/>
      <c r="K31" s="67">
        <f t="shared" si="4"/>
        <v>28</v>
      </c>
      <c r="L31" s="202">
        <v>3</v>
      </c>
      <c r="M31" s="202">
        <v>25</v>
      </c>
      <c r="N31" s="202"/>
      <c r="O31" s="202"/>
      <c r="P31" s="202">
        <v>45</v>
      </c>
      <c r="Q31" s="202">
        <v>8</v>
      </c>
      <c r="R31" s="202">
        <v>0</v>
      </c>
      <c r="S31" s="202">
        <v>3</v>
      </c>
      <c r="T31" s="202">
        <v>1</v>
      </c>
      <c r="U31" s="203">
        <v>1</v>
      </c>
      <c r="V31" s="204">
        <v>0</v>
      </c>
      <c r="W31" s="205"/>
      <c r="AB31" s="22"/>
      <c r="AC31" s="11"/>
      <c r="AD31" s="11"/>
      <c r="AE31" s="10"/>
    </row>
    <row r="32" spans="1:31" ht="45" customHeight="1" x14ac:dyDescent="0.3">
      <c r="A32" s="66">
        <v>24</v>
      </c>
      <c r="B32" s="198" t="s">
        <v>138</v>
      </c>
      <c r="C32" s="67">
        <f t="shared" si="7"/>
        <v>62</v>
      </c>
      <c r="D32" s="67">
        <f t="shared" si="8"/>
        <v>73</v>
      </c>
      <c r="E32" s="199">
        <v>60</v>
      </c>
      <c r="F32" s="200">
        <v>73</v>
      </c>
      <c r="G32" s="201">
        <v>2</v>
      </c>
      <c r="H32" s="200"/>
      <c r="I32" s="202">
        <v>39</v>
      </c>
      <c r="J32" s="202"/>
      <c r="K32" s="67">
        <f t="shared" si="4"/>
        <v>34</v>
      </c>
      <c r="L32" s="202">
        <v>3</v>
      </c>
      <c r="M32" s="202">
        <v>31</v>
      </c>
      <c r="N32" s="202"/>
      <c r="O32" s="202"/>
      <c r="P32" s="202">
        <v>60</v>
      </c>
      <c r="Q32" s="202">
        <v>10</v>
      </c>
      <c r="R32" s="202">
        <v>0</v>
      </c>
      <c r="S32" s="202">
        <v>3</v>
      </c>
      <c r="T32" s="202">
        <v>1</v>
      </c>
      <c r="U32" s="203"/>
      <c r="V32" s="204">
        <v>0</v>
      </c>
      <c r="W32" s="205">
        <v>1</v>
      </c>
      <c r="AB32" s="22"/>
      <c r="AC32" s="11"/>
      <c r="AD32" s="11"/>
      <c r="AE32" s="10"/>
    </row>
    <row r="33" spans="1:34" ht="45" customHeight="1" x14ac:dyDescent="0.3">
      <c r="A33" s="66">
        <v>25</v>
      </c>
      <c r="B33" s="198" t="s">
        <v>139</v>
      </c>
      <c r="C33" s="67">
        <f t="shared" si="7"/>
        <v>42</v>
      </c>
      <c r="D33" s="67">
        <f t="shared" si="8"/>
        <v>32</v>
      </c>
      <c r="E33" s="199">
        <v>42</v>
      </c>
      <c r="F33" s="200">
        <v>32</v>
      </c>
      <c r="G33" s="201"/>
      <c r="H33" s="200"/>
      <c r="I33" s="202">
        <v>22</v>
      </c>
      <c r="J33" s="202"/>
      <c r="K33" s="67">
        <f t="shared" si="4"/>
        <v>10</v>
      </c>
      <c r="L33" s="202"/>
      <c r="M33" s="202">
        <v>10</v>
      </c>
      <c r="N33" s="202"/>
      <c r="O33" s="202"/>
      <c r="P33" s="202">
        <v>25</v>
      </c>
      <c r="Q33" s="202">
        <v>7</v>
      </c>
      <c r="R33" s="202">
        <v>0</v>
      </c>
      <c r="S33" s="202">
        <v>0</v>
      </c>
      <c r="T33" s="202"/>
      <c r="U33" s="203"/>
      <c r="V33" s="204">
        <v>0</v>
      </c>
      <c r="W33" s="205"/>
      <c r="AB33" s="22"/>
      <c r="AC33" s="11"/>
      <c r="AD33" s="11"/>
      <c r="AE33" s="10"/>
    </row>
    <row r="34" spans="1:34" ht="45" customHeight="1" x14ac:dyDescent="0.3">
      <c r="A34" s="66">
        <v>26</v>
      </c>
      <c r="B34" s="198" t="s">
        <v>140</v>
      </c>
      <c r="C34" s="67">
        <f t="shared" si="7"/>
        <v>50</v>
      </c>
      <c r="D34" s="67">
        <f t="shared" si="8"/>
        <v>36</v>
      </c>
      <c r="E34" s="199">
        <v>49</v>
      </c>
      <c r="F34" s="200">
        <v>36</v>
      </c>
      <c r="G34" s="201">
        <v>1</v>
      </c>
      <c r="H34" s="200"/>
      <c r="I34" s="202">
        <v>21</v>
      </c>
      <c r="J34" s="202"/>
      <c r="K34" s="67">
        <f t="shared" si="4"/>
        <v>15</v>
      </c>
      <c r="L34" s="202">
        <v>2</v>
      </c>
      <c r="M34" s="202">
        <v>13</v>
      </c>
      <c r="N34" s="202"/>
      <c r="O34" s="202"/>
      <c r="P34" s="202">
        <v>25</v>
      </c>
      <c r="Q34" s="202">
        <v>11</v>
      </c>
      <c r="R34" s="202">
        <v>0</v>
      </c>
      <c r="S34" s="202">
        <v>0</v>
      </c>
      <c r="T34" s="202"/>
      <c r="U34" s="203"/>
      <c r="V34" s="204">
        <v>0</v>
      </c>
      <c r="W34" s="205"/>
      <c r="AB34" s="22"/>
      <c r="AC34" s="11"/>
      <c r="AD34" s="11"/>
      <c r="AE34" s="10"/>
    </row>
    <row r="35" spans="1:34" ht="45" customHeight="1" x14ac:dyDescent="0.3">
      <c r="A35" s="66">
        <v>27</v>
      </c>
      <c r="B35" s="198" t="s">
        <v>141</v>
      </c>
      <c r="C35" s="67">
        <f t="shared" si="7"/>
        <v>43</v>
      </c>
      <c r="D35" s="67">
        <f t="shared" si="8"/>
        <v>35</v>
      </c>
      <c r="E35" s="199">
        <v>42</v>
      </c>
      <c r="F35" s="200">
        <v>35</v>
      </c>
      <c r="G35" s="201">
        <v>1</v>
      </c>
      <c r="H35" s="200"/>
      <c r="I35" s="202">
        <v>23</v>
      </c>
      <c r="J35" s="202"/>
      <c r="K35" s="67">
        <f t="shared" si="4"/>
        <v>12</v>
      </c>
      <c r="L35" s="202"/>
      <c r="M35" s="202">
        <v>12</v>
      </c>
      <c r="N35" s="202"/>
      <c r="O35" s="202"/>
      <c r="P35" s="202">
        <v>25</v>
      </c>
      <c r="Q35" s="202">
        <v>9</v>
      </c>
      <c r="R35" s="202">
        <v>0</v>
      </c>
      <c r="S35" s="202">
        <v>1</v>
      </c>
      <c r="T35" s="202"/>
      <c r="U35" s="203"/>
      <c r="V35" s="204">
        <v>0</v>
      </c>
      <c r="W35" s="205"/>
      <c r="AB35" s="22"/>
      <c r="AC35" s="11"/>
      <c r="AD35" s="11"/>
      <c r="AE35" s="10"/>
    </row>
    <row r="36" spans="1:34" ht="45" customHeight="1" x14ac:dyDescent="0.3">
      <c r="A36" s="66">
        <v>28</v>
      </c>
      <c r="B36" s="198" t="s">
        <v>142</v>
      </c>
      <c r="C36" s="67">
        <f t="shared" si="5"/>
        <v>69</v>
      </c>
      <c r="D36" s="67">
        <f t="shared" si="6"/>
        <v>71</v>
      </c>
      <c r="E36" s="199">
        <v>69</v>
      </c>
      <c r="F36" s="200">
        <v>69</v>
      </c>
      <c r="G36" s="201"/>
      <c r="H36" s="200">
        <v>2</v>
      </c>
      <c r="I36" s="202">
        <v>30</v>
      </c>
      <c r="J36" s="202">
        <v>1</v>
      </c>
      <c r="K36" s="67">
        <f t="shared" si="4"/>
        <v>40</v>
      </c>
      <c r="L36" s="202">
        <v>3</v>
      </c>
      <c r="M36" s="202">
        <v>35</v>
      </c>
      <c r="N36" s="202">
        <v>1</v>
      </c>
      <c r="O36" s="202">
        <v>1</v>
      </c>
      <c r="P36" s="202">
        <v>51</v>
      </c>
      <c r="Q36" s="202">
        <v>20</v>
      </c>
      <c r="R36" s="202">
        <v>0</v>
      </c>
      <c r="S36" s="202">
        <v>0</v>
      </c>
      <c r="T36" s="202"/>
      <c r="U36" s="203">
        <v>1</v>
      </c>
      <c r="V36" s="204">
        <v>1</v>
      </c>
      <c r="W36" s="205">
        <v>2</v>
      </c>
      <c r="AB36" s="22"/>
      <c r="AC36" s="11"/>
      <c r="AD36" s="11"/>
      <c r="AE36" s="10"/>
    </row>
    <row r="37" spans="1:34" ht="45" customHeight="1" x14ac:dyDescent="0.3">
      <c r="A37" s="66">
        <v>29</v>
      </c>
      <c r="B37" s="198" t="s">
        <v>143</v>
      </c>
      <c r="C37" s="67">
        <f t="shared" si="5"/>
        <v>51</v>
      </c>
      <c r="D37" s="67">
        <f t="shared" si="6"/>
        <v>34</v>
      </c>
      <c r="E37" s="199">
        <v>51</v>
      </c>
      <c r="F37" s="200">
        <v>34</v>
      </c>
      <c r="G37" s="201"/>
      <c r="H37" s="200"/>
      <c r="I37" s="202">
        <v>24</v>
      </c>
      <c r="J37" s="202"/>
      <c r="K37" s="67">
        <f t="shared" si="4"/>
        <v>10</v>
      </c>
      <c r="L37" s="202"/>
      <c r="M37" s="202">
        <v>10</v>
      </c>
      <c r="N37" s="202"/>
      <c r="O37" s="202"/>
      <c r="P37" s="202">
        <v>25</v>
      </c>
      <c r="Q37" s="202">
        <v>8</v>
      </c>
      <c r="R37" s="202">
        <v>0</v>
      </c>
      <c r="S37" s="202">
        <v>1</v>
      </c>
      <c r="T37" s="202"/>
      <c r="U37" s="203"/>
      <c r="V37" s="204">
        <v>0</v>
      </c>
      <c r="W37" s="205"/>
      <c r="AB37" s="22"/>
      <c r="AC37" s="11"/>
      <c r="AD37" s="11"/>
      <c r="AE37" s="10"/>
    </row>
    <row r="38" spans="1:34" ht="45" customHeight="1" x14ac:dyDescent="0.3">
      <c r="A38" s="66">
        <v>30</v>
      </c>
      <c r="B38" s="198" t="s">
        <v>144</v>
      </c>
      <c r="C38" s="67">
        <f t="shared" si="5"/>
        <v>56</v>
      </c>
      <c r="D38" s="67">
        <f t="shared" si="6"/>
        <v>42</v>
      </c>
      <c r="E38" s="199">
        <v>55</v>
      </c>
      <c r="F38" s="200">
        <v>41</v>
      </c>
      <c r="G38" s="201">
        <v>1</v>
      </c>
      <c r="H38" s="200">
        <v>1</v>
      </c>
      <c r="I38" s="202">
        <v>26</v>
      </c>
      <c r="J38" s="202"/>
      <c r="K38" s="67">
        <f t="shared" si="4"/>
        <v>16</v>
      </c>
      <c r="L38" s="202">
        <v>1</v>
      </c>
      <c r="M38" s="202">
        <v>15</v>
      </c>
      <c r="N38" s="202"/>
      <c r="O38" s="202"/>
      <c r="P38" s="202">
        <v>35</v>
      </c>
      <c r="Q38" s="202">
        <v>5</v>
      </c>
      <c r="R38" s="202">
        <v>0</v>
      </c>
      <c r="S38" s="202">
        <v>2</v>
      </c>
      <c r="T38" s="202"/>
      <c r="U38" s="203">
        <v>1</v>
      </c>
      <c r="V38" s="204">
        <v>0</v>
      </c>
      <c r="W38" s="205">
        <v>1</v>
      </c>
      <c r="AB38" s="22"/>
      <c r="AC38" s="11"/>
      <c r="AD38" s="11"/>
      <c r="AE38" s="10"/>
    </row>
    <row r="39" spans="1:34" ht="45" customHeight="1" x14ac:dyDescent="0.3">
      <c r="A39" s="66">
        <v>31</v>
      </c>
      <c r="B39" s="198" t="s">
        <v>145</v>
      </c>
      <c r="C39" s="67">
        <f t="shared" si="5"/>
        <v>45</v>
      </c>
      <c r="D39" s="67">
        <f t="shared" si="6"/>
        <v>40</v>
      </c>
      <c r="E39" s="199">
        <v>45</v>
      </c>
      <c r="F39" s="200">
        <v>39</v>
      </c>
      <c r="G39" s="201"/>
      <c r="H39" s="200">
        <v>1</v>
      </c>
      <c r="I39" s="202">
        <v>27</v>
      </c>
      <c r="J39" s="202"/>
      <c r="K39" s="67">
        <f t="shared" si="4"/>
        <v>13</v>
      </c>
      <c r="L39" s="202">
        <v>1</v>
      </c>
      <c r="M39" s="202">
        <v>12</v>
      </c>
      <c r="N39" s="202"/>
      <c r="O39" s="202"/>
      <c r="P39" s="202">
        <v>38</v>
      </c>
      <c r="Q39" s="202">
        <v>2</v>
      </c>
      <c r="R39" s="202">
        <v>0</v>
      </c>
      <c r="S39" s="202">
        <v>0</v>
      </c>
      <c r="T39" s="202"/>
      <c r="U39" s="203"/>
      <c r="V39" s="204">
        <v>1</v>
      </c>
      <c r="W39" s="205">
        <v>1</v>
      </c>
      <c r="AB39" s="22"/>
      <c r="AC39" s="11"/>
      <c r="AD39" s="11"/>
      <c r="AE39" s="10"/>
    </row>
    <row r="40" spans="1:34" ht="45" customHeight="1" x14ac:dyDescent="0.3">
      <c r="A40" s="66">
        <v>32</v>
      </c>
      <c r="B40" s="198" t="s">
        <v>146</v>
      </c>
      <c r="C40" s="67">
        <f t="shared" si="5"/>
        <v>51</v>
      </c>
      <c r="D40" s="67">
        <f t="shared" si="6"/>
        <v>40</v>
      </c>
      <c r="E40" s="199">
        <v>50</v>
      </c>
      <c r="F40" s="200">
        <v>40</v>
      </c>
      <c r="G40" s="201">
        <v>1</v>
      </c>
      <c r="H40" s="200"/>
      <c r="I40" s="202">
        <v>24</v>
      </c>
      <c r="J40" s="202"/>
      <c r="K40" s="67">
        <f t="shared" si="4"/>
        <v>16</v>
      </c>
      <c r="L40" s="202">
        <v>1</v>
      </c>
      <c r="M40" s="202">
        <v>15</v>
      </c>
      <c r="N40" s="202"/>
      <c r="O40" s="202"/>
      <c r="P40" s="202">
        <v>35</v>
      </c>
      <c r="Q40" s="202">
        <v>3</v>
      </c>
      <c r="R40" s="202">
        <v>0</v>
      </c>
      <c r="S40" s="202">
        <v>2</v>
      </c>
      <c r="T40" s="202">
        <v>1</v>
      </c>
      <c r="U40" s="203"/>
      <c r="V40" s="204">
        <v>0</v>
      </c>
      <c r="W40" s="205"/>
      <c r="AB40" s="22"/>
      <c r="AC40" s="11"/>
      <c r="AD40" s="11"/>
      <c r="AE40" s="10"/>
    </row>
    <row r="41" spans="1:34" ht="45" customHeight="1" x14ac:dyDescent="0.3">
      <c r="A41" s="66">
        <v>33</v>
      </c>
      <c r="B41" s="198" t="s">
        <v>147</v>
      </c>
      <c r="C41" s="67">
        <f t="shared" si="5"/>
        <v>51</v>
      </c>
      <c r="D41" s="67">
        <f t="shared" si="6"/>
        <v>34</v>
      </c>
      <c r="E41" s="199">
        <v>51</v>
      </c>
      <c r="F41" s="200">
        <v>34</v>
      </c>
      <c r="G41" s="201"/>
      <c r="H41" s="200"/>
      <c r="I41" s="202">
        <v>22</v>
      </c>
      <c r="J41" s="202"/>
      <c r="K41" s="67">
        <f t="shared" si="4"/>
        <v>12</v>
      </c>
      <c r="L41" s="202"/>
      <c r="M41" s="202">
        <v>12</v>
      </c>
      <c r="N41" s="202"/>
      <c r="O41" s="202"/>
      <c r="P41" s="202">
        <v>24</v>
      </c>
      <c r="Q41" s="202">
        <v>9</v>
      </c>
      <c r="R41" s="202">
        <v>0</v>
      </c>
      <c r="S41" s="202">
        <v>1</v>
      </c>
      <c r="T41" s="202"/>
      <c r="U41" s="203"/>
      <c r="V41" s="204">
        <v>0</v>
      </c>
      <c r="W41" s="205"/>
      <c r="AB41" s="22"/>
      <c r="AC41" s="11"/>
      <c r="AD41" s="11"/>
      <c r="AE41" s="10"/>
    </row>
    <row r="42" spans="1:34" ht="45" customHeight="1" thickBot="1" x14ac:dyDescent="0.35">
      <c r="A42" s="146">
        <v>34</v>
      </c>
      <c r="B42" s="95" t="s">
        <v>112</v>
      </c>
      <c r="C42" s="96">
        <f t="shared" ref="C42" si="9">E42+G42</f>
        <v>63</v>
      </c>
      <c r="D42" s="96">
        <f t="shared" ref="D42" si="10">IF(((F42+H42)-(I42+J42+K42))+((F42+H42)-(P42+Q42+R42+S42))=0,F42+H42,"ХАТО")</f>
        <v>64</v>
      </c>
      <c r="E42" s="97">
        <v>61</v>
      </c>
      <c r="F42" s="98">
        <v>64</v>
      </c>
      <c r="G42" s="99">
        <v>2</v>
      </c>
      <c r="H42" s="98"/>
      <c r="I42" s="100">
        <v>33</v>
      </c>
      <c r="J42" s="100"/>
      <c r="K42" s="96">
        <f t="shared" si="4"/>
        <v>31</v>
      </c>
      <c r="L42" s="100">
        <v>2</v>
      </c>
      <c r="M42" s="100">
        <v>29</v>
      </c>
      <c r="N42" s="100"/>
      <c r="O42" s="100"/>
      <c r="P42" s="100">
        <v>48</v>
      </c>
      <c r="Q42" s="100">
        <v>14</v>
      </c>
      <c r="R42" s="100">
        <v>0</v>
      </c>
      <c r="S42" s="100">
        <v>2</v>
      </c>
      <c r="T42" s="100">
        <v>1</v>
      </c>
      <c r="U42" s="101"/>
      <c r="V42" s="204">
        <v>0</v>
      </c>
      <c r="W42" s="102"/>
      <c r="X42" s="16" t="e">
        <f>I42+J42+K42-#REF!</f>
        <v>#REF!</v>
      </c>
      <c r="Y42" s="16" t="e">
        <f>#REF!-#REF!-#REF!</f>
        <v>#REF!</v>
      </c>
      <c r="Z42" s="16" t="e">
        <f>P42+Q42+R42+S42-#REF!</f>
        <v>#REF!</v>
      </c>
      <c r="AA42" s="16" t="e">
        <f>P42+Q42+R42+S42-#REF!</f>
        <v>#REF!</v>
      </c>
      <c r="AB42" s="22">
        <v>3</v>
      </c>
      <c r="AC42" s="11" t="e">
        <f>#REF!+#REF!</f>
        <v>#REF!</v>
      </c>
      <c r="AD42" s="11" t="e">
        <f>AC42-#REF!</f>
        <v>#REF!</v>
      </c>
      <c r="AE42" s="10"/>
    </row>
    <row r="43" spans="1:34" s="18" customFormat="1" ht="45" customHeight="1" thickBot="1" x14ac:dyDescent="0.35">
      <c r="A43" s="251" t="s">
        <v>17</v>
      </c>
      <c r="B43" s="252"/>
      <c r="C43" s="90">
        <f>IF(SUM(C9:C42)='2 жадвал'!C46,SUM(C9:C42),"ХАТО")</f>
        <v>1804</v>
      </c>
      <c r="D43" s="90">
        <f>IF(SUM(D9:D42)='2 жадвал'!D46,SUM(D9:D42),"ХАТО")</f>
        <v>1645</v>
      </c>
      <c r="E43" s="90">
        <f>IF(SUM(E9:E42)+SUM(G9:G42)=C43,SUM(E9:E42),"ХАТО")</f>
        <v>1787</v>
      </c>
      <c r="F43" s="90">
        <f>IF(SUM(F9:F42)+SUM(H9:H42)=D43,SUM(F9:F42),"ХАТО")</f>
        <v>1629</v>
      </c>
      <c r="G43" s="77">
        <f>IF(SUM(E9:E42)+SUM(G9:G42)=C43,SUM(G9:G42),"ХАТО")</f>
        <v>17</v>
      </c>
      <c r="H43" s="77">
        <f>IF(SUM(F9:F42)+SUM(H9:H42)=D43,SUM(H9:H42),"ХАТО")</f>
        <v>16</v>
      </c>
      <c r="I43" s="77">
        <f>IF(SUM(I9:I42)='2 жадвал'!F46,SUM(I9:I42),"ХАТО")</f>
        <v>924</v>
      </c>
      <c r="J43" s="77">
        <f>IF(SUM(J9:J42)='2 жадвал'!H46,SUM(J9:J42),"ХАТО")</f>
        <v>4</v>
      </c>
      <c r="K43" s="77">
        <f>IF(SUM(K9:K42)='2 жадвал'!J46,SUM(K9:K42),"ХАТО")</f>
        <v>717</v>
      </c>
      <c r="L43" s="78" t="str">
        <f>IF(SUM(L9:L42)+SUM(M9:M42)='1 жадвал'!F13,SUM(L9:L42),"ХАТО")</f>
        <v>ХАТО</v>
      </c>
      <c r="M43" s="77" t="str">
        <f>IF(SUM(L9:L42)+SUM(M9:M42)='1 жадвал'!F13,SUM(M9:M42),"ХАТО")</f>
        <v>ХАТО</v>
      </c>
      <c r="N43" s="77">
        <f>SUM(N9:N42)</f>
        <v>11</v>
      </c>
      <c r="O43" s="77">
        <f>SUM(O9:O42)</f>
        <v>5</v>
      </c>
      <c r="P43" s="77">
        <f>IF(SUM(P9:P42)+SUM(Q9:Q42)+SUM(R9:R42)+SUM(S9:S42)=D43,SUM(P9:P42),"ХАТО")</f>
        <v>1305</v>
      </c>
      <c r="Q43" s="77">
        <f>IF(SUM(P9:P42)+SUM(Q9:Q42)+SUM(R9:R42)+SUM(S9:S42)=D43,SUM(Q9:Q42),"ХАТО")</f>
        <v>287</v>
      </c>
      <c r="R43" s="77">
        <f>IF(SUM(P9:P42)+SUM(Q9:Q42)+SUM(R9:R42)+SUM(S9:S42)=D43,SUM(R9:R42),"ХАТО")</f>
        <v>0</v>
      </c>
      <c r="S43" s="77">
        <f>IF(SUM(P9:P42)+SUM(Q9:Q42)+SUM(R9:R42)+SUM(S9:S42)=D43,SUM(S9:S42),"ХАТО")</f>
        <v>53</v>
      </c>
      <c r="T43" s="90">
        <f>SUM(T9:T42)</f>
        <v>15</v>
      </c>
      <c r="U43" s="90">
        <f>SUM(U9:U42)</f>
        <v>12</v>
      </c>
      <c r="V43" s="90">
        <f>SUM(V9:V42)</f>
        <v>48</v>
      </c>
      <c r="W43" s="79">
        <f>SUM(W9:W42)</f>
        <v>55</v>
      </c>
      <c r="X43" s="18">
        <f>I43+J43+K43-C43</f>
        <v>-159</v>
      </c>
      <c r="Y43" s="18">
        <f>C43-E43-G43</f>
        <v>0</v>
      </c>
      <c r="Z43" s="18">
        <f>P43+Q43+R43+S43-C43</f>
        <v>-159</v>
      </c>
      <c r="AA43" s="18">
        <f>P43+Q43+R43+S43-C43</f>
        <v>-159</v>
      </c>
      <c r="AC43" s="18" t="e">
        <f>#REF!+#REF!</f>
        <v>#REF!</v>
      </c>
      <c r="AD43" s="18" t="e">
        <f>AC43-#REF!</f>
        <v>#REF!</v>
      </c>
      <c r="AH43" s="17"/>
    </row>
    <row r="44" spans="1:34" ht="23.25" customHeight="1" x14ac:dyDescent="0.3">
      <c r="C44" s="17">
        <v>1804</v>
      </c>
      <c r="D44" s="17">
        <v>1645</v>
      </c>
      <c r="E44" s="17">
        <v>1787</v>
      </c>
      <c r="F44" s="17">
        <v>1529</v>
      </c>
      <c r="G44" s="17">
        <v>17</v>
      </c>
      <c r="H44" s="17">
        <v>16</v>
      </c>
      <c r="I44" s="17">
        <v>824</v>
      </c>
      <c r="J44" s="17">
        <v>4</v>
      </c>
      <c r="K44" s="17">
        <v>717</v>
      </c>
      <c r="L44" s="23">
        <v>54</v>
      </c>
      <c r="M44" s="17">
        <v>647</v>
      </c>
      <c r="N44" s="17">
        <v>11</v>
      </c>
      <c r="O44" s="17">
        <v>5</v>
      </c>
      <c r="P44" s="17">
        <v>1235</v>
      </c>
      <c r="Q44" s="17">
        <v>257</v>
      </c>
      <c r="R44" s="17">
        <v>0</v>
      </c>
      <c r="S44" s="17">
        <v>53</v>
      </c>
      <c r="T44" s="17">
        <v>15</v>
      </c>
      <c r="V44" s="17">
        <v>48</v>
      </c>
      <c r="W44" s="16">
        <v>55</v>
      </c>
    </row>
    <row r="45" spans="1:34" x14ac:dyDescent="0.3">
      <c r="L45" s="17"/>
      <c r="S45" s="17" t="s">
        <v>0</v>
      </c>
    </row>
    <row r="46" spans="1:34" s="24" customFormat="1" x14ac:dyDescent="0.2">
      <c r="B46" s="243"/>
      <c r="C46" s="243"/>
      <c r="D46" s="243"/>
      <c r="E46" s="243"/>
      <c r="F46" s="243"/>
      <c r="G46" s="243"/>
      <c r="H46" s="243"/>
      <c r="I46" s="243"/>
      <c r="J46" s="243"/>
      <c r="K46" s="243"/>
      <c r="L46" s="243"/>
      <c r="M46" s="243"/>
      <c r="N46" s="243"/>
      <c r="O46" s="243"/>
      <c r="P46" s="243"/>
      <c r="Q46" s="243"/>
      <c r="U46" s="15"/>
      <c r="W46" s="15"/>
    </row>
    <row r="47" spans="1:34" x14ac:dyDescent="0.3">
      <c r="A47" s="42"/>
      <c r="B47" s="42"/>
      <c r="C47" s="13"/>
      <c r="D47" s="13" t="s">
        <v>157</v>
      </c>
      <c r="E47" s="13"/>
      <c r="F47" s="43"/>
      <c r="G47" s="43"/>
      <c r="H47" s="41"/>
      <c r="I47" s="41"/>
      <c r="J47" s="42"/>
      <c r="K47" s="41"/>
      <c r="L47" s="41"/>
      <c r="M47" s="42"/>
      <c r="N47" s="42"/>
      <c r="O47" s="42"/>
      <c r="P47" s="42"/>
      <c r="Q47" s="42"/>
      <c r="R47" s="14"/>
      <c r="S47" s="14" t="s">
        <v>158</v>
      </c>
      <c r="T47" s="14"/>
      <c r="U47" s="42"/>
      <c r="V47" s="42"/>
      <c r="W47" s="42"/>
      <c r="X47" s="17"/>
      <c r="Y47" s="17"/>
      <c r="Z47" s="17"/>
      <c r="AA47" s="17"/>
    </row>
    <row r="48" spans="1:34" x14ac:dyDescent="0.3">
      <c r="D48" s="13"/>
      <c r="E48" s="15"/>
      <c r="F48" s="13"/>
      <c r="G48" s="13"/>
      <c r="H48" s="13"/>
      <c r="I48" s="12"/>
      <c r="J48" s="12"/>
      <c r="K48" s="12"/>
      <c r="L48" s="12"/>
      <c r="M48" s="13"/>
      <c r="R48" s="14"/>
      <c r="S48" s="14"/>
      <c r="T48" s="14"/>
      <c r="U48" s="14"/>
    </row>
    <row r="49" spans="3:14" x14ac:dyDescent="0.3">
      <c r="C49" s="16"/>
      <c r="D49" s="16"/>
      <c r="I49" s="25"/>
      <c r="J49" s="25"/>
      <c r="K49" s="25"/>
      <c r="M49" s="23"/>
    </row>
    <row r="50" spans="3:14" x14ac:dyDescent="0.3">
      <c r="G50" s="13"/>
      <c r="H50" s="13"/>
      <c r="I50" s="13"/>
      <c r="J50" s="13"/>
      <c r="K50" s="13"/>
      <c r="L50" s="26"/>
      <c r="M50" s="13"/>
      <c r="N50" s="13"/>
    </row>
  </sheetData>
  <sheetProtection algorithmName="SHA-512" hashValue="F0EvnxOGuZ+6y12zyahbVXYaCqRtFpSRbIAOh5mUOXjTCOB7D0kPxqF55fwyY15jJGGB+em4plQrfclKHkTc+A==" saltValue="0dwOsx79k5Qw5mBGZECpLQ==" spinCount="100000" sheet="1" objects="1" scenarios="1"/>
  <mergeCells count="25">
    <mergeCell ref="C3:D6"/>
    <mergeCell ref="E3:W3"/>
    <mergeCell ref="E4:H4"/>
    <mergeCell ref="R5:R7"/>
    <mergeCell ref="S5:S7"/>
    <mergeCell ref="K6:K7"/>
    <mergeCell ref="L6:M6"/>
    <mergeCell ref="N6:N7"/>
    <mergeCell ref="O6:O7"/>
    <mergeCell ref="A1:W1"/>
    <mergeCell ref="B46:Q46"/>
    <mergeCell ref="V2:W2"/>
    <mergeCell ref="I4:S4"/>
    <mergeCell ref="T4:U6"/>
    <mergeCell ref="V4:W6"/>
    <mergeCell ref="E5:F6"/>
    <mergeCell ref="G5:H6"/>
    <mergeCell ref="I5:I7"/>
    <mergeCell ref="J5:J7"/>
    <mergeCell ref="K5:O5"/>
    <mergeCell ref="P5:P7"/>
    <mergeCell ref="Q5:Q7"/>
    <mergeCell ref="A43:B43"/>
    <mergeCell ref="A3:A7"/>
    <mergeCell ref="B3:B7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4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CC00"/>
    <pageSetUpPr fitToPage="1"/>
  </sheetPr>
  <dimension ref="A1:T49"/>
  <sheetViews>
    <sheetView topLeftCell="A28" zoomScale="85" zoomScaleNormal="85" zoomScaleSheetLayoutView="70" workbookViewId="0">
      <selection activeCell="A2" sqref="A2"/>
    </sheetView>
  </sheetViews>
  <sheetFormatPr defaultColWidth="9.140625" defaultRowHeight="20.25" x14ac:dyDescent="0.3"/>
  <cols>
    <col min="1" max="1" width="7" style="27" customWidth="1"/>
    <col min="2" max="2" width="64" style="27" customWidth="1"/>
    <col min="3" max="6" width="10" style="27" customWidth="1"/>
    <col min="7" max="7" width="9.28515625" style="27" customWidth="1"/>
    <col min="8" max="12" width="9.28515625" style="17" customWidth="1"/>
    <col min="13" max="14" width="10" style="17" customWidth="1"/>
    <col min="15" max="20" width="9.28515625" style="17" customWidth="1"/>
    <col min="21" max="21" width="24.7109375" style="17" customWidth="1"/>
    <col min="22" max="22" width="22.140625" style="17" customWidth="1"/>
    <col min="23" max="23" width="10.7109375" style="17" customWidth="1"/>
    <col min="24" max="16384" width="9.140625" style="17"/>
  </cols>
  <sheetData>
    <row r="1" spans="1:20" ht="18.75" customHeight="1" x14ac:dyDescent="0.3">
      <c r="A1" s="261" t="s">
        <v>163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</row>
    <row r="2" spans="1:20" ht="14.25" customHeight="1" thickBot="1" x14ac:dyDescent="0.35">
      <c r="A2" s="89"/>
      <c r="B2" s="89"/>
      <c r="C2" s="89"/>
      <c r="D2" s="89"/>
      <c r="E2" s="89"/>
      <c r="F2" s="89"/>
      <c r="G2" s="8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262" t="s">
        <v>7</v>
      </c>
      <c r="T2" s="262"/>
    </row>
    <row r="3" spans="1:20" ht="20.25" customHeight="1" x14ac:dyDescent="0.3">
      <c r="A3" s="264" t="s">
        <v>10</v>
      </c>
      <c r="B3" s="267" t="s">
        <v>19</v>
      </c>
      <c r="C3" s="267" t="s">
        <v>76</v>
      </c>
      <c r="D3" s="267"/>
      <c r="E3" s="270" t="s">
        <v>77</v>
      </c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1"/>
    </row>
    <row r="4" spans="1:20" x14ac:dyDescent="0.3">
      <c r="A4" s="265"/>
      <c r="B4" s="268"/>
      <c r="C4" s="268"/>
      <c r="D4" s="268"/>
      <c r="E4" s="263" t="s">
        <v>91</v>
      </c>
      <c r="F4" s="263"/>
      <c r="G4" s="263"/>
      <c r="H4" s="263"/>
      <c r="I4" s="263"/>
      <c r="J4" s="263"/>
      <c r="K4" s="263"/>
      <c r="L4" s="263"/>
      <c r="M4" s="263" t="s">
        <v>92</v>
      </c>
      <c r="N4" s="263"/>
      <c r="O4" s="263"/>
      <c r="P4" s="263"/>
      <c r="Q4" s="263"/>
      <c r="R4" s="263"/>
      <c r="S4" s="263"/>
      <c r="T4" s="272"/>
    </row>
    <row r="5" spans="1:20" ht="20.25" customHeight="1" x14ac:dyDescent="0.3">
      <c r="A5" s="265"/>
      <c r="B5" s="268"/>
      <c r="C5" s="268"/>
      <c r="D5" s="268"/>
      <c r="E5" s="268" t="s">
        <v>12</v>
      </c>
      <c r="F5" s="268"/>
      <c r="G5" s="263" t="s">
        <v>77</v>
      </c>
      <c r="H5" s="263"/>
      <c r="I5" s="263"/>
      <c r="J5" s="263"/>
      <c r="K5" s="263"/>
      <c r="L5" s="263"/>
      <c r="M5" s="268" t="s">
        <v>12</v>
      </c>
      <c r="N5" s="268"/>
      <c r="O5" s="263" t="s">
        <v>77</v>
      </c>
      <c r="P5" s="263"/>
      <c r="Q5" s="263"/>
      <c r="R5" s="263"/>
      <c r="S5" s="263"/>
      <c r="T5" s="272"/>
    </row>
    <row r="6" spans="1:20" x14ac:dyDescent="0.3">
      <c r="A6" s="265"/>
      <c r="B6" s="268"/>
      <c r="C6" s="268"/>
      <c r="D6" s="268"/>
      <c r="E6" s="268"/>
      <c r="F6" s="268"/>
      <c r="G6" s="263" t="s">
        <v>93</v>
      </c>
      <c r="H6" s="263"/>
      <c r="I6" s="263" t="s">
        <v>94</v>
      </c>
      <c r="J6" s="263"/>
      <c r="K6" s="263" t="s">
        <v>95</v>
      </c>
      <c r="L6" s="263"/>
      <c r="M6" s="268"/>
      <c r="N6" s="268"/>
      <c r="O6" s="263" t="s">
        <v>93</v>
      </c>
      <c r="P6" s="263"/>
      <c r="Q6" s="263" t="s">
        <v>94</v>
      </c>
      <c r="R6" s="263"/>
      <c r="S6" s="263" t="s">
        <v>95</v>
      </c>
      <c r="T6" s="272"/>
    </row>
    <row r="7" spans="1:20" ht="19.5" customHeight="1" thickBot="1" x14ac:dyDescent="0.35">
      <c r="A7" s="266"/>
      <c r="B7" s="269"/>
      <c r="C7" s="151" t="str">
        <f>'1 жадвал'!C5</f>
        <v>2024-y</v>
      </c>
      <c r="D7" s="151" t="str">
        <f>'1 жадвал'!D5</f>
        <v>2025-y</v>
      </c>
      <c r="E7" s="151" t="str">
        <f>'1 жадвал'!C5</f>
        <v>2024-y</v>
      </c>
      <c r="F7" s="151" t="str">
        <f>'1 жадвал'!D5</f>
        <v>2025-y</v>
      </c>
      <c r="G7" s="151" t="str">
        <f>'1 жадвал'!C5</f>
        <v>2024-y</v>
      </c>
      <c r="H7" s="151" t="str">
        <f>'1 жадвал'!D5</f>
        <v>2025-y</v>
      </c>
      <c r="I7" s="151" t="str">
        <f>'1 жадвал'!C5</f>
        <v>2024-y</v>
      </c>
      <c r="J7" s="151" t="str">
        <f>'1 жадвал'!D5</f>
        <v>2025-y</v>
      </c>
      <c r="K7" s="151" t="str">
        <f>'1 жадвал'!C5</f>
        <v>2024-y</v>
      </c>
      <c r="L7" s="151" t="str">
        <f>'1 жадвал'!D5</f>
        <v>2025-y</v>
      </c>
      <c r="M7" s="151" t="str">
        <f>'1 жадвал'!C5</f>
        <v>2024-y</v>
      </c>
      <c r="N7" s="151" t="str">
        <f>'1 жадвал'!D5</f>
        <v>2025-y</v>
      </c>
      <c r="O7" s="151" t="str">
        <f>'1 жадвал'!C5</f>
        <v>2024-y</v>
      </c>
      <c r="P7" s="151" t="str">
        <f>'1 жадвал'!D5</f>
        <v>2025-y</v>
      </c>
      <c r="Q7" s="151" t="str">
        <f>'1 жадвал'!C5</f>
        <v>2024-y</v>
      </c>
      <c r="R7" s="151" t="str">
        <f>'1 жадвал'!D5</f>
        <v>2025-y</v>
      </c>
      <c r="S7" s="151" t="str">
        <f>'1 жадвал'!C5</f>
        <v>2024-y</v>
      </c>
      <c r="T7" s="192" t="str">
        <f>'1 жадвал'!D5</f>
        <v>2025-y</v>
      </c>
    </row>
    <row r="8" spans="1:20" s="13" customFormat="1" ht="16.5" customHeight="1" thickBot="1" x14ac:dyDescent="0.35">
      <c r="A8" s="195">
        <v>1</v>
      </c>
      <c r="B8" s="193">
        <v>2</v>
      </c>
      <c r="C8" s="193">
        <v>3</v>
      </c>
      <c r="D8" s="193">
        <v>4</v>
      </c>
      <c r="E8" s="193">
        <v>5</v>
      </c>
      <c r="F8" s="193">
        <v>6</v>
      </c>
      <c r="G8" s="193">
        <v>7</v>
      </c>
      <c r="H8" s="193">
        <v>8</v>
      </c>
      <c r="I8" s="193">
        <v>9</v>
      </c>
      <c r="J8" s="193">
        <v>10</v>
      </c>
      <c r="K8" s="193">
        <v>11</v>
      </c>
      <c r="L8" s="193">
        <v>12</v>
      </c>
      <c r="M8" s="193">
        <v>13</v>
      </c>
      <c r="N8" s="193">
        <v>14</v>
      </c>
      <c r="O8" s="193">
        <v>15</v>
      </c>
      <c r="P8" s="193">
        <v>16</v>
      </c>
      <c r="Q8" s="193">
        <v>17</v>
      </c>
      <c r="R8" s="193">
        <v>18</v>
      </c>
      <c r="S8" s="193">
        <v>19</v>
      </c>
      <c r="T8" s="194">
        <v>20</v>
      </c>
    </row>
    <row r="9" spans="1:20" ht="20.25" customHeight="1" x14ac:dyDescent="0.3">
      <c r="A9" s="172">
        <v>1</v>
      </c>
      <c r="B9" s="173" t="s">
        <v>33</v>
      </c>
      <c r="C9" s="136">
        <f>IF((E9+M9)='2 жадвал'!C8,SUM(E9+M9),"ХАТО")</f>
        <v>0</v>
      </c>
      <c r="D9" s="136">
        <f>IF((F9+N9)='2 жадвал'!D8,SUM(F9+N9),"ХАТО")</f>
        <v>0</v>
      </c>
      <c r="E9" s="136">
        <f>G9+I9+K9</f>
        <v>0</v>
      </c>
      <c r="F9" s="136">
        <f>H9+J9+L9</f>
        <v>0</v>
      </c>
      <c r="G9" s="137">
        <v>0</v>
      </c>
      <c r="H9" s="138">
        <v>0</v>
      </c>
      <c r="I9" s="137"/>
      <c r="J9" s="138"/>
      <c r="K9" s="137">
        <v>0</v>
      </c>
      <c r="L9" s="138">
        <v>0</v>
      </c>
      <c r="M9" s="136">
        <f>O9+Q9+S9</f>
        <v>0</v>
      </c>
      <c r="N9" s="136">
        <f>P9+R9+T9</f>
        <v>0</v>
      </c>
      <c r="O9" s="137">
        <v>0</v>
      </c>
      <c r="P9" s="138"/>
      <c r="Q9" s="137"/>
      <c r="R9" s="138"/>
      <c r="S9" s="137"/>
      <c r="T9" s="139"/>
    </row>
    <row r="10" spans="1:20" ht="20.25" customHeight="1" x14ac:dyDescent="0.3">
      <c r="A10" s="174">
        <v>2</v>
      </c>
      <c r="B10" s="159" t="s">
        <v>34</v>
      </c>
      <c r="C10" s="81">
        <f>IF((E10+M10)='2 жадвал'!C9,SUM(E10+M10),"ХАТО")</f>
        <v>0</v>
      </c>
      <c r="D10" s="81">
        <f>IF((F10+N10)='2 жадвал'!D9,SUM(F10+N10),"ХАТО")</f>
        <v>0</v>
      </c>
      <c r="E10" s="84">
        <f t="shared" ref="E10:F46" si="0">G10+I10+K10</f>
        <v>0</v>
      </c>
      <c r="F10" s="84">
        <f t="shared" si="0"/>
        <v>0</v>
      </c>
      <c r="G10" s="82">
        <v>0</v>
      </c>
      <c r="H10" s="83">
        <v>0</v>
      </c>
      <c r="I10" s="82"/>
      <c r="J10" s="83"/>
      <c r="K10" s="82"/>
      <c r="L10" s="83"/>
      <c r="M10" s="84">
        <f t="shared" ref="M10:M46" si="1">O10+Q10+S10</f>
        <v>0</v>
      </c>
      <c r="N10" s="84">
        <f t="shared" ref="N10:N46" si="2">P10+R10+T10</f>
        <v>0</v>
      </c>
      <c r="O10" s="82">
        <v>0</v>
      </c>
      <c r="P10" s="83"/>
      <c r="Q10" s="82"/>
      <c r="R10" s="83"/>
      <c r="S10" s="82"/>
      <c r="T10" s="140"/>
    </row>
    <row r="11" spans="1:20" ht="20.25" customHeight="1" x14ac:dyDescent="0.3">
      <c r="A11" s="174">
        <v>3</v>
      </c>
      <c r="B11" s="159" t="s">
        <v>35</v>
      </c>
      <c r="C11" s="81">
        <f>IF((E11+M11)='2 жадвал'!C10,SUM(E11+M11),"ХАТО")</f>
        <v>3</v>
      </c>
      <c r="D11" s="81">
        <f>IF((F11+N11)='2 жадвал'!D10,SUM(F11+N11),"ХАТО")</f>
        <v>2</v>
      </c>
      <c r="E11" s="84">
        <f t="shared" ref="E11:E34" si="3">G11+I11+K11</f>
        <v>3</v>
      </c>
      <c r="F11" s="84">
        <f t="shared" ref="F11:F34" si="4">H11+J11+L11</f>
        <v>2</v>
      </c>
      <c r="G11" s="82">
        <v>3</v>
      </c>
      <c r="H11" s="83">
        <v>2</v>
      </c>
      <c r="I11" s="82"/>
      <c r="J11" s="83"/>
      <c r="K11" s="82"/>
      <c r="L11" s="83"/>
      <c r="M11" s="84">
        <f t="shared" ref="M11:M34" si="5">O11+Q11+S11</f>
        <v>0</v>
      </c>
      <c r="N11" s="84">
        <f t="shared" ref="N11:N34" si="6">P11+R11+T11</f>
        <v>0</v>
      </c>
      <c r="O11" s="82">
        <v>0</v>
      </c>
      <c r="P11" s="83"/>
      <c r="Q11" s="82"/>
      <c r="R11" s="83"/>
      <c r="S11" s="82"/>
      <c r="T11" s="140"/>
    </row>
    <row r="12" spans="1:20" ht="20.25" customHeight="1" x14ac:dyDescent="0.3">
      <c r="A12" s="174">
        <v>4</v>
      </c>
      <c r="B12" s="159" t="s">
        <v>36</v>
      </c>
      <c r="C12" s="81">
        <f>IF((E12+M12)='2 жадвал'!C11,SUM(E12+M12),"ХАТО")</f>
        <v>75</v>
      </c>
      <c r="D12" s="81">
        <f>IF((F12+N12)='2 жадвал'!D11,SUM(F12+N12),"ХАТО")</f>
        <v>60</v>
      </c>
      <c r="E12" s="84">
        <f t="shared" si="3"/>
        <v>73</v>
      </c>
      <c r="F12" s="84">
        <f t="shared" si="4"/>
        <v>56</v>
      </c>
      <c r="G12" s="82">
        <v>73</v>
      </c>
      <c r="H12" s="83">
        <v>56</v>
      </c>
      <c r="I12" s="82"/>
      <c r="J12" s="83"/>
      <c r="K12" s="82"/>
      <c r="L12" s="83"/>
      <c r="M12" s="84">
        <f t="shared" si="5"/>
        <v>2</v>
      </c>
      <c r="N12" s="84">
        <f t="shared" si="6"/>
        <v>4</v>
      </c>
      <c r="O12" s="82">
        <v>2</v>
      </c>
      <c r="P12" s="83">
        <v>4</v>
      </c>
      <c r="Q12" s="82"/>
      <c r="R12" s="83"/>
      <c r="S12" s="82"/>
      <c r="T12" s="140"/>
    </row>
    <row r="13" spans="1:20" ht="20.25" customHeight="1" x14ac:dyDescent="0.3">
      <c r="A13" s="174">
        <v>5</v>
      </c>
      <c r="B13" s="159" t="s">
        <v>37</v>
      </c>
      <c r="C13" s="81">
        <f>IF((E13+M13)='2 жадвал'!C12,SUM(E13+M13),"ХАТО")</f>
        <v>516</v>
      </c>
      <c r="D13" s="81">
        <f>IF((F13+N13)='2 жадвал'!D12,SUM(F13+N13),"ХАТО")</f>
        <v>524</v>
      </c>
      <c r="E13" s="84">
        <f t="shared" si="3"/>
        <v>516</v>
      </c>
      <c r="F13" s="84">
        <f t="shared" si="4"/>
        <v>524</v>
      </c>
      <c r="G13" s="82">
        <v>514</v>
      </c>
      <c r="H13" s="83">
        <v>519</v>
      </c>
      <c r="I13" s="82">
        <v>2</v>
      </c>
      <c r="J13" s="83">
        <v>5</v>
      </c>
      <c r="K13" s="82"/>
      <c r="L13" s="83"/>
      <c r="M13" s="84">
        <f t="shared" si="5"/>
        <v>0</v>
      </c>
      <c r="N13" s="84">
        <f t="shared" si="6"/>
        <v>0</v>
      </c>
      <c r="O13" s="82">
        <v>0</v>
      </c>
      <c r="P13" s="83"/>
      <c r="Q13" s="82"/>
      <c r="R13" s="83"/>
      <c r="S13" s="82"/>
      <c r="T13" s="140"/>
    </row>
    <row r="14" spans="1:20" ht="20.25" customHeight="1" x14ac:dyDescent="0.3">
      <c r="A14" s="174">
        <v>6</v>
      </c>
      <c r="B14" s="159" t="s">
        <v>38</v>
      </c>
      <c r="C14" s="81">
        <f>IF((E14+M14)='2 жадвал'!C13,SUM(E14+M14),"ХАТО")</f>
        <v>3</v>
      </c>
      <c r="D14" s="81">
        <f>IF((F14+N14)='2 жадвал'!D13,SUM(F14+N14),"ХАТО")</f>
        <v>2</v>
      </c>
      <c r="E14" s="84">
        <f t="shared" si="3"/>
        <v>3</v>
      </c>
      <c r="F14" s="84">
        <f t="shared" si="4"/>
        <v>2</v>
      </c>
      <c r="G14" s="82">
        <v>3</v>
      </c>
      <c r="H14" s="83">
        <v>2</v>
      </c>
      <c r="I14" s="82"/>
      <c r="J14" s="83"/>
      <c r="K14" s="82"/>
      <c r="L14" s="83"/>
      <c r="M14" s="84">
        <f t="shared" si="5"/>
        <v>0</v>
      </c>
      <c r="N14" s="84">
        <f t="shared" si="6"/>
        <v>0</v>
      </c>
      <c r="O14" s="82">
        <v>0</v>
      </c>
      <c r="P14" s="83"/>
      <c r="Q14" s="82"/>
      <c r="R14" s="83"/>
      <c r="S14" s="82"/>
      <c r="T14" s="140"/>
    </row>
    <row r="15" spans="1:20" ht="20.25" customHeight="1" x14ac:dyDescent="0.3">
      <c r="A15" s="174">
        <v>7</v>
      </c>
      <c r="B15" s="159" t="s">
        <v>39</v>
      </c>
      <c r="C15" s="81">
        <f>IF((E15+M15)='2 жадвал'!C14,SUM(E15+M15),"ХАТО")</f>
        <v>492</v>
      </c>
      <c r="D15" s="81">
        <f>IF((F15+N15)='2 жадвал'!D14,SUM(F15+N15),"ХАТО")</f>
        <v>412</v>
      </c>
      <c r="E15" s="84">
        <f t="shared" si="3"/>
        <v>492</v>
      </c>
      <c r="F15" s="84">
        <f t="shared" si="4"/>
        <v>412</v>
      </c>
      <c r="G15" s="82">
        <v>491</v>
      </c>
      <c r="H15" s="83">
        <v>410</v>
      </c>
      <c r="I15" s="82">
        <v>1</v>
      </c>
      <c r="J15" s="83">
        <v>2</v>
      </c>
      <c r="K15" s="82"/>
      <c r="L15" s="83"/>
      <c r="M15" s="84">
        <f t="shared" si="5"/>
        <v>0</v>
      </c>
      <c r="N15" s="84">
        <f t="shared" si="6"/>
        <v>0</v>
      </c>
      <c r="O15" s="82">
        <v>0</v>
      </c>
      <c r="P15" s="83"/>
      <c r="Q15" s="82"/>
      <c r="R15" s="83"/>
      <c r="S15" s="82"/>
      <c r="T15" s="140"/>
    </row>
    <row r="16" spans="1:20" ht="20.25" customHeight="1" x14ac:dyDescent="0.3">
      <c r="A16" s="174">
        <v>8</v>
      </c>
      <c r="B16" s="159" t="s">
        <v>40</v>
      </c>
      <c r="C16" s="81">
        <f>IF((E16+M16)='2 жадвал'!C15,SUM(E16+M16),"ХАТО")</f>
        <v>0</v>
      </c>
      <c r="D16" s="81">
        <f>IF((F16+N16)='2 жадвал'!D15,SUM(F16+N16),"ХАТО")</f>
        <v>0</v>
      </c>
      <c r="E16" s="84">
        <f t="shared" si="3"/>
        <v>0</v>
      </c>
      <c r="F16" s="84">
        <f t="shared" si="4"/>
        <v>0</v>
      </c>
      <c r="G16" s="82">
        <v>0</v>
      </c>
      <c r="H16" s="83">
        <v>0</v>
      </c>
      <c r="I16" s="82"/>
      <c r="J16" s="83"/>
      <c r="K16" s="82"/>
      <c r="L16" s="83"/>
      <c r="M16" s="84">
        <f t="shared" si="5"/>
        <v>0</v>
      </c>
      <c r="N16" s="84">
        <f t="shared" si="6"/>
        <v>0</v>
      </c>
      <c r="O16" s="82">
        <v>0</v>
      </c>
      <c r="P16" s="83"/>
      <c r="Q16" s="82"/>
      <c r="R16" s="83"/>
      <c r="S16" s="82"/>
      <c r="T16" s="140"/>
    </row>
    <row r="17" spans="1:20" ht="20.25" customHeight="1" x14ac:dyDescent="0.3">
      <c r="A17" s="174">
        <v>9</v>
      </c>
      <c r="B17" s="159" t="s">
        <v>41</v>
      </c>
      <c r="C17" s="81">
        <f>IF((E17+M17)='2 жадвал'!C16,SUM(E17+M17),"ХАТО")</f>
        <v>0</v>
      </c>
      <c r="D17" s="81">
        <f>IF((F17+N17)='2 жадвал'!D16,SUM(F17+N17),"ХАТО")</f>
        <v>0</v>
      </c>
      <c r="E17" s="84">
        <f t="shared" si="3"/>
        <v>0</v>
      </c>
      <c r="F17" s="84">
        <f t="shared" si="4"/>
        <v>0</v>
      </c>
      <c r="G17" s="82">
        <v>0</v>
      </c>
      <c r="H17" s="83">
        <v>0</v>
      </c>
      <c r="I17" s="82"/>
      <c r="J17" s="83"/>
      <c r="K17" s="82"/>
      <c r="L17" s="83"/>
      <c r="M17" s="84">
        <f t="shared" si="5"/>
        <v>0</v>
      </c>
      <c r="N17" s="84">
        <f t="shared" si="6"/>
        <v>0</v>
      </c>
      <c r="O17" s="82">
        <v>0</v>
      </c>
      <c r="P17" s="83"/>
      <c r="Q17" s="82"/>
      <c r="R17" s="83"/>
      <c r="S17" s="82"/>
      <c r="T17" s="140"/>
    </row>
    <row r="18" spans="1:20" ht="20.25" customHeight="1" x14ac:dyDescent="0.3">
      <c r="A18" s="174">
        <v>10</v>
      </c>
      <c r="B18" s="159" t="s">
        <v>42</v>
      </c>
      <c r="C18" s="81">
        <f>IF((E18+M18)='2 жадвал'!C17,SUM(E18+M18),"ХАТО")</f>
        <v>15</v>
      </c>
      <c r="D18" s="81">
        <f>IF((F18+N18)='2 жадвал'!D17,SUM(F18+N18),"ХАТО")</f>
        <v>16</v>
      </c>
      <c r="E18" s="84">
        <f t="shared" si="3"/>
        <v>10</v>
      </c>
      <c r="F18" s="84">
        <f t="shared" si="4"/>
        <v>14</v>
      </c>
      <c r="G18" s="82">
        <v>10</v>
      </c>
      <c r="H18" s="83">
        <v>13</v>
      </c>
      <c r="I18" s="82"/>
      <c r="J18" s="83">
        <v>1</v>
      </c>
      <c r="K18" s="82"/>
      <c r="L18" s="83"/>
      <c r="M18" s="84">
        <f t="shared" si="5"/>
        <v>5</v>
      </c>
      <c r="N18" s="84">
        <f t="shared" si="6"/>
        <v>2</v>
      </c>
      <c r="O18" s="82">
        <v>5</v>
      </c>
      <c r="P18" s="83">
        <v>2</v>
      </c>
      <c r="Q18" s="82"/>
      <c r="R18" s="83"/>
      <c r="S18" s="82"/>
      <c r="T18" s="140"/>
    </row>
    <row r="19" spans="1:20" ht="20.25" customHeight="1" x14ac:dyDescent="0.3">
      <c r="A19" s="174">
        <v>11</v>
      </c>
      <c r="B19" s="159" t="s">
        <v>43</v>
      </c>
      <c r="C19" s="81">
        <f>IF((E19+M19)='2 жадвал'!C18,SUM(E19+M19),"ХАТО")</f>
        <v>0</v>
      </c>
      <c r="D19" s="81">
        <f>IF((F19+N19)='2 жадвал'!D18,SUM(F19+N19),"ХАТО")</f>
        <v>0</v>
      </c>
      <c r="E19" s="84">
        <f t="shared" si="3"/>
        <v>0</v>
      </c>
      <c r="F19" s="84">
        <f t="shared" si="4"/>
        <v>0</v>
      </c>
      <c r="G19" s="82">
        <v>0</v>
      </c>
      <c r="H19" s="83">
        <v>0</v>
      </c>
      <c r="I19" s="82"/>
      <c r="J19" s="83"/>
      <c r="K19" s="82"/>
      <c r="L19" s="83"/>
      <c r="M19" s="84">
        <f t="shared" si="5"/>
        <v>0</v>
      </c>
      <c r="N19" s="84">
        <f t="shared" si="6"/>
        <v>0</v>
      </c>
      <c r="O19" s="82">
        <v>0</v>
      </c>
      <c r="P19" s="83"/>
      <c r="Q19" s="82"/>
      <c r="R19" s="83"/>
      <c r="S19" s="82"/>
      <c r="T19" s="140"/>
    </row>
    <row r="20" spans="1:20" ht="20.25" customHeight="1" x14ac:dyDescent="0.3">
      <c r="A20" s="174">
        <v>12</v>
      </c>
      <c r="B20" s="159" t="s">
        <v>44</v>
      </c>
      <c r="C20" s="81">
        <f>IF((E20+M20)='2 жадвал'!C19,SUM(E20+M20),"ХАТО")</f>
        <v>0</v>
      </c>
      <c r="D20" s="81">
        <f>IF((F20+N20)='2 жадвал'!D19,SUM(F20+N20),"ХАТО")</f>
        <v>0</v>
      </c>
      <c r="E20" s="84">
        <f t="shared" si="3"/>
        <v>0</v>
      </c>
      <c r="F20" s="84">
        <f t="shared" si="4"/>
        <v>0</v>
      </c>
      <c r="G20" s="82">
        <v>0</v>
      </c>
      <c r="H20" s="83">
        <v>0</v>
      </c>
      <c r="I20" s="82"/>
      <c r="J20" s="83"/>
      <c r="K20" s="82"/>
      <c r="L20" s="83"/>
      <c r="M20" s="84">
        <f t="shared" si="5"/>
        <v>0</v>
      </c>
      <c r="N20" s="84">
        <f t="shared" si="6"/>
        <v>0</v>
      </c>
      <c r="O20" s="82">
        <v>0</v>
      </c>
      <c r="P20" s="83"/>
      <c r="Q20" s="82"/>
      <c r="R20" s="83"/>
      <c r="S20" s="82"/>
      <c r="T20" s="140"/>
    </row>
    <row r="21" spans="1:20" ht="20.25" customHeight="1" x14ac:dyDescent="0.3">
      <c r="A21" s="174">
        <v>13</v>
      </c>
      <c r="B21" s="159" t="s">
        <v>45</v>
      </c>
      <c r="C21" s="81">
        <f>IF((E21+M21)='2 жадвал'!C20,SUM(E21+M21),"ХАТО")</f>
        <v>0</v>
      </c>
      <c r="D21" s="81">
        <f>IF((F21+N21)='2 жадвал'!D20,SUM(F21+N21),"ХАТО")</f>
        <v>0</v>
      </c>
      <c r="E21" s="84">
        <f t="shared" si="3"/>
        <v>0</v>
      </c>
      <c r="F21" s="84">
        <f t="shared" si="4"/>
        <v>0</v>
      </c>
      <c r="G21" s="82">
        <v>0</v>
      </c>
      <c r="H21" s="83">
        <v>0</v>
      </c>
      <c r="I21" s="82"/>
      <c r="J21" s="83"/>
      <c r="K21" s="82"/>
      <c r="L21" s="83"/>
      <c r="M21" s="84">
        <f t="shared" si="5"/>
        <v>0</v>
      </c>
      <c r="N21" s="84">
        <f t="shared" si="6"/>
        <v>0</v>
      </c>
      <c r="O21" s="82">
        <v>0</v>
      </c>
      <c r="P21" s="83"/>
      <c r="Q21" s="82"/>
      <c r="R21" s="83"/>
      <c r="S21" s="82"/>
      <c r="T21" s="140"/>
    </row>
    <row r="22" spans="1:20" ht="20.25" customHeight="1" x14ac:dyDescent="0.3">
      <c r="A22" s="174">
        <v>14</v>
      </c>
      <c r="B22" s="159" t="s">
        <v>46</v>
      </c>
      <c r="C22" s="81">
        <f>IF((E22+M22)='2 жадвал'!C21,SUM(E22+M22),"ХАТО")</f>
        <v>40</v>
      </c>
      <c r="D22" s="81">
        <f>IF((F22+N22)='2 жадвал'!D21,SUM(F22+N22),"ХАТО")</f>
        <v>38</v>
      </c>
      <c r="E22" s="84">
        <f t="shared" si="3"/>
        <v>38</v>
      </c>
      <c r="F22" s="84">
        <f t="shared" si="4"/>
        <v>37</v>
      </c>
      <c r="G22" s="82">
        <v>38</v>
      </c>
      <c r="H22" s="83">
        <v>37</v>
      </c>
      <c r="I22" s="82"/>
      <c r="J22" s="83"/>
      <c r="K22" s="82"/>
      <c r="L22" s="83"/>
      <c r="M22" s="84">
        <f t="shared" si="5"/>
        <v>2</v>
      </c>
      <c r="N22" s="84">
        <f t="shared" si="6"/>
        <v>1</v>
      </c>
      <c r="O22" s="82">
        <v>2</v>
      </c>
      <c r="P22" s="83">
        <v>1</v>
      </c>
      <c r="Q22" s="82"/>
      <c r="R22" s="83"/>
      <c r="S22" s="82"/>
      <c r="T22" s="140"/>
    </row>
    <row r="23" spans="1:20" ht="20.25" customHeight="1" x14ac:dyDescent="0.3">
      <c r="A23" s="174">
        <v>15</v>
      </c>
      <c r="B23" s="159" t="s">
        <v>47</v>
      </c>
      <c r="C23" s="81">
        <f>IF((E23+M23)='2 жадвал'!C22,SUM(E23+M23),"ХАТО")</f>
        <v>451</v>
      </c>
      <c r="D23" s="81">
        <f>IF((F23+N23)='2 жадвал'!D22,SUM(F23+N23),"ХАТО")</f>
        <v>379</v>
      </c>
      <c r="E23" s="84">
        <f t="shared" si="3"/>
        <v>447</v>
      </c>
      <c r="F23" s="84">
        <f t="shared" si="4"/>
        <v>374</v>
      </c>
      <c r="G23" s="82">
        <v>447</v>
      </c>
      <c r="H23" s="83">
        <v>369</v>
      </c>
      <c r="I23" s="82"/>
      <c r="J23" s="83">
        <v>5</v>
      </c>
      <c r="K23" s="82"/>
      <c r="L23" s="83"/>
      <c r="M23" s="84">
        <f t="shared" si="5"/>
        <v>4</v>
      </c>
      <c r="N23" s="84">
        <f t="shared" si="6"/>
        <v>5</v>
      </c>
      <c r="O23" s="82">
        <v>4</v>
      </c>
      <c r="P23" s="83">
        <v>5</v>
      </c>
      <c r="Q23" s="82"/>
      <c r="R23" s="83"/>
      <c r="S23" s="82"/>
      <c r="T23" s="140"/>
    </row>
    <row r="24" spans="1:20" ht="20.25" customHeight="1" x14ac:dyDescent="0.3">
      <c r="A24" s="174">
        <v>16</v>
      </c>
      <c r="B24" s="159" t="s">
        <v>48</v>
      </c>
      <c r="C24" s="81">
        <f>IF((E24+M24)='2 жадвал'!C23,SUM(E24+M24),"ХАТО")</f>
        <v>30</v>
      </c>
      <c r="D24" s="81">
        <f>IF((F24+N24)='2 жадвал'!D23,SUM(F24+N24),"ХАТО")</f>
        <v>33</v>
      </c>
      <c r="E24" s="84">
        <f t="shared" si="3"/>
        <v>30</v>
      </c>
      <c r="F24" s="84">
        <f t="shared" si="4"/>
        <v>33</v>
      </c>
      <c r="G24" s="82">
        <v>30</v>
      </c>
      <c r="H24" s="83">
        <v>32</v>
      </c>
      <c r="I24" s="82"/>
      <c r="J24" s="83">
        <v>1</v>
      </c>
      <c r="K24" s="82"/>
      <c r="L24" s="83"/>
      <c r="M24" s="84">
        <f t="shared" si="5"/>
        <v>0</v>
      </c>
      <c r="N24" s="84">
        <f t="shared" si="6"/>
        <v>0</v>
      </c>
      <c r="O24" s="82">
        <v>0</v>
      </c>
      <c r="P24" s="83"/>
      <c r="Q24" s="82"/>
      <c r="R24" s="83"/>
      <c r="S24" s="82"/>
      <c r="T24" s="140"/>
    </row>
    <row r="25" spans="1:20" ht="20.25" customHeight="1" x14ac:dyDescent="0.3">
      <c r="A25" s="174">
        <v>17</v>
      </c>
      <c r="B25" s="159" t="s">
        <v>49</v>
      </c>
      <c r="C25" s="81">
        <f>IF((E25+M25)='2 жадвал'!C24,SUM(E25+M25),"ХАТО")</f>
        <v>25</v>
      </c>
      <c r="D25" s="81">
        <f>IF((F25+N25)='2 жадвал'!D24,SUM(F25+N25),"ХАТО")</f>
        <v>26</v>
      </c>
      <c r="E25" s="84">
        <f t="shared" si="3"/>
        <v>25</v>
      </c>
      <c r="F25" s="84">
        <f t="shared" si="4"/>
        <v>26</v>
      </c>
      <c r="G25" s="82">
        <v>25</v>
      </c>
      <c r="H25" s="83">
        <v>26</v>
      </c>
      <c r="I25" s="82"/>
      <c r="J25" s="83"/>
      <c r="K25" s="82"/>
      <c r="L25" s="83"/>
      <c r="M25" s="84">
        <f t="shared" si="5"/>
        <v>0</v>
      </c>
      <c r="N25" s="84">
        <f t="shared" si="6"/>
        <v>0</v>
      </c>
      <c r="O25" s="82">
        <v>0</v>
      </c>
      <c r="P25" s="83"/>
      <c r="Q25" s="82"/>
      <c r="R25" s="83"/>
      <c r="S25" s="82"/>
      <c r="T25" s="140"/>
    </row>
    <row r="26" spans="1:20" ht="20.25" customHeight="1" x14ac:dyDescent="0.3">
      <c r="A26" s="174">
        <v>18</v>
      </c>
      <c r="B26" s="159" t="s">
        <v>50</v>
      </c>
      <c r="C26" s="81">
        <f>IF((E26+M26)='2 жадвал'!C25,SUM(E26+M26),"ХАТО")</f>
        <v>27</v>
      </c>
      <c r="D26" s="81">
        <f>IF((F26+N26)='2 жадвал'!D25,SUM(F26+N26),"ХАТО")</f>
        <v>31</v>
      </c>
      <c r="E26" s="84">
        <f t="shared" si="3"/>
        <v>27</v>
      </c>
      <c r="F26" s="84">
        <f t="shared" si="4"/>
        <v>31</v>
      </c>
      <c r="G26" s="82">
        <v>26</v>
      </c>
      <c r="H26" s="83">
        <v>30</v>
      </c>
      <c r="I26" s="82">
        <v>1</v>
      </c>
      <c r="J26" s="83">
        <v>1</v>
      </c>
      <c r="K26" s="82"/>
      <c r="L26" s="83"/>
      <c r="M26" s="84">
        <f t="shared" si="5"/>
        <v>0</v>
      </c>
      <c r="N26" s="84">
        <f t="shared" si="6"/>
        <v>0</v>
      </c>
      <c r="O26" s="82">
        <v>0</v>
      </c>
      <c r="P26" s="83"/>
      <c r="Q26" s="82"/>
      <c r="R26" s="83"/>
      <c r="S26" s="82"/>
      <c r="T26" s="140"/>
    </row>
    <row r="27" spans="1:20" ht="20.25" customHeight="1" x14ac:dyDescent="0.3">
      <c r="A27" s="174">
        <v>19</v>
      </c>
      <c r="B27" s="159" t="s">
        <v>51</v>
      </c>
      <c r="C27" s="81">
        <f>IF((E27+M27)='2 жадвал'!C26,SUM(E27+M27),"ХАТО")</f>
        <v>2</v>
      </c>
      <c r="D27" s="81">
        <f>IF((F27+N27)='2 жадвал'!D26,SUM(F27+N27),"ХАТО")</f>
        <v>2</v>
      </c>
      <c r="E27" s="84">
        <f t="shared" si="3"/>
        <v>2</v>
      </c>
      <c r="F27" s="84">
        <f t="shared" si="4"/>
        <v>2</v>
      </c>
      <c r="G27" s="82">
        <v>2</v>
      </c>
      <c r="H27" s="83">
        <v>2</v>
      </c>
      <c r="I27" s="82"/>
      <c r="J27" s="83"/>
      <c r="K27" s="82"/>
      <c r="L27" s="83"/>
      <c r="M27" s="84">
        <f t="shared" si="5"/>
        <v>0</v>
      </c>
      <c r="N27" s="84">
        <f t="shared" si="6"/>
        <v>0</v>
      </c>
      <c r="O27" s="82">
        <v>0</v>
      </c>
      <c r="P27" s="83"/>
      <c r="Q27" s="82"/>
      <c r="R27" s="83"/>
      <c r="S27" s="82"/>
      <c r="T27" s="140"/>
    </row>
    <row r="28" spans="1:20" ht="20.25" customHeight="1" x14ac:dyDescent="0.3">
      <c r="A28" s="174">
        <v>20</v>
      </c>
      <c r="B28" s="159" t="s">
        <v>52</v>
      </c>
      <c r="C28" s="81">
        <f>IF((E28+M28)='2 жадвал'!C27,SUM(E28+M28),"ХАТО")</f>
        <v>17</v>
      </c>
      <c r="D28" s="81">
        <f>IF((F28+N28)='2 жадвал'!D27,SUM(F28+N28),"ХАТО")</f>
        <v>16</v>
      </c>
      <c r="E28" s="84">
        <f t="shared" si="3"/>
        <v>15</v>
      </c>
      <c r="F28" s="84">
        <f t="shared" si="4"/>
        <v>13</v>
      </c>
      <c r="G28" s="82">
        <v>15</v>
      </c>
      <c r="H28" s="83">
        <v>13</v>
      </c>
      <c r="I28" s="82"/>
      <c r="J28" s="83"/>
      <c r="K28" s="82"/>
      <c r="L28" s="83"/>
      <c r="M28" s="84">
        <f t="shared" si="5"/>
        <v>2</v>
      </c>
      <c r="N28" s="84">
        <f t="shared" si="6"/>
        <v>3</v>
      </c>
      <c r="O28" s="82">
        <v>2</v>
      </c>
      <c r="P28" s="83">
        <v>3</v>
      </c>
      <c r="Q28" s="82"/>
      <c r="R28" s="83"/>
      <c r="S28" s="82"/>
      <c r="T28" s="140"/>
    </row>
    <row r="29" spans="1:20" ht="20.25" customHeight="1" x14ac:dyDescent="0.3">
      <c r="A29" s="174">
        <v>21</v>
      </c>
      <c r="B29" s="159" t="s">
        <v>53</v>
      </c>
      <c r="C29" s="81">
        <f>IF((E29+M29)='2 жадвал'!C28,SUM(E29+M29),"ХАТО")</f>
        <v>7</v>
      </c>
      <c r="D29" s="81">
        <f>IF((F29+N29)='2 жадвал'!D28,SUM(F29+N29),"ХАТО")</f>
        <v>6</v>
      </c>
      <c r="E29" s="84">
        <f t="shared" si="3"/>
        <v>7</v>
      </c>
      <c r="F29" s="84">
        <f t="shared" si="4"/>
        <v>6</v>
      </c>
      <c r="G29" s="82">
        <v>7</v>
      </c>
      <c r="H29" s="83">
        <v>6</v>
      </c>
      <c r="I29" s="82"/>
      <c r="J29" s="83"/>
      <c r="K29" s="82"/>
      <c r="L29" s="83"/>
      <c r="M29" s="84">
        <f t="shared" si="5"/>
        <v>0</v>
      </c>
      <c r="N29" s="84">
        <f t="shared" si="6"/>
        <v>0</v>
      </c>
      <c r="O29" s="82">
        <v>0</v>
      </c>
      <c r="P29" s="83"/>
      <c r="Q29" s="82"/>
      <c r="R29" s="83"/>
      <c r="S29" s="82"/>
      <c r="T29" s="140"/>
    </row>
    <row r="30" spans="1:20" ht="20.25" customHeight="1" x14ac:dyDescent="0.3">
      <c r="A30" s="174">
        <v>22</v>
      </c>
      <c r="B30" s="159" t="s">
        <v>54</v>
      </c>
      <c r="C30" s="81">
        <f>IF((E30+M30)='2 жадвал'!C29,SUM(E30+M30),"ХАТО")</f>
        <v>1</v>
      </c>
      <c r="D30" s="81">
        <f>IF((F30+N30)='2 жадвал'!D29,SUM(F30+N30),"ХАТО")</f>
        <v>1</v>
      </c>
      <c r="E30" s="84">
        <f t="shared" si="3"/>
        <v>0</v>
      </c>
      <c r="F30" s="84">
        <f t="shared" si="4"/>
        <v>1</v>
      </c>
      <c r="G30" s="82">
        <v>0</v>
      </c>
      <c r="H30" s="83">
        <v>1</v>
      </c>
      <c r="I30" s="82"/>
      <c r="J30" s="83"/>
      <c r="K30" s="82"/>
      <c r="L30" s="83"/>
      <c r="M30" s="84">
        <f t="shared" si="5"/>
        <v>1</v>
      </c>
      <c r="N30" s="84">
        <f t="shared" si="6"/>
        <v>0</v>
      </c>
      <c r="O30" s="82">
        <v>1</v>
      </c>
      <c r="P30" s="83"/>
      <c r="Q30" s="82"/>
      <c r="R30" s="83"/>
      <c r="S30" s="82"/>
      <c r="T30" s="140"/>
    </row>
    <row r="31" spans="1:20" ht="20.25" customHeight="1" x14ac:dyDescent="0.3">
      <c r="A31" s="174">
        <v>23</v>
      </c>
      <c r="B31" s="159" t="s">
        <v>55</v>
      </c>
      <c r="C31" s="81">
        <f>IF((E31+M31)='2 жадвал'!C30,SUM(E31+M31),"ХАТО")</f>
        <v>0</v>
      </c>
      <c r="D31" s="81">
        <f>IF((F31+N31)='2 жадвал'!D30,SUM(F31+N31),"ХАТО")</f>
        <v>0</v>
      </c>
      <c r="E31" s="84">
        <f t="shared" si="3"/>
        <v>0</v>
      </c>
      <c r="F31" s="84">
        <f t="shared" si="4"/>
        <v>0</v>
      </c>
      <c r="G31" s="82">
        <v>0</v>
      </c>
      <c r="H31" s="83">
        <v>0</v>
      </c>
      <c r="I31" s="82"/>
      <c r="J31" s="83"/>
      <c r="K31" s="82"/>
      <c r="L31" s="83"/>
      <c r="M31" s="84">
        <f t="shared" si="5"/>
        <v>0</v>
      </c>
      <c r="N31" s="84">
        <f t="shared" si="6"/>
        <v>0</v>
      </c>
      <c r="O31" s="82">
        <v>0</v>
      </c>
      <c r="P31" s="83"/>
      <c r="Q31" s="82"/>
      <c r="R31" s="83"/>
      <c r="S31" s="82"/>
      <c r="T31" s="140"/>
    </row>
    <row r="32" spans="1:20" ht="20.25" customHeight="1" x14ac:dyDescent="0.3">
      <c r="A32" s="174">
        <v>24</v>
      </c>
      <c r="B32" s="159" t="s">
        <v>56</v>
      </c>
      <c r="C32" s="81">
        <f>IF((E32+M32)='2 жадвал'!C31,SUM(E32+M32),"ХАТО")</f>
        <v>0</v>
      </c>
      <c r="D32" s="81">
        <f>IF((F32+N32)='2 жадвал'!D31,SUM(F32+N32),"ХАТО")</f>
        <v>0</v>
      </c>
      <c r="E32" s="84">
        <f t="shared" si="3"/>
        <v>0</v>
      </c>
      <c r="F32" s="84">
        <f t="shared" si="4"/>
        <v>0</v>
      </c>
      <c r="G32" s="82">
        <v>0</v>
      </c>
      <c r="H32" s="83">
        <v>0</v>
      </c>
      <c r="I32" s="82"/>
      <c r="J32" s="83"/>
      <c r="K32" s="82"/>
      <c r="L32" s="83"/>
      <c r="M32" s="84">
        <f t="shared" si="5"/>
        <v>0</v>
      </c>
      <c r="N32" s="84">
        <f t="shared" si="6"/>
        <v>0</v>
      </c>
      <c r="O32" s="82">
        <v>0</v>
      </c>
      <c r="P32" s="83"/>
      <c r="Q32" s="82"/>
      <c r="R32" s="83"/>
      <c r="S32" s="82"/>
      <c r="T32" s="140"/>
    </row>
    <row r="33" spans="1:20" ht="20.25" customHeight="1" x14ac:dyDescent="0.3">
      <c r="A33" s="174">
        <v>25</v>
      </c>
      <c r="B33" s="159" t="s">
        <v>57</v>
      </c>
      <c r="C33" s="81">
        <f>IF((E33+M33)='2 жадвал'!C32,SUM(E33+M33),"ХАТО")</f>
        <v>5</v>
      </c>
      <c r="D33" s="81">
        <f>IF((F33+N33)='2 жадвал'!D32,SUM(F33+N33),"ХАТО")</f>
        <v>5</v>
      </c>
      <c r="E33" s="84">
        <f t="shared" si="3"/>
        <v>5</v>
      </c>
      <c r="F33" s="84">
        <f t="shared" si="4"/>
        <v>5</v>
      </c>
      <c r="G33" s="82">
        <v>5</v>
      </c>
      <c r="H33" s="83">
        <v>5</v>
      </c>
      <c r="I33" s="82"/>
      <c r="J33" s="83"/>
      <c r="K33" s="82"/>
      <c r="L33" s="83"/>
      <c r="M33" s="84">
        <f t="shared" si="5"/>
        <v>0</v>
      </c>
      <c r="N33" s="84">
        <f t="shared" si="6"/>
        <v>0</v>
      </c>
      <c r="O33" s="82">
        <v>0</v>
      </c>
      <c r="P33" s="83"/>
      <c r="Q33" s="82"/>
      <c r="R33" s="83"/>
      <c r="S33" s="82"/>
      <c r="T33" s="140"/>
    </row>
    <row r="34" spans="1:20" ht="20.25" customHeight="1" x14ac:dyDescent="0.3">
      <c r="A34" s="174">
        <v>26</v>
      </c>
      <c r="B34" s="159" t="s">
        <v>58</v>
      </c>
      <c r="C34" s="81">
        <f>IF((E34+M34)='2 жадвал'!C33,SUM(E34+M34),"ХАТО")</f>
        <v>0</v>
      </c>
      <c r="D34" s="81">
        <f>IF((F34+N34)='2 жадвал'!D33,SUM(F34+N34),"ХАТО")</f>
        <v>0</v>
      </c>
      <c r="E34" s="84">
        <f t="shared" si="3"/>
        <v>0</v>
      </c>
      <c r="F34" s="84">
        <f t="shared" si="4"/>
        <v>0</v>
      </c>
      <c r="G34" s="82">
        <v>0</v>
      </c>
      <c r="H34" s="83">
        <v>0</v>
      </c>
      <c r="I34" s="82"/>
      <c r="J34" s="83"/>
      <c r="K34" s="82"/>
      <c r="L34" s="83"/>
      <c r="M34" s="84">
        <f t="shared" si="5"/>
        <v>0</v>
      </c>
      <c r="N34" s="84">
        <f t="shared" si="6"/>
        <v>0</v>
      </c>
      <c r="O34" s="82">
        <v>0</v>
      </c>
      <c r="P34" s="83"/>
      <c r="Q34" s="82"/>
      <c r="R34" s="83"/>
      <c r="S34" s="82"/>
      <c r="T34" s="140"/>
    </row>
    <row r="35" spans="1:20" ht="20.25" customHeight="1" x14ac:dyDescent="0.3">
      <c r="A35" s="174">
        <v>27</v>
      </c>
      <c r="B35" s="159" t="s">
        <v>59</v>
      </c>
      <c r="C35" s="81">
        <f>IF((E35+M35)='2 жадвал'!C34,SUM(E35+M35),"ХАТО")</f>
        <v>13</v>
      </c>
      <c r="D35" s="81">
        <f>IF((F35+N35)='2 жадвал'!D34,SUM(F35+N35),"ХАТО")</f>
        <v>12</v>
      </c>
      <c r="E35" s="84">
        <f t="shared" si="0"/>
        <v>13</v>
      </c>
      <c r="F35" s="84">
        <f t="shared" si="0"/>
        <v>12</v>
      </c>
      <c r="G35" s="82">
        <v>13</v>
      </c>
      <c r="H35" s="83">
        <v>12</v>
      </c>
      <c r="I35" s="82"/>
      <c r="J35" s="83"/>
      <c r="K35" s="82"/>
      <c r="L35" s="83"/>
      <c r="M35" s="84">
        <f t="shared" si="1"/>
        <v>0</v>
      </c>
      <c r="N35" s="84">
        <f t="shared" si="2"/>
        <v>0</v>
      </c>
      <c r="O35" s="82">
        <v>0</v>
      </c>
      <c r="P35" s="83"/>
      <c r="Q35" s="82"/>
      <c r="R35" s="83"/>
      <c r="S35" s="82"/>
      <c r="T35" s="140"/>
    </row>
    <row r="36" spans="1:20" ht="20.25" customHeight="1" x14ac:dyDescent="0.3">
      <c r="A36" s="174">
        <v>28</v>
      </c>
      <c r="B36" s="159" t="s">
        <v>60</v>
      </c>
      <c r="C36" s="81">
        <f>IF((E36+M36)='2 жадвал'!C35,SUM(E36+M36),"ХАТО")</f>
        <v>7</v>
      </c>
      <c r="D36" s="81">
        <f>IF((F36+N36)='2 жадвал'!D35,SUM(F36+N36),"ХАТО")</f>
        <v>5</v>
      </c>
      <c r="E36" s="84">
        <f t="shared" si="0"/>
        <v>7</v>
      </c>
      <c r="F36" s="84">
        <f t="shared" si="0"/>
        <v>5</v>
      </c>
      <c r="G36" s="82">
        <v>7</v>
      </c>
      <c r="H36" s="83">
        <v>5</v>
      </c>
      <c r="I36" s="82"/>
      <c r="J36" s="83"/>
      <c r="K36" s="82"/>
      <c r="L36" s="83"/>
      <c r="M36" s="84">
        <f t="shared" si="1"/>
        <v>0</v>
      </c>
      <c r="N36" s="84">
        <f t="shared" si="2"/>
        <v>0</v>
      </c>
      <c r="O36" s="82">
        <v>0</v>
      </c>
      <c r="P36" s="83"/>
      <c r="Q36" s="82"/>
      <c r="R36" s="83"/>
      <c r="S36" s="82"/>
      <c r="T36" s="140"/>
    </row>
    <row r="37" spans="1:20" ht="20.25" customHeight="1" x14ac:dyDescent="0.3">
      <c r="A37" s="174">
        <v>29</v>
      </c>
      <c r="B37" s="159" t="s">
        <v>61</v>
      </c>
      <c r="C37" s="81">
        <f>IF((E37+M37)='2 жадвал'!C36,SUM(E37+M37),"ХАТО")</f>
        <v>0</v>
      </c>
      <c r="D37" s="81">
        <f>IF((F37+N37)='2 жадвал'!D36,SUM(F37+N37),"ХАТО")</f>
        <v>0</v>
      </c>
      <c r="E37" s="84">
        <f t="shared" si="0"/>
        <v>0</v>
      </c>
      <c r="F37" s="84">
        <f t="shared" si="0"/>
        <v>0</v>
      </c>
      <c r="G37" s="82">
        <v>0</v>
      </c>
      <c r="H37" s="83">
        <v>0</v>
      </c>
      <c r="I37" s="82"/>
      <c r="J37" s="83"/>
      <c r="K37" s="82"/>
      <c r="L37" s="83"/>
      <c r="M37" s="84">
        <f t="shared" si="1"/>
        <v>0</v>
      </c>
      <c r="N37" s="84">
        <f t="shared" si="2"/>
        <v>0</v>
      </c>
      <c r="O37" s="82">
        <v>0</v>
      </c>
      <c r="P37" s="83"/>
      <c r="Q37" s="82"/>
      <c r="R37" s="83"/>
      <c r="S37" s="82"/>
      <c r="T37" s="140"/>
    </row>
    <row r="38" spans="1:20" ht="20.25" customHeight="1" x14ac:dyDescent="0.3">
      <c r="A38" s="174">
        <v>30</v>
      </c>
      <c r="B38" s="159" t="s">
        <v>62</v>
      </c>
      <c r="C38" s="81">
        <f>IF((E38+M38)='2 жадвал'!C37,SUM(E38+M38),"ХАТО")</f>
        <v>16</v>
      </c>
      <c r="D38" s="81">
        <f>IF((F38+N38)='2 жадвал'!D37,SUM(F38+N38),"ХАТО")</f>
        <v>14</v>
      </c>
      <c r="E38" s="84">
        <f t="shared" si="0"/>
        <v>16</v>
      </c>
      <c r="F38" s="84">
        <f t="shared" si="0"/>
        <v>13</v>
      </c>
      <c r="G38" s="82">
        <v>16</v>
      </c>
      <c r="H38" s="83">
        <v>13</v>
      </c>
      <c r="I38" s="82"/>
      <c r="J38" s="83"/>
      <c r="K38" s="82"/>
      <c r="L38" s="83"/>
      <c r="M38" s="84">
        <f t="shared" si="1"/>
        <v>0</v>
      </c>
      <c r="N38" s="84">
        <f t="shared" si="2"/>
        <v>1</v>
      </c>
      <c r="O38" s="82">
        <v>0</v>
      </c>
      <c r="P38" s="83">
        <v>1</v>
      </c>
      <c r="Q38" s="82"/>
      <c r="R38" s="83"/>
      <c r="S38" s="82"/>
      <c r="T38" s="140"/>
    </row>
    <row r="39" spans="1:20" ht="20.25" customHeight="1" x14ac:dyDescent="0.3">
      <c r="A39" s="174">
        <v>31</v>
      </c>
      <c r="B39" s="159" t="s">
        <v>63</v>
      </c>
      <c r="C39" s="81">
        <f>IF((E39+M39)='2 жадвал'!C38,SUM(E39+M39),"ХАТО")</f>
        <v>6</v>
      </c>
      <c r="D39" s="81">
        <f>IF((F39+N39)='2 жадвал'!D38,SUM(F39+N39),"ХАТО")</f>
        <v>6</v>
      </c>
      <c r="E39" s="84">
        <f t="shared" si="0"/>
        <v>6</v>
      </c>
      <c r="F39" s="84">
        <f t="shared" si="0"/>
        <v>6</v>
      </c>
      <c r="G39" s="82">
        <v>6</v>
      </c>
      <c r="H39" s="83">
        <v>6</v>
      </c>
      <c r="I39" s="82"/>
      <c r="J39" s="83"/>
      <c r="K39" s="82"/>
      <c r="L39" s="83"/>
      <c r="M39" s="84">
        <f t="shared" si="1"/>
        <v>0</v>
      </c>
      <c r="N39" s="84">
        <f t="shared" si="2"/>
        <v>0</v>
      </c>
      <c r="O39" s="82">
        <v>0</v>
      </c>
      <c r="P39" s="83"/>
      <c r="Q39" s="82"/>
      <c r="R39" s="83"/>
      <c r="S39" s="82"/>
      <c r="T39" s="140"/>
    </row>
    <row r="40" spans="1:20" ht="20.25" customHeight="1" x14ac:dyDescent="0.3">
      <c r="A40" s="174">
        <v>32</v>
      </c>
      <c r="B40" s="159" t="s">
        <v>64</v>
      </c>
      <c r="C40" s="81">
        <f>IF((E40+M40)='2 жадвал'!C39,SUM(E40+M40),"ХАТО")</f>
        <v>0</v>
      </c>
      <c r="D40" s="81">
        <f>IF((F40+N40)='2 жадвал'!D39,SUM(F40+N40),"ХАТО")</f>
        <v>0</v>
      </c>
      <c r="E40" s="84">
        <f t="shared" si="0"/>
        <v>0</v>
      </c>
      <c r="F40" s="84">
        <f t="shared" si="0"/>
        <v>0</v>
      </c>
      <c r="G40" s="82">
        <v>0</v>
      </c>
      <c r="H40" s="83">
        <v>0</v>
      </c>
      <c r="I40" s="82"/>
      <c r="J40" s="83"/>
      <c r="K40" s="82"/>
      <c r="L40" s="83"/>
      <c r="M40" s="84">
        <f t="shared" si="1"/>
        <v>0</v>
      </c>
      <c r="N40" s="84">
        <f t="shared" si="2"/>
        <v>0</v>
      </c>
      <c r="O40" s="82">
        <v>0</v>
      </c>
      <c r="P40" s="83"/>
      <c r="Q40" s="82"/>
      <c r="R40" s="83"/>
      <c r="S40" s="82"/>
      <c r="T40" s="140"/>
    </row>
    <row r="41" spans="1:20" ht="20.25" customHeight="1" x14ac:dyDescent="0.3">
      <c r="A41" s="174">
        <v>33</v>
      </c>
      <c r="B41" s="159" t="s">
        <v>65</v>
      </c>
      <c r="C41" s="81">
        <f>IF((E41+M41)='2 жадвал'!C40,SUM(E41+M41),"ХАТО")</f>
        <v>0</v>
      </c>
      <c r="D41" s="81">
        <f>IF((F41+N41)='2 жадвал'!D40,SUM(F41+N41),"ХАТО")</f>
        <v>0</v>
      </c>
      <c r="E41" s="84">
        <f t="shared" si="0"/>
        <v>0</v>
      </c>
      <c r="F41" s="84">
        <f t="shared" si="0"/>
        <v>0</v>
      </c>
      <c r="G41" s="82">
        <v>0</v>
      </c>
      <c r="H41" s="83">
        <v>0</v>
      </c>
      <c r="I41" s="82"/>
      <c r="J41" s="83"/>
      <c r="K41" s="82"/>
      <c r="L41" s="83"/>
      <c r="M41" s="84">
        <f t="shared" si="1"/>
        <v>0</v>
      </c>
      <c r="N41" s="84">
        <f t="shared" si="2"/>
        <v>0</v>
      </c>
      <c r="O41" s="82">
        <v>0</v>
      </c>
      <c r="P41" s="83"/>
      <c r="Q41" s="82"/>
      <c r="R41" s="83"/>
      <c r="S41" s="82"/>
      <c r="T41" s="140"/>
    </row>
    <row r="42" spans="1:20" ht="20.25" customHeight="1" x14ac:dyDescent="0.3">
      <c r="A42" s="174">
        <v>34</v>
      </c>
      <c r="B42" s="159" t="s">
        <v>66</v>
      </c>
      <c r="C42" s="81">
        <f>IF((E42+M42)='2 жадвал'!C41,SUM(E42+M42),"ХАТО")</f>
        <v>0</v>
      </c>
      <c r="D42" s="81">
        <f>IF((F42+N42)='2 жадвал'!D41,SUM(F42+N42),"ХАТО")</f>
        <v>0</v>
      </c>
      <c r="E42" s="84">
        <f t="shared" si="0"/>
        <v>0</v>
      </c>
      <c r="F42" s="84">
        <f t="shared" si="0"/>
        <v>0</v>
      </c>
      <c r="G42" s="82">
        <v>0</v>
      </c>
      <c r="H42" s="83">
        <v>0</v>
      </c>
      <c r="I42" s="82"/>
      <c r="J42" s="83"/>
      <c r="K42" s="82"/>
      <c r="L42" s="83"/>
      <c r="M42" s="84">
        <f t="shared" si="1"/>
        <v>0</v>
      </c>
      <c r="N42" s="84">
        <f t="shared" si="2"/>
        <v>0</v>
      </c>
      <c r="O42" s="82">
        <v>0</v>
      </c>
      <c r="P42" s="83"/>
      <c r="Q42" s="82"/>
      <c r="R42" s="83"/>
      <c r="S42" s="82"/>
      <c r="T42" s="140"/>
    </row>
    <row r="43" spans="1:20" ht="20.25" customHeight="1" x14ac:dyDescent="0.3">
      <c r="A43" s="174">
        <v>35</v>
      </c>
      <c r="B43" s="159" t="s">
        <v>67</v>
      </c>
      <c r="C43" s="81">
        <f>IF((E43+M43)='2 жадвал'!C42,SUM(E43+M43),"ХАТО")</f>
        <v>0</v>
      </c>
      <c r="D43" s="81">
        <f>IF((F43+N43)='2 жадвал'!D42,SUM(F43+N43),"ХАТО")</f>
        <v>0</v>
      </c>
      <c r="E43" s="84">
        <f t="shared" si="0"/>
        <v>0</v>
      </c>
      <c r="F43" s="84">
        <f t="shared" si="0"/>
        <v>0</v>
      </c>
      <c r="G43" s="82">
        <v>0</v>
      </c>
      <c r="H43" s="83">
        <v>0</v>
      </c>
      <c r="I43" s="82"/>
      <c r="J43" s="83"/>
      <c r="K43" s="82"/>
      <c r="L43" s="83"/>
      <c r="M43" s="84">
        <f t="shared" si="1"/>
        <v>0</v>
      </c>
      <c r="N43" s="84">
        <f t="shared" si="2"/>
        <v>0</v>
      </c>
      <c r="O43" s="82">
        <v>0</v>
      </c>
      <c r="P43" s="83"/>
      <c r="Q43" s="82"/>
      <c r="R43" s="83"/>
      <c r="S43" s="82"/>
      <c r="T43" s="140"/>
    </row>
    <row r="44" spans="1:20" ht="20.25" customHeight="1" x14ac:dyDescent="0.3">
      <c r="A44" s="174">
        <v>36</v>
      </c>
      <c r="B44" s="159" t="s">
        <v>68</v>
      </c>
      <c r="C44" s="81">
        <f>IF((E44+M44)='2 жадвал'!C43,SUM(E44+M44),"ХАТО")</f>
        <v>0</v>
      </c>
      <c r="D44" s="81">
        <f>IF((F44+N44)='2 жадвал'!D43,SUM(F44+N44),"ХАТО")</f>
        <v>0</v>
      </c>
      <c r="E44" s="84">
        <f t="shared" si="0"/>
        <v>0</v>
      </c>
      <c r="F44" s="84">
        <f t="shared" si="0"/>
        <v>0</v>
      </c>
      <c r="G44" s="82">
        <v>0</v>
      </c>
      <c r="H44" s="83">
        <v>0</v>
      </c>
      <c r="I44" s="82"/>
      <c r="J44" s="83"/>
      <c r="K44" s="82"/>
      <c r="L44" s="83"/>
      <c r="M44" s="84">
        <f t="shared" si="1"/>
        <v>0</v>
      </c>
      <c r="N44" s="84">
        <f t="shared" si="2"/>
        <v>0</v>
      </c>
      <c r="O44" s="82">
        <v>0</v>
      </c>
      <c r="P44" s="83"/>
      <c r="Q44" s="82"/>
      <c r="R44" s="83"/>
      <c r="S44" s="82"/>
      <c r="T44" s="140"/>
    </row>
    <row r="45" spans="1:20" ht="20.25" customHeight="1" x14ac:dyDescent="0.3">
      <c r="A45" s="174">
        <v>37</v>
      </c>
      <c r="B45" s="159" t="s">
        <v>69</v>
      </c>
      <c r="C45" s="81">
        <f>IF((E45+M45)='2 жадвал'!C44,SUM(E45+M45),"ХАТО")</f>
        <v>0</v>
      </c>
      <c r="D45" s="81">
        <f>IF((F45+N45)='2 жадвал'!D44,SUM(F45+N45),"ХАТО")</f>
        <v>0</v>
      </c>
      <c r="E45" s="84">
        <f t="shared" si="0"/>
        <v>0</v>
      </c>
      <c r="F45" s="84">
        <f t="shared" si="0"/>
        <v>0</v>
      </c>
      <c r="G45" s="82">
        <v>0</v>
      </c>
      <c r="H45" s="83">
        <v>0</v>
      </c>
      <c r="I45" s="82"/>
      <c r="J45" s="83"/>
      <c r="K45" s="82"/>
      <c r="L45" s="83"/>
      <c r="M45" s="84">
        <f t="shared" si="1"/>
        <v>0</v>
      </c>
      <c r="N45" s="84">
        <f t="shared" si="2"/>
        <v>0</v>
      </c>
      <c r="O45" s="82">
        <v>0</v>
      </c>
      <c r="P45" s="83"/>
      <c r="Q45" s="82"/>
      <c r="R45" s="83"/>
      <c r="S45" s="82"/>
      <c r="T45" s="140"/>
    </row>
    <row r="46" spans="1:20" ht="20.25" customHeight="1" thickBot="1" x14ac:dyDescent="0.35">
      <c r="A46" s="175">
        <v>38</v>
      </c>
      <c r="B46" s="162" t="s">
        <v>70</v>
      </c>
      <c r="C46" s="141">
        <f>IF((E46+M46)='2 жадвал'!C45,SUM(E46+M46),"ХАТО")</f>
        <v>53</v>
      </c>
      <c r="D46" s="141">
        <f>IF((F46+N46)='2 жадвал'!D45,SUM(F46+N46),"ХАТО")</f>
        <v>55</v>
      </c>
      <c r="E46" s="142">
        <f t="shared" si="0"/>
        <v>52</v>
      </c>
      <c r="F46" s="142">
        <f t="shared" si="0"/>
        <v>55</v>
      </c>
      <c r="G46" s="143">
        <v>52</v>
      </c>
      <c r="H46" s="144">
        <v>53</v>
      </c>
      <c r="I46" s="143"/>
      <c r="J46" s="144">
        <v>2</v>
      </c>
      <c r="K46" s="143"/>
      <c r="L46" s="144"/>
      <c r="M46" s="142">
        <f t="shared" si="1"/>
        <v>1</v>
      </c>
      <c r="N46" s="142">
        <f t="shared" si="2"/>
        <v>0</v>
      </c>
      <c r="O46" s="143">
        <v>1</v>
      </c>
      <c r="P46" s="144"/>
      <c r="Q46" s="143"/>
      <c r="R46" s="144"/>
      <c r="S46" s="143"/>
      <c r="T46" s="145"/>
    </row>
    <row r="47" spans="1:20" s="35" customFormat="1" ht="20.25" customHeight="1" thickBot="1" x14ac:dyDescent="0.25">
      <c r="A47" s="251" t="s">
        <v>17</v>
      </c>
      <c r="B47" s="252"/>
      <c r="C47" s="90">
        <f>SUM(C9:C46)</f>
        <v>1804</v>
      </c>
      <c r="D47" s="90">
        <f>SUM(D9:D46)</f>
        <v>1645</v>
      </c>
      <c r="E47" s="77">
        <f>IF(SUM(E9:E46)='3 жадвал'!E43,SUM(E9:E46),"ХАТО")</f>
        <v>1787</v>
      </c>
      <c r="F47" s="77">
        <f>IF(SUM(F9:F46)='3 жадвал'!F43,SUM(F9:F46),"ХАТО")</f>
        <v>1629</v>
      </c>
      <c r="G47" s="77">
        <f t="shared" ref="G47:L47" si="7">SUM(G9:G46)</f>
        <v>1783</v>
      </c>
      <c r="H47" s="77">
        <f t="shared" si="7"/>
        <v>1612</v>
      </c>
      <c r="I47" s="77">
        <f t="shared" si="7"/>
        <v>4</v>
      </c>
      <c r="J47" s="77">
        <f t="shared" si="7"/>
        <v>17</v>
      </c>
      <c r="K47" s="77">
        <f t="shared" si="7"/>
        <v>0</v>
      </c>
      <c r="L47" s="77">
        <f t="shared" si="7"/>
        <v>0</v>
      </c>
      <c r="M47" s="77">
        <f>IF(SUM(M9:M46)='3 жадвал'!G43,SUM(M9:M46),"ХАТО")</f>
        <v>17</v>
      </c>
      <c r="N47" s="77">
        <f>IF(SUM(N9:N46)='3 жадвал'!H43,SUM(N9:N46),"ХАТО")</f>
        <v>16</v>
      </c>
      <c r="O47" s="77">
        <f t="shared" ref="O47:T47" si="8">SUM(O9:O46)</f>
        <v>17</v>
      </c>
      <c r="P47" s="77">
        <f t="shared" si="8"/>
        <v>16</v>
      </c>
      <c r="Q47" s="77">
        <f t="shared" si="8"/>
        <v>0</v>
      </c>
      <c r="R47" s="77">
        <f t="shared" si="8"/>
        <v>0</v>
      </c>
      <c r="S47" s="77">
        <f t="shared" si="8"/>
        <v>0</v>
      </c>
      <c r="T47" s="80">
        <f t="shared" si="8"/>
        <v>0</v>
      </c>
    </row>
    <row r="48" spans="1:20" ht="20.25" customHeight="1" x14ac:dyDescent="0.3">
      <c r="A48" s="29"/>
      <c r="B48" s="30"/>
      <c r="C48" s="31"/>
      <c r="D48" s="32"/>
      <c r="E48" s="33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</row>
    <row r="49" spans="2:20" x14ac:dyDescent="0.3">
      <c r="B49" s="17"/>
      <c r="C49" s="17" t="s">
        <v>159</v>
      </c>
      <c r="D49" s="17"/>
      <c r="E49" s="13"/>
      <c r="F49" s="88"/>
      <c r="G49" s="13"/>
      <c r="H49" s="13"/>
      <c r="I49" s="13"/>
      <c r="J49" s="12"/>
      <c r="K49" s="27"/>
      <c r="L49" s="27"/>
      <c r="M49" s="27"/>
      <c r="N49" s="27" t="s">
        <v>158</v>
      </c>
      <c r="O49" s="88"/>
      <c r="P49" s="14"/>
      <c r="Q49" s="14"/>
      <c r="R49" s="14"/>
      <c r="S49" s="27"/>
      <c r="T49" s="27"/>
    </row>
  </sheetData>
  <sheetProtection algorithmName="SHA-512" hashValue="n27twkR0kQNuRvQxj+xGpd8EXA3/n3BteLwRyp3kvS531futkNVuhz4jCkH/KlHVYu9TIiz5wEh/DX/ac2ULMg==" saltValue="fXbJVKDrMNTWwf/zYWviHg==" spinCount="100000" sheet="1" objects="1" scenarios="1"/>
  <mergeCells count="19">
    <mergeCell ref="O6:P6"/>
    <mergeCell ref="Q6:R6"/>
    <mergeCell ref="S6:T6"/>
    <mergeCell ref="A1:T1"/>
    <mergeCell ref="A47:B47"/>
    <mergeCell ref="S2:T2"/>
    <mergeCell ref="G6:H6"/>
    <mergeCell ref="I6:J6"/>
    <mergeCell ref="A3:A7"/>
    <mergeCell ref="B3:B7"/>
    <mergeCell ref="C3:D6"/>
    <mergeCell ref="E3:T3"/>
    <mergeCell ref="E4:L4"/>
    <mergeCell ref="M4:T4"/>
    <mergeCell ref="E5:F6"/>
    <mergeCell ref="G5:L5"/>
    <mergeCell ref="M5:N6"/>
    <mergeCell ref="O5:T5"/>
    <mergeCell ref="K6:L6"/>
  </mergeCells>
  <printOptions horizontalCentered="1" verticalCentered="1"/>
  <pageMargins left="0.23622047244094491" right="0.23622047244094491" top="0.15748031496062992" bottom="0.15748031496062992" header="0" footer="0"/>
  <pageSetup paperSize="9" scale="6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CC00"/>
    <pageSetUpPr fitToPage="1"/>
  </sheetPr>
  <dimension ref="A1:P8"/>
  <sheetViews>
    <sheetView zoomScale="90" zoomScaleNormal="90" zoomScaleSheetLayoutView="100" workbookViewId="0">
      <selection activeCell="J9" sqref="J9"/>
    </sheetView>
  </sheetViews>
  <sheetFormatPr defaultColWidth="9.140625" defaultRowHeight="20.25" x14ac:dyDescent="0.3"/>
  <cols>
    <col min="1" max="1" width="13.5703125" style="27" customWidth="1"/>
    <col min="2" max="2" width="15.5703125" style="27" customWidth="1"/>
    <col min="3" max="3" width="17.5703125" style="27" customWidth="1"/>
    <col min="4" max="4" width="16.42578125" style="27" customWidth="1"/>
    <col min="5" max="5" width="10.7109375" style="27" customWidth="1"/>
    <col min="6" max="6" width="18.5703125" style="27" customWidth="1"/>
    <col min="7" max="7" width="12.85546875" style="27" customWidth="1"/>
    <col min="8" max="8" width="13.5703125" style="27" customWidth="1"/>
    <col min="9" max="9" width="12.5703125" style="27" customWidth="1"/>
    <col min="10" max="10" width="15.5703125" style="27" customWidth="1"/>
    <col min="11" max="11" width="17.5703125" style="27" customWidth="1"/>
    <col min="12" max="12" width="16.42578125" style="27" customWidth="1"/>
    <col min="13" max="13" width="10.7109375" style="27" customWidth="1"/>
    <col min="14" max="14" width="18.5703125" style="27" customWidth="1"/>
    <col min="15" max="15" width="12.85546875" style="27" customWidth="1"/>
    <col min="16" max="16" width="13.5703125" style="27" customWidth="1"/>
    <col min="17" max="16384" width="9.140625" style="27"/>
  </cols>
  <sheetData>
    <row r="1" spans="1:16" ht="69.75" customHeight="1" x14ac:dyDescent="0.3">
      <c r="A1" s="232" t="s">
        <v>156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</row>
    <row r="2" spans="1:16" ht="21" thickBot="1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275" t="s">
        <v>8</v>
      </c>
      <c r="P2" s="275"/>
    </row>
    <row r="3" spans="1:16" ht="36.75" customHeight="1" x14ac:dyDescent="0.3">
      <c r="A3" s="264" t="s">
        <v>96</v>
      </c>
      <c r="B3" s="270"/>
      <c r="C3" s="270"/>
      <c r="D3" s="270"/>
      <c r="E3" s="270"/>
      <c r="F3" s="270"/>
      <c r="G3" s="270"/>
      <c r="H3" s="267" t="s">
        <v>97</v>
      </c>
      <c r="I3" s="270" t="s">
        <v>98</v>
      </c>
      <c r="J3" s="270"/>
      <c r="K3" s="270"/>
      <c r="L3" s="270"/>
      <c r="M3" s="270"/>
      <c r="N3" s="270"/>
      <c r="O3" s="270"/>
      <c r="P3" s="273" t="s">
        <v>97</v>
      </c>
    </row>
    <row r="4" spans="1:16" ht="78.75" thickBot="1" x14ac:dyDescent="0.35">
      <c r="A4" s="176" t="s">
        <v>17</v>
      </c>
      <c r="B4" s="177" t="s">
        <v>99</v>
      </c>
      <c r="C4" s="177" t="s">
        <v>100</v>
      </c>
      <c r="D4" s="177" t="s">
        <v>101</v>
      </c>
      <c r="E4" s="177" t="s">
        <v>102</v>
      </c>
      <c r="F4" s="177" t="s">
        <v>103</v>
      </c>
      <c r="G4" s="177" t="s">
        <v>104</v>
      </c>
      <c r="H4" s="269"/>
      <c r="I4" s="177" t="s">
        <v>17</v>
      </c>
      <c r="J4" s="177" t="s">
        <v>99</v>
      </c>
      <c r="K4" s="177" t="s">
        <v>100</v>
      </c>
      <c r="L4" s="177" t="s">
        <v>101</v>
      </c>
      <c r="M4" s="177" t="s">
        <v>102</v>
      </c>
      <c r="N4" s="177" t="s">
        <v>103</v>
      </c>
      <c r="O4" s="177" t="s">
        <v>104</v>
      </c>
      <c r="P4" s="274"/>
    </row>
    <row r="5" spans="1:16" ht="20.25" customHeight="1" thickBot="1" x14ac:dyDescent="0.35">
      <c r="A5" s="178">
        <v>1</v>
      </c>
      <c r="B5" s="179">
        <v>2</v>
      </c>
      <c r="C5" s="179">
        <v>3</v>
      </c>
      <c r="D5" s="179">
        <v>4</v>
      </c>
      <c r="E5" s="179">
        <v>5</v>
      </c>
      <c r="F5" s="179">
        <v>6</v>
      </c>
      <c r="G5" s="179">
        <v>7</v>
      </c>
      <c r="H5" s="179">
        <v>8</v>
      </c>
      <c r="I5" s="179">
        <v>9</v>
      </c>
      <c r="J5" s="179">
        <v>10</v>
      </c>
      <c r="K5" s="179">
        <v>11</v>
      </c>
      <c r="L5" s="179">
        <v>12</v>
      </c>
      <c r="M5" s="179">
        <v>13</v>
      </c>
      <c r="N5" s="179">
        <v>14</v>
      </c>
      <c r="O5" s="179">
        <v>15</v>
      </c>
      <c r="P5" s="180">
        <v>16</v>
      </c>
    </row>
    <row r="6" spans="1:16" ht="39.75" customHeight="1" thickBot="1" x14ac:dyDescent="0.35">
      <c r="A6" s="196">
        <f>SUM(B6:G6)</f>
        <v>124</v>
      </c>
      <c r="B6" s="85">
        <v>82</v>
      </c>
      <c r="C6" s="85">
        <v>31</v>
      </c>
      <c r="D6" s="85">
        <v>2</v>
      </c>
      <c r="E6" s="85">
        <v>4</v>
      </c>
      <c r="F6" s="85">
        <v>0</v>
      </c>
      <c r="G6" s="85">
        <v>5</v>
      </c>
      <c r="H6" s="85"/>
      <c r="I6" s="86">
        <f>SUM(J6:O6)</f>
        <v>883</v>
      </c>
      <c r="J6" s="85">
        <v>618</v>
      </c>
      <c r="K6" s="85">
        <v>215</v>
      </c>
      <c r="L6" s="85">
        <v>10</v>
      </c>
      <c r="M6" s="85">
        <v>12</v>
      </c>
      <c r="N6" s="85">
        <v>3</v>
      </c>
      <c r="O6" s="85">
        <v>25</v>
      </c>
      <c r="P6" s="87">
        <v>0</v>
      </c>
    </row>
    <row r="7" spans="1:16" ht="63" customHeight="1" x14ac:dyDescent="0.3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s="34" customFormat="1" ht="32.25" customHeight="1" x14ac:dyDescent="0.2">
      <c r="A8" s="37"/>
      <c r="B8" s="15"/>
      <c r="C8" s="15"/>
      <c r="D8" s="35" t="s">
        <v>157</v>
      </c>
      <c r="E8" s="35"/>
      <c r="F8" s="35"/>
      <c r="G8" s="35"/>
      <c r="H8" s="35"/>
      <c r="I8" s="35"/>
      <c r="L8" s="24" t="s">
        <v>158</v>
      </c>
      <c r="M8" s="24"/>
      <c r="N8" s="15"/>
      <c r="O8" s="15"/>
      <c r="P8" s="15"/>
    </row>
  </sheetData>
  <sheetProtection algorithmName="SHA-512" hashValue="ndH0XnsXvE8vSbWI6y5zl8vtniEOhTVApHOLgwdxWR0+I6SfxLUS94i6P3ku1GFr1KCdpWM6MzTjEubCxdPReA==" saltValue="PNqRMmaYxpNuXAgJ/Njjug==" spinCount="100000" sheet="1" objects="1" scenarios="1"/>
  <mergeCells count="6">
    <mergeCell ref="A1:P1"/>
    <mergeCell ref="A3:G3"/>
    <mergeCell ref="H3:H4"/>
    <mergeCell ref="P3:P4"/>
    <mergeCell ref="I3:O3"/>
    <mergeCell ref="O2:P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CC00"/>
    <pageSetUpPr fitToPage="1"/>
  </sheetPr>
  <dimension ref="A1:P12"/>
  <sheetViews>
    <sheetView zoomScaleNormal="100" zoomScaleSheetLayoutView="100" workbookViewId="0">
      <selection activeCell="Q5" sqref="Q5"/>
    </sheetView>
  </sheetViews>
  <sheetFormatPr defaultColWidth="9.140625" defaultRowHeight="20.25" x14ac:dyDescent="0.3"/>
  <cols>
    <col min="1" max="14" width="11.42578125" style="27" customWidth="1"/>
    <col min="15" max="16384" width="9.140625" style="27"/>
  </cols>
  <sheetData>
    <row r="1" spans="1:16" ht="131.25" customHeight="1" x14ac:dyDescent="0.3">
      <c r="A1" s="232" t="s">
        <v>164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</row>
    <row r="2" spans="1:16" ht="19.5" customHeight="1" thickBot="1" x14ac:dyDescent="0.35">
      <c r="A2" s="49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275" t="s">
        <v>9</v>
      </c>
      <c r="N2" s="275"/>
    </row>
    <row r="3" spans="1:16" x14ac:dyDescent="0.3">
      <c r="A3" s="277" t="s">
        <v>105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9"/>
    </row>
    <row r="4" spans="1:16" ht="18.75" customHeight="1" x14ac:dyDescent="0.3">
      <c r="A4" s="280" t="s">
        <v>106</v>
      </c>
      <c r="B4" s="276"/>
      <c r="C4" s="276"/>
      <c r="D4" s="276"/>
      <c r="E4" s="276"/>
      <c r="F4" s="276"/>
      <c r="G4" s="276"/>
      <c r="H4" s="276"/>
      <c r="I4" s="281" t="s">
        <v>107</v>
      </c>
      <c r="J4" s="281"/>
      <c r="K4" s="281" t="s">
        <v>108</v>
      </c>
      <c r="L4" s="281"/>
      <c r="M4" s="276" t="s">
        <v>17</v>
      </c>
      <c r="N4" s="282"/>
    </row>
    <row r="5" spans="1:16" ht="60.75" customHeight="1" x14ac:dyDescent="0.3">
      <c r="A5" s="280" t="s">
        <v>109</v>
      </c>
      <c r="B5" s="276"/>
      <c r="C5" s="276" t="s">
        <v>110</v>
      </c>
      <c r="D5" s="276"/>
      <c r="E5" s="281" t="s">
        <v>111</v>
      </c>
      <c r="F5" s="281"/>
      <c r="G5" s="276" t="s">
        <v>17</v>
      </c>
      <c r="H5" s="276"/>
      <c r="I5" s="281"/>
      <c r="J5" s="281"/>
      <c r="K5" s="281"/>
      <c r="L5" s="281"/>
      <c r="M5" s="276"/>
      <c r="N5" s="282"/>
    </row>
    <row r="6" spans="1:16" s="5" customFormat="1" x14ac:dyDescent="0.2">
      <c r="A6" s="185" t="str">
        <f>'1 жадвал'!C5</f>
        <v>2024-y</v>
      </c>
      <c r="B6" s="185" t="str">
        <f>'1 жадвал'!D5</f>
        <v>2025-y</v>
      </c>
      <c r="C6" s="181" t="str">
        <f>'1 жадвал'!C5</f>
        <v>2024-y</v>
      </c>
      <c r="D6" s="181" t="str">
        <f>'1 жадвал'!D5</f>
        <v>2025-y</v>
      </c>
      <c r="E6" s="181" t="str">
        <f>'1 жадвал'!C5</f>
        <v>2024-y</v>
      </c>
      <c r="F6" s="181" t="str">
        <f>'1 жадвал'!D5</f>
        <v>2025-y</v>
      </c>
      <c r="G6" s="181" t="str">
        <f>'1 жадвал'!C5</f>
        <v>2024-y</v>
      </c>
      <c r="H6" s="181" t="str">
        <f>'1 жадвал'!D5</f>
        <v>2025-y</v>
      </c>
      <c r="I6" s="181" t="str">
        <f>'1 жадвал'!C5</f>
        <v>2024-y</v>
      </c>
      <c r="J6" s="181" t="str">
        <f>'1 жадвал'!D5</f>
        <v>2025-y</v>
      </c>
      <c r="K6" s="181" t="str">
        <f>'1 жадвал'!C5</f>
        <v>2024-y</v>
      </c>
      <c r="L6" s="181" t="str">
        <f>'1 жадвал'!D5</f>
        <v>2025-y</v>
      </c>
      <c r="M6" s="181" t="str">
        <f>'1 жадвал'!C5</f>
        <v>2024-y</v>
      </c>
      <c r="N6" s="197" t="str">
        <f>'1 жадвал'!D5</f>
        <v>2025-y</v>
      </c>
    </row>
    <row r="7" spans="1:16" x14ac:dyDescent="0.3">
      <c r="A7" s="188">
        <v>1</v>
      </c>
      <c r="B7" s="187">
        <v>2</v>
      </c>
      <c r="C7" s="187">
        <v>3</v>
      </c>
      <c r="D7" s="187">
        <v>4</v>
      </c>
      <c r="E7" s="187">
        <v>5</v>
      </c>
      <c r="F7" s="187">
        <v>6</v>
      </c>
      <c r="G7" s="187">
        <v>7</v>
      </c>
      <c r="H7" s="187">
        <v>8</v>
      </c>
      <c r="I7" s="187">
        <v>9</v>
      </c>
      <c r="J7" s="187">
        <v>10</v>
      </c>
      <c r="K7" s="187">
        <v>11</v>
      </c>
      <c r="L7" s="187">
        <v>12</v>
      </c>
      <c r="M7" s="187">
        <v>13</v>
      </c>
      <c r="N7" s="189">
        <v>14</v>
      </c>
    </row>
    <row r="8" spans="1:16" ht="33" customHeight="1" thickBot="1" x14ac:dyDescent="0.35">
      <c r="A8" s="182"/>
      <c r="B8" s="183"/>
      <c r="C8" s="184">
        <v>2</v>
      </c>
      <c r="D8" s="184">
        <v>3</v>
      </c>
      <c r="E8" s="184"/>
      <c r="F8" s="184"/>
      <c r="G8" s="38">
        <f>A8+C8+E8</f>
        <v>2</v>
      </c>
      <c r="H8" s="38">
        <f>B8+D8+F8</f>
        <v>3</v>
      </c>
      <c r="I8" s="184"/>
      <c r="J8" s="184"/>
      <c r="K8" s="184"/>
      <c r="L8" s="184"/>
      <c r="M8" s="38">
        <f>G8+I8+K8</f>
        <v>2</v>
      </c>
      <c r="N8" s="50">
        <f>H8+J8+L8</f>
        <v>3</v>
      </c>
    </row>
    <row r="9" spans="1:16" ht="16.5" customHeight="1" x14ac:dyDescent="0.3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6.5" customHeight="1" x14ac:dyDescent="0.3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pans="1:16" s="40" customFormat="1" ht="23.25" customHeight="1" x14ac:dyDescent="0.2">
      <c r="A11" s="37"/>
      <c r="B11" s="37"/>
      <c r="C11" s="15"/>
      <c r="D11" s="24"/>
      <c r="E11" s="15"/>
      <c r="F11" s="24"/>
      <c r="G11" s="24"/>
      <c r="H11" s="24"/>
      <c r="I11" s="12" t="s">
        <v>160</v>
      </c>
      <c r="J11" s="34"/>
      <c r="K11" s="24"/>
      <c r="L11" s="34"/>
      <c r="M11" s="15"/>
      <c r="N11" s="15"/>
    </row>
    <row r="12" spans="1:16" x14ac:dyDescent="0.3">
      <c r="A12" s="220" t="s">
        <v>161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 s="220"/>
      <c r="P12" s="220"/>
    </row>
  </sheetData>
  <sheetProtection algorithmName="SHA-512" hashValue="Z+6BFsYweIhwY+1o6OcO7GNxBpmHy9ZxqgLPbjLcCx1ykSl6Dow/Oa21jm7HLFPfa2nFQz90ZtT5OHaYe1dlNA==" saltValue="7n5ZgfgRy0ziSysmc8lHZg==" spinCount="100000" sheet="1" objects="1" scenarios="1"/>
  <mergeCells count="12">
    <mergeCell ref="A12:P12"/>
    <mergeCell ref="G5:H5"/>
    <mergeCell ref="A1:N1"/>
    <mergeCell ref="A3:N3"/>
    <mergeCell ref="A4:H4"/>
    <mergeCell ref="I4:J5"/>
    <mergeCell ref="K4:L5"/>
    <mergeCell ref="M4:N5"/>
    <mergeCell ref="A5:B5"/>
    <mergeCell ref="C5:D5"/>
    <mergeCell ref="E5:F5"/>
    <mergeCell ref="M2:N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1 жадвал</vt:lpstr>
      <vt:lpstr>2 жадвал</vt:lpstr>
      <vt:lpstr>3 жадвал</vt:lpstr>
      <vt:lpstr>4 жадвал</vt:lpstr>
      <vt:lpstr>5 жадвал</vt:lpstr>
      <vt:lpstr>6 жадвал</vt:lpstr>
      <vt:lpstr>'1 жадвал'!Область_печати</vt:lpstr>
      <vt:lpstr>'3 жадвал'!Область_печати</vt:lpstr>
      <vt:lpstr>'4 жадвал'!Область_печати</vt:lpstr>
      <vt:lpstr>'5 жадвал'!Область_печати</vt:lpstr>
      <vt:lpstr>'6 жадвал'!Область_печати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Xoliqov Nozimxon Nodirxonovich</dc:creator>
  <cp:lastModifiedBy>Laser</cp:lastModifiedBy>
  <cp:lastPrinted>2025-12-06T13:30:56Z</cp:lastPrinted>
  <dcterms:created xsi:type="dcterms:W3CDTF">2018-07-02T07:03:44Z</dcterms:created>
  <dcterms:modified xsi:type="dcterms:W3CDTF">2025-12-29T06:10:08Z</dcterms:modified>
</cp:coreProperties>
</file>