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xalikov\Desktop\"/>
    </mc:Choice>
  </mc:AlternateContent>
  <xr:revisionPtr revIDLastSave="0" documentId="13_ncr:1_{A71FEA04-66C0-4AFA-BC0F-E29FF741C6D6}" xr6:coauthVersionLast="45" xr6:coauthVersionMax="45" xr10:uidLastSave="{00000000-0000-0000-0000-000000000000}"/>
  <bookViews>
    <workbookView xWindow="-120" yWindow="-120" windowWidth="29040" windowHeight="15720" xr2:uid="{DEB22620-8E65-431C-8902-128DB855CD7C}"/>
  </bookViews>
  <sheets>
    <sheet name="2023-3-2 Форма(Бюджет-4-чор)" sheetId="1" r:id="rId1"/>
  </sheets>
  <externalReferences>
    <externalReference r:id="rId2"/>
  </externalReferences>
  <definedNames>
    <definedName name="_xlnm.Print_Area" localSheetId="0">'2023-3-2 Форма(Бюджет-4-чор)'!$A$1:$G$155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6" i="1" l="1"/>
  <c r="F134" i="1"/>
  <c r="F135" i="1" s="1"/>
  <c r="F131" i="1"/>
  <c r="F132" i="1" s="1"/>
  <c r="G130" i="1"/>
  <c r="G129" i="1"/>
  <c r="F127" i="1"/>
  <c r="G127" i="1" s="1"/>
  <c r="F126" i="1"/>
  <c r="E126" i="1"/>
  <c r="D126" i="1"/>
  <c r="D125" i="1"/>
  <c r="D124" i="1"/>
  <c r="D123" i="1"/>
  <c r="D122" i="1"/>
  <c r="D121" i="1"/>
  <c r="D120" i="1"/>
  <c r="D119" i="1"/>
  <c r="F118" i="1"/>
  <c r="E118" i="1"/>
  <c r="D118" i="1"/>
  <c r="D117" i="1"/>
  <c r="D116" i="1"/>
  <c r="D115" i="1"/>
  <c r="D114" i="1"/>
  <c r="D113" i="1"/>
  <c r="D112" i="1"/>
  <c r="D111" i="1"/>
  <c r="E105" i="1"/>
  <c r="E90" i="1"/>
  <c r="E84" i="1"/>
  <c r="G78" i="1"/>
  <c r="D78" i="1"/>
  <c r="E78" i="1" s="1"/>
  <c r="G72" i="1"/>
  <c r="D72" i="1"/>
  <c r="E72" i="1" s="1"/>
  <c r="G66" i="1"/>
  <c r="D66" i="1"/>
  <c r="E66" i="1" s="1"/>
  <c r="E60" i="1"/>
  <c r="G57" i="1"/>
  <c r="D54" i="1"/>
  <c r="E54" i="1" s="1"/>
  <c r="G54" i="1" s="1"/>
  <c r="D48" i="1"/>
  <c r="E48" i="1" s="1"/>
  <c r="E42" i="1"/>
  <c r="D36" i="1"/>
  <c r="E30" i="1"/>
  <c r="G25" i="1"/>
  <c r="D24" i="1"/>
  <c r="E24" i="1" s="1"/>
  <c r="G21" i="1"/>
  <c r="G20" i="1"/>
  <c r="D18" i="1"/>
  <c r="G15" i="1"/>
  <c r="E18" i="1" l="1"/>
  <c r="G18" i="1" s="1"/>
  <c r="G24" i="1"/>
  <c r="G48" i="1"/>
  <c r="E36" i="1"/>
  <c r="G36" i="1" s="1"/>
  <c r="F128" i="1"/>
  <c r="G111" i="1" s="1"/>
  <c r="G128" i="1" s="1"/>
  <c r="G131" i="1"/>
  <c r="G134" i="1"/>
  <c r="G135" i="1" s="1"/>
  <c r="F139" i="1"/>
  <c r="G114" i="1" l="1"/>
  <c r="G132" i="1" s="1"/>
  <c r="G151" i="1" s="1"/>
  <c r="F151" i="1"/>
  <c r="G139" i="1"/>
</calcChain>
</file>

<file path=xl/sharedStrings.xml><?xml version="1.0" encoding="utf-8"?>
<sst xmlns="http://schemas.openxmlformats.org/spreadsheetml/2006/main" count="316" uniqueCount="84">
  <si>
    <t>Олий таълим муассасалари бўйича штатлар ва контингентга доир режанинг бажарилиши тўғрисида</t>
  </si>
  <si>
    <t>Ҳ И С О Б О Т</t>
  </si>
  <si>
    <t>(бюджет)*</t>
  </si>
  <si>
    <t>01 январь 2024 йил ҳолатига</t>
  </si>
  <si>
    <r>
      <t xml:space="preserve">Ташкилот номи: </t>
    </r>
    <r>
      <rPr>
        <b/>
        <u/>
        <sz val="12"/>
        <rFont val="Times New Roman"/>
        <family val="1"/>
        <charset val="204"/>
      </rPr>
      <t>Олий таълим, фан ва инновациялар вазирлиги</t>
    </r>
  </si>
  <si>
    <r>
      <t xml:space="preserve">Даврийлиги: </t>
    </r>
    <r>
      <rPr>
        <b/>
        <u/>
        <sz val="12"/>
        <rFont val="Times New Roman"/>
        <family val="1"/>
        <charset val="204"/>
      </rPr>
      <t>йиллик</t>
    </r>
    <r>
      <rPr>
        <sz val="12"/>
        <rFont val="Times New Roman"/>
        <family val="1"/>
        <charset val="204"/>
      </rPr>
      <t xml:space="preserve">, чораклик </t>
    </r>
    <r>
      <rPr>
        <i/>
        <sz val="12"/>
        <rFont val="Times New Roman"/>
        <family val="1"/>
        <charset val="204"/>
      </rPr>
      <t>(кераклиги чизилсин)</t>
    </r>
  </si>
  <si>
    <r>
      <t xml:space="preserve">Вазирлик (идора): </t>
    </r>
    <r>
      <rPr>
        <u/>
        <sz val="12"/>
        <rFont val="Times New Roman"/>
        <family val="1"/>
        <charset val="204"/>
      </rPr>
      <t>Олий таълим, фан ва инновациялар вазирлиги</t>
    </r>
  </si>
  <si>
    <t>Бўлим __7094__ кичик бўлим __100__ боб __079_</t>
  </si>
  <si>
    <r>
      <t xml:space="preserve">Бюджет тури: </t>
    </r>
    <r>
      <rPr>
        <u/>
        <sz val="12"/>
        <rFont val="Times New Roman"/>
        <family val="1"/>
        <charset val="204"/>
      </rPr>
      <t>Республика бюджети</t>
    </r>
  </si>
  <si>
    <t>Асосий кўрсаткичлар**</t>
  </si>
  <si>
    <t>Тоифалар***</t>
  </si>
  <si>
    <t>Ҳақиқий миқдори</t>
  </si>
  <si>
    <t>Ўртача йиллик миқдори</t>
  </si>
  <si>
    <t>Йил
бошига</t>
  </si>
  <si>
    <t>Йил (чорак) охирига</t>
  </si>
  <si>
    <t>Йиллик
режа</t>
  </si>
  <si>
    <t>Бажарилиши</t>
  </si>
  <si>
    <t>Ташкилотлар - жами</t>
  </si>
  <si>
    <t>А. Талабаларни ўқитиш бўйича режанинг бажарилиши</t>
  </si>
  <si>
    <t>1.1 Бакалавриат - кундузги ўқитиш шакли</t>
  </si>
  <si>
    <t>Талабалар - жами</t>
  </si>
  <si>
    <t>Қабул</t>
  </si>
  <si>
    <t>х</t>
  </si>
  <si>
    <t>Чиқарув</t>
  </si>
  <si>
    <t>Ўқув муддати тугагунча чиқиб кетганлар</t>
  </si>
  <si>
    <t>Ўқув муддати тугагунча қабул қилинганлар</t>
  </si>
  <si>
    <t>1.2. Бакалавриат - сиртқи ўқитиш шакли</t>
  </si>
  <si>
    <t>1.3. Бакалавриат - махсус сиртқи ўқитиш шакли</t>
  </si>
  <si>
    <t>1.4. Бакалавриат - кечки (сменали) ўқитиш шакли</t>
  </si>
  <si>
    <t>1.5. Бакалавриат - иккинчи ва ундан кейинги олий маълумотни кундузги ўқитиш шакли</t>
  </si>
  <si>
    <t>1.6. Бакалавриат - масофавий таълим</t>
  </si>
  <si>
    <t>2.1. Магистратура – кундузги ўқитиш шакли</t>
  </si>
  <si>
    <t>2.2. Магистратура – сиртқи ўқитиш шакли</t>
  </si>
  <si>
    <t>3.1. Таянч докторантура</t>
  </si>
  <si>
    <t>3.2. Докторантура</t>
  </si>
  <si>
    <t>3.3. Стажёр-тадқиқотчилар институти</t>
  </si>
  <si>
    <t xml:space="preserve">3.4. Мустақил изланувчилар </t>
  </si>
  <si>
    <t>4. Ординатура</t>
  </si>
  <si>
    <t>Ординатлар сони</t>
  </si>
  <si>
    <t xml:space="preserve">5. Кадрларни қайта тайёрлаш </t>
  </si>
  <si>
    <t>Гуруҳлар сони</t>
  </si>
  <si>
    <t>Тингловчилар - жами</t>
  </si>
  <si>
    <t>6. Малака ошириш</t>
  </si>
  <si>
    <t>Ўқитиш - ойлар</t>
  </si>
  <si>
    <t>7. Хорижий фуқаролар</t>
  </si>
  <si>
    <t>Б. Бошқа кўрсаткичлар</t>
  </si>
  <si>
    <t>Профессор-ўқитувчиларнинг штат бирлик (ставка)лари сони – жами, шу жумладан:</t>
  </si>
  <si>
    <t>фан доктори (Doctor of Science)</t>
  </si>
  <si>
    <t>фан номзоди ва фалсафа доктори (PhD)</t>
  </si>
  <si>
    <t>Бошқарув,  техник, хизмат кўрсатувчи ва ўқув-ёрдамчи ходимларининг штат бирлик (ставка)лари сони - жами, шу жумладан:</t>
  </si>
  <si>
    <t>бошқарув ходимлар</t>
  </si>
  <si>
    <t>техник ходимлар</t>
  </si>
  <si>
    <t>хизмат кўрсатувчи ходимлар</t>
  </si>
  <si>
    <t>ўқув-ёрдамчи ходимлар</t>
  </si>
  <si>
    <t>Профессор-ўқитувчиларнинг сони (жисмоний шахслар) – жами, шу жумладан:</t>
  </si>
  <si>
    <t>Бошқарув,  техник, хизмат кўрсатувчи ва ўқув-ёрдамчи ходимларининг сони (жисмоний шахслар) - жами, шу жумладан:</t>
  </si>
  <si>
    <t>Профессор-ўқитувчиларнинг иш ҳақи жамғармаси</t>
  </si>
  <si>
    <t>Профессор-ўқитувчиларнинг ўртача иш ҳақи</t>
  </si>
  <si>
    <t>Профессор-ўқитувчилар иш ҳақининг бошқа турлари (қўшимча ва устамалар, фахрий унвон)</t>
  </si>
  <si>
    <t>Соатбай ҳақ тўлаш</t>
  </si>
  <si>
    <t>Бошқарув,  техник, хизмат кўрсатувчи ва ўқув-ёрдамчи ходимларининг иш ҳақи жамғармаси</t>
  </si>
  <si>
    <t>Бошқарув,  техник, хизмат кўрсатувчи ва ўқув-ёрдамчи ходимларининг ўртача иш ҳақи</t>
  </si>
  <si>
    <t>Бошқарув, техник, хизмат кўрсатувчи ва ўқув-ёрдамчи ходимлар иш ҳақининг бошқа турлари (қўшимча ва устамалар, фахрий унвон)</t>
  </si>
  <si>
    <t>Моддий рағбатлантириш жамғармаси</t>
  </si>
  <si>
    <t>Моддий рағбатлантириш жамғармаси
фоиз ҳисобида</t>
  </si>
  <si>
    <t>Харбий кафедра ўқитувчиларининг бир йиллик меҳнатга ҳақ тўлаш жамғармаси</t>
  </si>
  <si>
    <t>Техник-таъмирлаш ва тезкор қайта тиклаш хизмати</t>
  </si>
  <si>
    <r>
      <t xml:space="preserve">Илмий даражага эга бўлган ходимларга қўшимча тўловлар - 41.11.240 </t>
    </r>
    <r>
      <rPr>
        <b/>
        <sz val="8"/>
        <rFont val="Times New Roman"/>
        <family val="1"/>
        <charset val="204"/>
      </rPr>
      <t>(ВМ-1030 24.12.2019 й.)</t>
    </r>
  </si>
  <si>
    <t>Иш ҳақи жамғармаси (41.11.000)</t>
  </si>
  <si>
    <t>Вақтинча меҳнатга қобилиятсизлик варақалари тўлови</t>
  </si>
  <si>
    <t>Компенсация тўловлари харажатлари</t>
  </si>
  <si>
    <t>Компенсация олувчилар сони, шу жумладан:</t>
  </si>
  <si>
    <t xml:space="preserve">     шаҳарларда</t>
  </si>
  <si>
    <t xml:space="preserve">     қишлоқ жойларда</t>
  </si>
  <si>
    <t>Ётоқхоналардаги жойлар</t>
  </si>
  <si>
    <t>Ҳақиқатда яшовчилар сони</t>
  </si>
  <si>
    <r>
      <t xml:space="preserve">Жами майдондан ижарага берилган қисми </t>
    </r>
    <r>
      <rPr>
        <b/>
        <sz val="10"/>
        <rFont val="Times New Roman"/>
        <family val="1"/>
        <charset val="204"/>
      </rPr>
      <t>(м.кв)</t>
    </r>
  </si>
  <si>
    <t>Жами ижарадан тушган тушум</t>
  </si>
  <si>
    <t>Хизмат автомашиналари сони</t>
  </si>
  <si>
    <t>Ҳомиладорлик ва туғиш бўйича нафақа (ҳисобланган) суммаси</t>
  </si>
  <si>
    <t>олувчилар сони</t>
  </si>
  <si>
    <t>*) Бюджет маблағлари бўйича алоҳида, контракт маблағлари бўйича алоҳида тўлдирилади.</t>
  </si>
  <si>
    <t>**) Молия органлари бюджет ташкилотларидан ҳисоботларни қабул қилиш жараёнида тармоқ, штатлар ва контингентга доир режанинг бажарилиши билан боғлиқ бошқа кўрсаткичлар бўйича маълумотларни ҳам талаб қилишга ҳақлидир.</t>
  </si>
  <si>
    <t>***) Ушбу устун тегишли молия органлари томонидан тўлдирилади.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</si>
</sst>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_-* #,##0.00\ _₽_-;\-* #,##0.00\ _₽_-;_-* &quot;-&quot;??\ _₽_-;_-@_-"/>
    <numFmt numFmtId="166" formatCode="_-* #,##0\ _₽_-;\-* #,##0\ _₽_-;_-* &quot;-&quot;??\ _₽_-;_-@_-"/>
    <numFmt numFmtId="167" formatCode="#,##0_ ;[Red]\-#,##0\ "/>
    <numFmt numFmtId="169" formatCode="_-* #,##0.0\ _₽_-;\-* #,##0.0\ _₽_-;_-* &quot;-&quot;??\ _₽_-;_-@_-"/>
    <numFmt numFmtId="170" formatCode="0.0%"/>
    <numFmt numFmtId="171" formatCode="_-* #,##0.0\ _с_ў_м_-;\-* #,##0.0\ _с_ў_м_-;_-* &quot;-&quot;?\ _с_ў_м_-;_-@_-"/>
    <numFmt numFmtId="172" formatCode="_-* #,##0\ _с_ў_м_-;\-* #,##0\ _с_ў_м_-;_-* &quot;-&quot;?\ _с_ў_м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textRotation="90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textRotation="90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textRotation="90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16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 applyProtection="1">
      <alignment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164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vertical="center" wrapText="1"/>
      <protection locked="0"/>
    </xf>
    <xf numFmtId="0" fontId="3" fillId="2" borderId="29" xfId="0" applyFont="1" applyFill="1" applyBorder="1" applyAlignment="1" applyProtection="1">
      <alignment vertical="center" wrapText="1"/>
      <protection locked="0"/>
    </xf>
    <xf numFmtId="166" fontId="3" fillId="2" borderId="30" xfId="1" applyNumberFormat="1" applyFont="1" applyFill="1" applyBorder="1" applyAlignment="1" applyProtection="1">
      <alignment horizontal="center" vertical="center" wrapText="1" shrinkToFit="1"/>
      <protection locked="0"/>
    </xf>
    <xf numFmtId="166" fontId="3" fillId="2" borderId="31" xfId="1" applyNumberFormat="1" applyFont="1" applyFill="1" applyBorder="1" applyAlignment="1" applyProtection="1">
      <alignment horizontal="center" vertical="center" wrapText="1" shrinkToFit="1"/>
      <protection locked="0"/>
    </xf>
    <xf numFmtId="166" fontId="3" fillId="2" borderId="32" xfId="1" applyNumberFormat="1" applyFont="1" applyFill="1" applyBorder="1" applyAlignment="1" applyProtection="1">
      <alignment horizontal="center" vertical="center" wrapText="1" shrinkToFi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vertical="center" wrapText="1"/>
      <protection locked="0"/>
    </xf>
    <xf numFmtId="0" fontId="3" fillId="2" borderId="34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166" fontId="3" fillId="2" borderId="14" xfId="1" applyNumberFormat="1" applyFont="1" applyFill="1" applyBorder="1" applyAlignment="1" applyProtection="1">
      <alignment horizontal="center" vertical="center" wrapText="1" shrinkToFit="1"/>
      <protection locked="0"/>
    </xf>
    <xf numFmtId="166" fontId="3" fillId="2" borderId="15" xfId="1" applyNumberFormat="1" applyFont="1" applyFill="1" applyBorder="1" applyAlignment="1" applyProtection="1">
      <alignment horizontal="center" vertical="center" wrapText="1" shrinkToFit="1"/>
      <protection locked="0"/>
    </xf>
    <xf numFmtId="166" fontId="3" fillId="2" borderId="28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2" fontId="2" fillId="2" borderId="30" xfId="0" applyNumberFormat="1" applyFont="1" applyFill="1" applyBorder="1" applyAlignment="1" applyProtection="1">
      <alignment horizontal="center" vertical="center" shrinkToFit="1"/>
      <protection locked="0"/>
    </xf>
    <xf numFmtId="2" fontId="2" fillId="2" borderId="31" xfId="0" applyNumberFormat="1" applyFont="1" applyFill="1" applyBorder="1" applyAlignment="1" applyProtection="1">
      <alignment horizontal="center" vertical="center" shrinkToFit="1"/>
      <protection locked="0"/>
    </xf>
    <xf numFmtId="2" fontId="2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left" vertical="center" wrapText="1" indent="2"/>
      <protection locked="0"/>
    </xf>
    <xf numFmtId="2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2" fontId="3" fillId="2" borderId="31" xfId="0" applyNumberFormat="1" applyFont="1" applyFill="1" applyBorder="1" applyAlignment="1" applyProtection="1">
      <alignment horizontal="center" vertical="center" shrinkToFit="1"/>
      <protection locked="0"/>
    </xf>
    <xf numFmtId="1" fontId="3" fillId="2" borderId="31" xfId="0" applyNumberFormat="1" applyFont="1" applyFill="1" applyBorder="1" applyAlignment="1" applyProtection="1">
      <alignment horizontal="center" vertical="center" shrinkToFit="1"/>
      <protection locked="0"/>
    </xf>
    <xf numFmtId="2" fontId="3" fillId="2" borderId="35" xfId="0" applyNumberFormat="1" applyFont="1" applyFill="1" applyBorder="1" applyAlignment="1" applyProtection="1">
      <alignment horizontal="center" vertical="center" shrinkToFit="1"/>
      <protection locked="0"/>
    </xf>
    <xf numFmtId="2" fontId="2" fillId="2" borderId="28" xfId="0" applyNumberFormat="1" applyFont="1" applyFill="1" applyBorder="1" applyAlignment="1" applyProtection="1">
      <alignment horizontal="center" vertical="center" shrinkToFit="1"/>
      <protection locked="0"/>
    </xf>
    <xf numFmtId="1" fontId="2" fillId="2" borderId="30" xfId="0" applyNumberFormat="1" applyFont="1" applyFill="1" applyBorder="1" applyAlignment="1" applyProtection="1">
      <alignment horizontal="center" vertical="center" shrinkToFit="1"/>
      <protection locked="0"/>
    </xf>
    <xf numFmtId="1" fontId="2" fillId="2" borderId="31" xfId="0" applyNumberFormat="1" applyFont="1" applyFill="1" applyBorder="1" applyAlignment="1" applyProtection="1">
      <alignment horizontal="center" vertical="center" shrinkToFit="1"/>
      <protection locked="0"/>
    </xf>
    <xf numFmtId="1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1" fontId="3" fillId="2" borderId="35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169" fontId="2" fillId="2" borderId="31" xfId="1" applyNumberFormat="1" applyFont="1" applyFill="1" applyBorder="1" applyAlignment="1" applyProtection="1">
      <alignment horizontal="center" vertical="center" shrinkToFit="1"/>
      <protection locked="0"/>
    </xf>
    <xf numFmtId="169" fontId="2" fillId="2" borderId="32" xfId="1" applyNumberFormat="1" applyFont="1" applyFill="1" applyBorder="1" applyAlignment="1" applyProtection="1">
      <alignment horizontal="center" vertical="center" shrinkToFit="1"/>
      <protection locked="0"/>
    </xf>
    <xf numFmtId="167" fontId="3" fillId="0" borderId="0" xfId="0" applyNumberFormat="1" applyFont="1" applyProtection="1">
      <protection locked="0"/>
    </xf>
    <xf numFmtId="9" fontId="3" fillId="0" borderId="0" xfId="2" applyFont="1" applyAlignment="1" applyProtection="1">
      <alignment horizontal="center"/>
      <protection locked="0"/>
    </xf>
    <xf numFmtId="0" fontId="8" fillId="2" borderId="28" xfId="0" applyFont="1" applyFill="1" applyBorder="1" applyAlignment="1" applyProtection="1">
      <alignment vertical="center" wrapText="1"/>
      <protection locked="0"/>
    </xf>
    <xf numFmtId="169" fontId="8" fillId="2" borderId="31" xfId="1" applyNumberFormat="1" applyFont="1" applyFill="1" applyBorder="1" applyAlignment="1" applyProtection="1">
      <alignment horizontal="center" vertical="center" shrinkToFit="1"/>
      <protection locked="0"/>
    </xf>
    <xf numFmtId="169" fontId="8" fillId="2" borderId="32" xfId="1" applyNumberFormat="1" applyFont="1" applyFill="1" applyBorder="1" applyAlignment="1" applyProtection="1">
      <alignment horizontal="center" vertical="center" shrinkToFit="1"/>
      <protection locked="0"/>
    </xf>
    <xf numFmtId="169" fontId="3" fillId="0" borderId="31" xfId="1" applyNumberFormat="1" applyFont="1" applyFill="1" applyBorder="1" applyAlignment="1" applyProtection="1">
      <alignment horizontal="center" vertical="center" shrinkToFit="1"/>
      <protection locked="0"/>
    </xf>
    <xf numFmtId="169" fontId="3" fillId="2" borderId="32" xfId="1" applyNumberFormat="1" applyFont="1" applyFill="1" applyBorder="1" applyAlignment="1" applyProtection="1">
      <alignment horizontal="center" vertical="center" shrinkToFit="1"/>
      <protection locked="0"/>
    </xf>
    <xf numFmtId="169" fontId="3" fillId="2" borderId="31" xfId="1" applyNumberFormat="1" applyFont="1" applyFill="1" applyBorder="1" applyAlignment="1" applyProtection="1">
      <alignment horizontal="center" vertical="center" shrinkToFit="1"/>
      <protection locked="0"/>
    </xf>
    <xf numFmtId="170" fontId="8" fillId="2" borderId="31" xfId="2" applyNumberFormat="1" applyFont="1" applyFill="1" applyBorder="1" applyAlignment="1" applyProtection="1">
      <alignment horizontal="center" vertical="center" shrinkToFit="1"/>
      <protection locked="0"/>
    </xf>
    <xf numFmtId="9" fontId="8" fillId="2" borderId="32" xfId="2" applyFont="1" applyFill="1" applyBorder="1" applyAlignment="1" applyProtection="1">
      <alignment horizontal="center" vertical="center" shrinkToFit="1"/>
      <protection locked="0"/>
    </xf>
    <xf numFmtId="171" fontId="2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171" fontId="3" fillId="0" borderId="0" xfId="0" applyNumberFormat="1" applyFont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166" fontId="3" fillId="2" borderId="30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31" xfId="1" applyNumberFormat="1" applyFont="1" applyFill="1" applyBorder="1" applyAlignment="1" applyProtection="1">
      <alignment horizontal="center" vertical="center" shrinkToFit="1"/>
      <protection locked="0"/>
    </xf>
    <xf numFmtId="166" fontId="3" fillId="2" borderId="32" xfId="1" applyNumberFormat="1" applyFont="1" applyFill="1" applyBorder="1" applyAlignment="1" applyProtection="1">
      <alignment horizontal="center" vertical="center" shrinkToFit="1"/>
      <protection locked="0"/>
    </xf>
    <xf numFmtId="164" fontId="3" fillId="2" borderId="31" xfId="0" applyNumberFormat="1" applyFont="1" applyFill="1" applyBorder="1" applyAlignment="1" applyProtection="1">
      <alignment horizontal="center" vertical="center" shrinkToFit="1"/>
      <protection locked="0"/>
    </xf>
    <xf numFmtId="164" fontId="3" fillId="2" borderId="32" xfId="0" applyNumberFormat="1" applyFont="1" applyFill="1" applyBorder="1" applyAlignment="1" applyProtection="1">
      <alignment horizontal="center" vertical="center" shrinkToFit="1"/>
      <protection locked="0"/>
    </xf>
    <xf numFmtId="169" fontId="3" fillId="0" borderId="0" xfId="0" applyNumberFormat="1" applyFont="1" applyProtection="1">
      <protection locked="0"/>
    </xf>
    <xf numFmtId="0" fontId="3" fillId="2" borderId="34" xfId="0" applyFont="1" applyFill="1" applyBorder="1" applyAlignment="1" applyProtection="1">
      <alignment vertical="top" wrapTex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172" fontId="3" fillId="2" borderId="14" xfId="0" applyNumberFormat="1" applyFont="1" applyFill="1" applyBorder="1" applyAlignment="1" applyProtection="1">
      <alignment horizontal="center" vertical="center" shrinkToFit="1"/>
      <protection locked="0"/>
    </xf>
    <xf numFmtId="1" fontId="3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0" borderId="0" xfId="0" applyFont="1" applyAlignment="1" applyProtection="1">
      <alignment wrapText="1"/>
      <protection locked="0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xalikov/Downloads/Telegram%20Desktop/3-2%20&#1092;&#1086;&#1088;&#1084;&#1072;-2023%204-&#1082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-3-2 Форма(Бюджет)"/>
      <sheetName val="2023-3-2 Форма(Бюджет)"/>
      <sheetName val="2023-3-2 Форма(Бюджет-2-чорак)"/>
      <sheetName val="2023-3-2 Форма(Бюджет-4-чор)"/>
    </sheetNames>
    <sheetDataSet>
      <sheetData sheetId="0">
        <row r="18">
          <cell r="E18">
            <v>91560</v>
          </cell>
        </row>
        <row r="24">
          <cell r="E24">
            <v>3883</v>
          </cell>
        </row>
        <row r="36">
          <cell r="E36">
            <v>210</v>
          </cell>
        </row>
        <row r="48">
          <cell r="E48">
            <v>31</v>
          </cell>
        </row>
        <row r="54">
          <cell r="E54">
            <v>6542</v>
          </cell>
        </row>
        <row r="66">
          <cell r="E66">
            <v>2727</v>
          </cell>
        </row>
        <row r="72">
          <cell r="E72">
            <v>164</v>
          </cell>
        </row>
        <row r="78">
          <cell r="E78">
            <v>0</v>
          </cell>
        </row>
        <row r="111">
          <cell r="E111">
            <v>2870.0149999999999</v>
          </cell>
        </row>
        <row r="112">
          <cell r="E112">
            <v>17</v>
          </cell>
        </row>
        <row r="113">
          <cell r="E113">
            <v>95</v>
          </cell>
        </row>
        <row r="114">
          <cell r="E114">
            <v>2611</v>
          </cell>
        </row>
        <row r="115">
          <cell r="E115">
            <v>68</v>
          </cell>
        </row>
        <row r="116">
          <cell r="E116">
            <v>171.75</v>
          </cell>
        </row>
        <row r="117">
          <cell r="E117">
            <v>129</v>
          </cell>
        </row>
        <row r="118">
          <cell r="E118">
            <v>2242.25</v>
          </cell>
        </row>
        <row r="119">
          <cell r="E119">
            <v>3028.5</v>
          </cell>
        </row>
        <row r="120">
          <cell r="E120">
            <v>12</v>
          </cell>
        </row>
        <row r="121">
          <cell r="E121">
            <v>89</v>
          </cell>
        </row>
        <row r="122">
          <cell r="E122">
            <v>2675</v>
          </cell>
        </row>
        <row r="123">
          <cell r="E123">
            <v>60</v>
          </cell>
        </row>
        <row r="124">
          <cell r="E124">
            <v>162</v>
          </cell>
        </row>
        <row r="125">
          <cell r="E125">
            <v>130</v>
          </cell>
        </row>
        <row r="126">
          <cell r="E126">
            <v>2323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3FEF-14B9-47C6-B88B-FDBA8AA202B8}">
  <dimension ref="B1:M155"/>
  <sheetViews>
    <sheetView tabSelected="1" topLeftCell="A4" zoomScale="85" zoomScaleNormal="85" workbookViewId="0">
      <pane xSplit="3" ySplit="10" topLeftCell="D14" activePane="bottomRight" state="frozen"/>
      <selection activeCell="A4" sqref="A4"/>
      <selection pane="topRight" activeCell="D4" sqref="D4"/>
      <selection pane="bottomLeft" activeCell="A14" sqref="A14"/>
      <selection pane="bottomRight" activeCell="B20" sqref="B20"/>
    </sheetView>
  </sheetViews>
  <sheetFormatPr defaultRowHeight="15.75" x14ac:dyDescent="0.25"/>
  <cols>
    <col min="1" max="1" width="0.85546875" style="2" customWidth="1"/>
    <col min="2" max="2" width="52.7109375" style="2" customWidth="1"/>
    <col min="3" max="3" width="7.7109375" style="2" customWidth="1"/>
    <col min="4" max="5" width="16.140625" style="2" customWidth="1"/>
    <col min="6" max="7" width="16.85546875" style="2" customWidth="1"/>
    <col min="8" max="8" width="17.7109375" style="2" customWidth="1"/>
    <col min="9" max="9" width="8.140625" style="3" bestFit="1" customWidth="1"/>
    <col min="10" max="12" width="7.7109375" style="4" customWidth="1"/>
    <col min="13" max="13" width="21.42578125" style="4" bestFit="1" customWidth="1"/>
    <col min="14" max="246" width="9.140625" style="2"/>
    <col min="247" max="247" width="0.85546875" style="2" customWidth="1"/>
    <col min="248" max="248" width="52.7109375" style="2" customWidth="1"/>
    <col min="249" max="249" width="7.7109375" style="2" customWidth="1"/>
    <col min="250" max="251" width="16.140625" style="2" customWidth="1"/>
    <col min="252" max="253" width="16.85546875" style="2" customWidth="1"/>
    <col min="254" max="254" width="17.7109375" style="2" customWidth="1"/>
    <col min="255" max="255" width="8.140625" style="2" bestFit="1" customWidth="1"/>
    <col min="256" max="258" width="7.7109375" style="2" customWidth="1"/>
    <col min="259" max="260" width="21.42578125" style="2" bestFit="1" customWidth="1"/>
    <col min="261" max="261" width="7.7109375" style="2" customWidth="1"/>
    <col min="262" max="264" width="4.7109375" style="2" customWidth="1"/>
    <col min="265" max="265" width="16.85546875" style="2" customWidth="1"/>
    <col min="266" max="266" width="24.140625" style="2" customWidth="1"/>
    <col min="267" max="267" width="14.5703125" style="2" customWidth="1"/>
    <col min="268" max="502" width="9.140625" style="2"/>
    <col min="503" max="503" width="0.85546875" style="2" customWidth="1"/>
    <col min="504" max="504" width="52.7109375" style="2" customWidth="1"/>
    <col min="505" max="505" width="7.7109375" style="2" customWidth="1"/>
    <col min="506" max="507" width="16.140625" style="2" customWidth="1"/>
    <col min="508" max="509" width="16.85546875" style="2" customWidth="1"/>
    <col min="510" max="510" width="17.7109375" style="2" customWidth="1"/>
    <col min="511" max="511" width="8.140625" style="2" bestFit="1" customWidth="1"/>
    <col min="512" max="514" width="7.7109375" style="2" customWidth="1"/>
    <col min="515" max="516" width="21.42578125" style="2" bestFit="1" customWidth="1"/>
    <col min="517" max="517" width="7.7109375" style="2" customWidth="1"/>
    <col min="518" max="520" width="4.7109375" style="2" customWidth="1"/>
    <col min="521" max="521" width="16.85546875" style="2" customWidth="1"/>
    <col min="522" max="522" width="24.140625" style="2" customWidth="1"/>
    <col min="523" max="523" width="14.5703125" style="2" customWidth="1"/>
    <col min="524" max="758" width="9.140625" style="2"/>
    <col min="759" max="759" width="0.85546875" style="2" customWidth="1"/>
    <col min="760" max="760" width="52.7109375" style="2" customWidth="1"/>
    <col min="761" max="761" width="7.7109375" style="2" customWidth="1"/>
    <col min="762" max="763" width="16.140625" style="2" customWidth="1"/>
    <col min="764" max="765" width="16.85546875" style="2" customWidth="1"/>
    <col min="766" max="766" width="17.7109375" style="2" customWidth="1"/>
    <col min="767" max="767" width="8.140625" style="2" bestFit="1" customWidth="1"/>
    <col min="768" max="770" width="7.7109375" style="2" customWidth="1"/>
    <col min="771" max="772" width="21.42578125" style="2" bestFit="1" customWidth="1"/>
    <col min="773" max="773" width="7.7109375" style="2" customWidth="1"/>
    <col min="774" max="776" width="4.7109375" style="2" customWidth="1"/>
    <col min="777" max="777" width="16.85546875" style="2" customWidth="1"/>
    <col min="778" max="778" width="24.140625" style="2" customWidth="1"/>
    <col min="779" max="779" width="14.5703125" style="2" customWidth="1"/>
    <col min="780" max="1014" width="9.140625" style="2"/>
    <col min="1015" max="1015" width="0.85546875" style="2" customWidth="1"/>
    <col min="1016" max="1016" width="52.7109375" style="2" customWidth="1"/>
    <col min="1017" max="1017" width="7.7109375" style="2" customWidth="1"/>
    <col min="1018" max="1019" width="16.140625" style="2" customWidth="1"/>
    <col min="1020" max="1021" width="16.85546875" style="2" customWidth="1"/>
    <col min="1022" max="1022" width="17.7109375" style="2" customWidth="1"/>
    <col min="1023" max="1023" width="8.140625" style="2" bestFit="1" customWidth="1"/>
    <col min="1024" max="1026" width="7.7109375" style="2" customWidth="1"/>
    <col min="1027" max="1028" width="21.42578125" style="2" bestFit="1" customWidth="1"/>
    <col min="1029" max="1029" width="7.7109375" style="2" customWidth="1"/>
    <col min="1030" max="1032" width="4.7109375" style="2" customWidth="1"/>
    <col min="1033" max="1033" width="16.85546875" style="2" customWidth="1"/>
    <col min="1034" max="1034" width="24.140625" style="2" customWidth="1"/>
    <col min="1035" max="1035" width="14.5703125" style="2" customWidth="1"/>
    <col min="1036" max="1270" width="9.140625" style="2"/>
    <col min="1271" max="1271" width="0.85546875" style="2" customWidth="1"/>
    <col min="1272" max="1272" width="52.7109375" style="2" customWidth="1"/>
    <col min="1273" max="1273" width="7.7109375" style="2" customWidth="1"/>
    <col min="1274" max="1275" width="16.140625" style="2" customWidth="1"/>
    <col min="1276" max="1277" width="16.85546875" style="2" customWidth="1"/>
    <col min="1278" max="1278" width="17.7109375" style="2" customWidth="1"/>
    <col min="1279" max="1279" width="8.140625" style="2" bestFit="1" customWidth="1"/>
    <col min="1280" max="1282" width="7.7109375" style="2" customWidth="1"/>
    <col min="1283" max="1284" width="21.42578125" style="2" bestFit="1" customWidth="1"/>
    <col min="1285" max="1285" width="7.7109375" style="2" customWidth="1"/>
    <col min="1286" max="1288" width="4.7109375" style="2" customWidth="1"/>
    <col min="1289" max="1289" width="16.85546875" style="2" customWidth="1"/>
    <col min="1290" max="1290" width="24.140625" style="2" customWidth="1"/>
    <col min="1291" max="1291" width="14.5703125" style="2" customWidth="1"/>
    <col min="1292" max="1526" width="9.140625" style="2"/>
    <col min="1527" max="1527" width="0.85546875" style="2" customWidth="1"/>
    <col min="1528" max="1528" width="52.7109375" style="2" customWidth="1"/>
    <col min="1529" max="1529" width="7.7109375" style="2" customWidth="1"/>
    <col min="1530" max="1531" width="16.140625" style="2" customWidth="1"/>
    <col min="1532" max="1533" width="16.85546875" style="2" customWidth="1"/>
    <col min="1534" max="1534" width="17.7109375" style="2" customWidth="1"/>
    <col min="1535" max="1535" width="8.140625" style="2" bestFit="1" customWidth="1"/>
    <col min="1536" max="1538" width="7.7109375" style="2" customWidth="1"/>
    <col min="1539" max="1540" width="21.42578125" style="2" bestFit="1" customWidth="1"/>
    <col min="1541" max="1541" width="7.7109375" style="2" customWidth="1"/>
    <col min="1542" max="1544" width="4.7109375" style="2" customWidth="1"/>
    <col min="1545" max="1545" width="16.85546875" style="2" customWidth="1"/>
    <col min="1546" max="1546" width="24.140625" style="2" customWidth="1"/>
    <col min="1547" max="1547" width="14.5703125" style="2" customWidth="1"/>
    <col min="1548" max="1782" width="9.140625" style="2"/>
    <col min="1783" max="1783" width="0.85546875" style="2" customWidth="1"/>
    <col min="1784" max="1784" width="52.7109375" style="2" customWidth="1"/>
    <col min="1785" max="1785" width="7.7109375" style="2" customWidth="1"/>
    <col min="1786" max="1787" width="16.140625" style="2" customWidth="1"/>
    <col min="1788" max="1789" width="16.85546875" style="2" customWidth="1"/>
    <col min="1790" max="1790" width="17.7109375" style="2" customWidth="1"/>
    <col min="1791" max="1791" width="8.140625" style="2" bestFit="1" customWidth="1"/>
    <col min="1792" max="1794" width="7.7109375" style="2" customWidth="1"/>
    <col min="1795" max="1796" width="21.42578125" style="2" bestFit="1" customWidth="1"/>
    <col min="1797" max="1797" width="7.7109375" style="2" customWidth="1"/>
    <col min="1798" max="1800" width="4.7109375" style="2" customWidth="1"/>
    <col min="1801" max="1801" width="16.85546875" style="2" customWidth="1"/>
    <col min="1802" max="1802" width="24.140625" style="2" customWidth="1"/>
    <col min="1803" max="1803" width="14.5703125" style="2" customWidth="1"/>
    <col min="1804" max="2038" width="9.140625" style="2"/>
    <col min="2039" max="2039" width="0.85546875" style="2" customWidth="1"/>
    <col min="2040" max="2040" width="52.7109375" style="2" customWidth="1"/>
    <col min="2041" max="2041" width="7.7109375" style="2" customWidth="1"/>
    <col min="2042" max="2043" width="16.140625" style="2" customWidth="1"/>
    <col min="2044" max="2045" width="16.85546875" style="2" customWidth="1"/>
    <col min="2046" max="2046" width="17.7109375" style="2" customWidth="1"/>
    <col min="2047" max="2047" width="8.140625" style="2" bestFit="1" customWidth="1"/>
    <col min="2048" max="2050" width="7.7109375" style="2" customWidth="1"/>
    <col min="2051" max="2052" width="21.42578125" style="2" bestFit="1" customWidth="1"/>
    <col min="2053" max="2053" width="7.7109375" style="2" customWidth="1"/>
    <col min="2054" max="2056" width="4.7109375" style="2" customWidth="1"/>
    <col min="2057" max="2057" width="16.85546875" style="2" customWidth="1"/>
    <col min="2058" max="2058" width="24.140625" style="2" customWidth="1"/>
    <col min="2059" max="2059" width="14.5703125" style="2" customWidth="1"/>
    <col min="2060" max="2294" width="9.140625" style="2"/>
    <col min="2295" max="2295" width="0.85546875" style="2" customWidth="1"/>
    <col min="2296" max="2296" width="52.7109375" style="2" customWidth="1"/>
    <col min="2297" max="2297" width="7.7109375" style="2" customWidth="1"/>
    <col min="2298" max="2299" width="16.140625" style="2" customWidth="1"/>
    <col min="2300" max="2301" width="16.85546875" style="2" customWidth="1"/>
    <col min="2302" max="2302" width="17.7109375" style="2" customWidth="1"/>
    <col min="2303" max="2303" width="8.140625" style="2" bestFit="1" customWidth="1"/>
    <col min="2304" max="2306" width="7.7109375" style="2" customWidth="1"/>
    <col min="2307" max="2308" width="21.42578125" style="2" bestFit="1" customWidth="1"/>
    <col min="2309" max="2309" width="7.7109375" style="2" customWidth="1"/>
    <col min="2310" max="2312" width="4.7109375" style="2" customWidth="1"/>
    <col min="2313" max="2313" width="16.85546875" style="2" customWidth="1"/>
    <col min="2314" max="2314" width="24.140625" style="2" customWidth="1"/>
    <col min="2315" max="2315" width="14.5703125" style="2" customWidth="1"/>
    <col min="2316" max="2550" width="9.140625" style="2"/>
    <col min="2551" max="2551" width="0.85546875" style="2" customWidth="1"/>
    <col min="2552" max="2552" width="52.7109375" style="2" customWidth="1"/>
    <col min="2553" max="2553" width="7.7109375" style="2" customWidth="1"/>
    <col min="2554" max="2555" width="16.140625" style="2" customWidth="1"/>
    <col min="2556" max="2557" width="16.85546875" style="2" customWidth="1"/>
    <col min="2558" max="2558" width="17.7109375" style="2" customWidth="1"/>
    <col min="2559" max="2559" width="8.140625" style="2" bestFit="1" customWidth="1"/>
    <col min="2560" max="2562" width="7.7109375" style="2" customWidth="1"/>
    <col min="2563" max="2564" width="21.42578125" style="2" bestFit="1" customWidth="1"/>
    <col min="2565" max="2565" width="7.7109375" style="2" customWidth="1"/>
    <col min="2566" max="2568" width="4.7109375" style="2" customWidth="1"/>
    <col min="2569" max="2569" width="16.85546875" style="2" customWidth="1"/>
    <col min="2570" max="2570" width="24.140625" style="2" customWidth="1"/>
    <col min="2571" max="2571" width="14.5703125" style="2" customWidth="1"/>
    <col min="2572" max="2806" width="9.140625" style="2"/>
    <col min="2807" max="2807" width="0.85546875" style="2" customWidth="1"/>
    <col min="2808" max="2808" width="52.7109375" style="2" customWidth="1"/>
    <col min="2809" max="2809" width="7.7109375" style="2" customWidth="1"/>
    <col min="2810" max="2811" width="16.140625" style="2" customWidth="1"/>
    <col min="2812" max="2813" width="16.85546875" style="2" customWidth="1"/>
    <col min="2814" max="2814" width="17.7109375" style="2" customWidth="1"/>
    <col min="2815" max="2815" width="8.140625" style="2" bestFit="1" customWidth="1"/>
    <col min="2816" max="2818" width="7.7109375" style="2" customWidth="1"/>
    <col min="2819" max="2820" width="21.42578125" style="2" bestFit="1" customWidth="1"/>
    <col min="2821" max="2821" width="7.7109375" style="2" customWidth="1"/>
    <col min="2822" max="2824" width="4.7109375" style="2" customWidth="1"/>
    <col min="2825" max="2825" width="16.85546875" style="2" customWidth="1"/>
    <col min="2826" max="2826" width="24.140625" style="2" customWidth="1"/>
    <col min="2827" max="2827" width="14.5703125" style="2" customWidth="1"/>
    <col min="2828" max="3062" width="9.140625" style="2"/>
    <col min="3063" max="3063" width="0.85546875" style="2" customWidth="1"/>
    <col min="3064" max="3064" width="52.7109375" style="2" customWidth="1"/>
    <col min="3065" max="3065" width="7.7109375" style="2" customWidth="1"/>
    <col min="3066" max="3067" width="16.140625" style="2" customWidth="1"/>
    <col min="3068" max="3069" width="16.85546875" style="2" customWidth="1"/>
    <col min="3070" max="3070" width="17.7109375" style="2" customWidth="1"/>
    <col min="3071" max="3071" width="8.140625" style="2" bestFit="1" customWidth="1"/>
    <col min="3072" max="3074" width="7.7109375" style="2" customWidth="1"/>
    <col min="3075" max="3076" width="21.42578125" style="2" bestFit="1" customWidth="1"/>
    <col min="3077" max="3077" width="7.7109375" style="2" customWidth="1"/>
    <col min="3078" max="3080" width="4.7109375" style="2" customWidth="1"/>
    <col min="3081" max="3081" width="16.85546875" style="2" customWidth="1"/>
    <col min="3082" max="3082" width="24.140625" style="2" customWidth="1"/>
    <col min="3083" max="3083" width="14.5703125" style="2" customWidth="1"/>
    <col min="3084" max="3318" width="9.140625" style="2"/>
    <col min="3319" max="3319" width="0.85546875" style="2" customWidth="1"/>
    <col min="3320" max="3320" width="52.7109375" style="2" customWidth="1"/>
    <col min="3321" max="3321" width="7.7109375" style="2" customWidth="1"/>
    <col min="3322" max="3323" width="16.140625" style="2" customWidth="1"/>
    <col min="3324" max="3325" width="16.85546875" style="2" customWidth="1"/>
    <col min="3326" max="3326" width="17.7109375" style="2" customWidth="1"/>
    <col min="3327" max="3327" width="8.140625" style="2" bestFit="1" customWidth="1"/>
    <col min="3328" max="3330" width="7.7109375" style="2" customWidth="1"/>
    <col min="3331" max="3332" width="21.42578125" style="2" bestFit="1" customWidth="1"/>
    <col min="3333" max="3333" width="7.7109375" style="2" customWidth="1"/>
    <col min="3334" max="3336" width="4.7109375" style="2" customWidth="1"/>
    <col min="3337" max="3337" width="16.85546875" style="2" customWidth="1"/>
    <col min="3338" max="3338" width="24.140625" style="2" customWidth="1"/>
    <col min="3339" max="3339" width="14.5703125" style="2" customWidth="1"/>
    <col min="3340" max="3574" width="9.140625" style="2"/>
    <col min="3575" max="3575" width="0.85546875" style="2" customWidth="1"/>
    <col min="3576" max="3576" width="52.7109375" style="2" customWidth="1"/>
    <col min="3577" max="3577" width="7.7109375" style="2" customWidth="1"/>
    <col min="3578" max="3579" width="16.140625" style="2" customWidth="1"/>
    <col min="3580" max="3581" width="16.85546875" style="2" customWidth="1"/>
    <col min="3582" max="3582" width="17.7109375" style="2" customWidth="1"/>
    <col min="3583" max="3583" width="8.140625" style="2" bestFit="1" customWidth="1"/>
    <col min="3584" max="3586" width="7.7109375" style="2" customWidth="1"/>
    <col min="3587" max="3588" width="21.42578125" style="2" bestFit="1" customWidth="1"/>
    <col min="3589" max="3589" width="7.7109375" style="2" customWidth="1"/>
    <col min="3590" max="3592" width="4.7109375" style="2" customWidth="1"/>
    <col min="3593" max="3593" width="16.85546875" style="2" customWidth="1"/>
    <col min="3594" max="3594" width="24.140625" style="2" customWidth="1"/>
    <col min="3595" max="3595" width="14.5703125" style="2" customWidth="1"/>
    <col min="3596" max="3830" width="9.140625" style="2"/>
    <col min="3831" max="3831" width="0.85546875" style="2" customWidth="1"/>
    <col min="3832" max="3832" width="52.7109375" style="2" customWidth="1"/>
    <col min="3833" max="3833" width="7.7109375" style="2" customWidth="1"/>
    <col min="3834" max="3835" width="16.140625" style="2" customWidth="1"/>
    <col min="3836" max="3837" width="16.85546875" style="2" customWidth="1"/>
    <col min="3838" max="3838" width="17.7109375" style="2" customWidth="1"/>
    <col min="3839" max="3839" width="8.140625" style="2" bestFit="1" customWidth="1"/>
    <col min="3840" max="3842" width="7.7109375" style="2" customWidth="1"/>
    <col min="3843" max="3844" width="21.42578125" style="2" bestFit="1" customWidth="1"/>
    <col min="3845" max="3845" width="7.7109375" style="2" customWidth="1"/>
    <col min="3846" max="3848" width="4.7109375" style="2" customWidth="1"/>
    <col min="3849" max="3849" width="16.85546875" style="2" customWidth="1"/>
    <col min="3850" max="3850" width="24.140625" style="2" customWidth="1"/>
    <col min="3851" max="3851" width="14.5703125" style="2" customWidth="1"/>
    <col min="3852" max="4086" width="9.140625" style="2"/>
    <col min="4087" max="4087" width="0.85546875" style="2" customWidth="1"/>
    <col min="4088" max="4088" width="52.7109375" style="2" customWidth="1"/>
    <col min="4089" max="4089" width="7.7109375" style="2" customWidth="1"/>
    <col min="4090" max="4091" width="16.140625" style="2" customWidth="1"/>
    <col min="4092" max="4093" width="16.85546875" style="2" customWidth="1"/>
    <col min="4094" max="4094" width="17.7109375" style="2" customWidth="1"/>
    <col min="4095" max="4095" width="8.140625" style="2" bestFit="1" customWidth="1"/>
    <col min="4096" max="4098" width="7.7109375" style="2" customWidth="1"/>
    <col min="4099" max="4100" width="21.42578125" style="2" bestFit="1" customWidth="1"/>
    <col min="4101" max="4101" width="7.7109375" style="2" customWidth="1"/>
    <col min="4102" max="4104" width="4.7109375" style="2" customWidth="1"/>
    <col min="4105" max="4105" width="16.85546875" style="2" customWidth="1"/>
    <col min="4106" max="4106" width="24.140625" style="2" customWidth="1"/>
    <col min="4107" max="4107" width="14.5703125" style="2" customWidth="1"/>
    <col min="4108" max="4342" width="9.140625" style="2"/>
    <col min="4343" max="4343" width="0.85546875" style="2" customWidth="1"/>
    <col min="4344" max="4344" width="52.7109375" style="2" customWidth="1"/>
    <col min="4345" max="4345" width="7.7109375" style="2" customWidth="1"/>
    <col min="4346" max="4347" width="16.140625" style="2" customWidth="1"/>
    <col min="4348" max="4349" width="16.85546875" style="2" customWidth="1"/>
    <col min="4350" max="4350" width="17.7109375" style="2" customWidth="1"/>
    <col min="4351" max="4351" width="8.140625" style="2" bestFit="1" customWidth="1"/>
    <col min="4352" max="4354" width="7.7109375" style="2" customWidth="1"/>
    <col min="4355" max="4356" width="21.42578125" style="2" bestFit="1" customWidth="1"/>
    <col min="4357" max="4357" width="7.7109375" style="2" customWidth="1"/>
    <col min="4358" max="4360" width="4.7109375" style="2" customWidth="1"/>
    <col min="4361" max="4361" width="16.85546875" style="2" customWidth="1"/>
    <col min="4362" max="4362" width="24.140625" style="2" customWidth="1"/>
    <col min="4363" max="4363" width="14.5703125" style="2" customWidth="1"/>
    <col min="4364" max="4598" width="9.140625" style="2"/>
    <col min="4599" max="4599" width="0.85546875" style="2" customWidth="1"/>
    <col min="4600" max="4600" width="52.7109375" style="2" customWidth="1"/>
    <col min="4601" max="4601" width="7.7109375" style="2" customWidth="1"/>
    <col min="4602" max="4603" width="16.140625" style="2" customWidth="1"/>
    <col min="4604" max="4605" width="16.85546875" style="2" customWidth="1"/>
    <col min="4606" max="4606" width="17.7109375" style="2" customWidth="1"/>
    <col min="4607" max="4607" width="8.140625" style="2" bestFit="1" customWidth="1"/>
    <col min="4608" max="4610" width="7.7109375" style="2" customWidth="1"/>
    <col min="4611" max="4612" width="21.42578125" style="2" bestFit="1" customWidth="1"/>
    <col min="4613" max="4613" width="7.7109375" style="2" customWidth="1"/>
    <col min="4614" max="4616" width="4.7109375" style="2" customWidth="1"/>
    <col min="4617" max="4617" width="16.85546875" style="2" customWidth="1"/>
    <col min="4618" max="4618" width="24.140625" style="2" customWidth="1"/>
    <col min="4619" max="4619" width="14.5703125" style="2" customWidth="1"/>
    <col min="4620" max="4854" width="9.140625" style="2"/>
    <col min="4855" max="4855" width="0.85546875" style="2" customWidth="1"/>
    <col min="4856" max="4856" width="52.7109375" style="2" customWidth="1"/>
    <col min="4857" max="4857" width="7.7109375" style="2" customWidth="1"/>
    <col min="4858" max="4859" width="16.140625" style="2" customWidth="1"/>
    <col min="4860" max="4861" width="16.85546875" style="2" customWidth="1"/>
    <col min="4862" max="4862" width="17.7109375" style="2" customWidth="1"/>
    <col min="4863" max="4863" width="8.140625" style="2" bestFit="1" customWidth="1"/>
    <col min="4864" max="4866" width="7.7109375" style="2" customWidth="1"/>
    <col min="4867" max="4868" width="21.42578125" style="2" bestFit="1" customWidth="1"/>
    <col min="4869" max="4869" width="7.7109375" style="2" customWidth="1"/>
    <col min="4870" max="4872" width="4.7109375" style="2" customWidth="1"/>
    <col min="4873" max="4873" width="16.85546875" style="2" customWidth="1"/>
    <col min="4874" max="4874" width="24.140625" style="2" customWidth="1"/>
    <col min="4875" max="4875" width="14.5703125" style="2" customWidth="1"/>
    <col min="4876" max="5110" width="9.140625" style="2"/>
    <col min="5111" max="5111" width="0.85546875" style="2" customWidth="1"/>
    <col min="5112" max="5112" width="52.7109375" style="2" customWidth="1"/>
    <col min="5113" max="5113" width="7.7109375" style="2" customWidth="1"/>
    <col min="5114" max="5115" width="16.140625" style="2" customWidth="1"/>
    <col min="5116" max="5117" width="16.85546875" style="2" customWidth="1"/>
    <col min="5118" max="5118" width="17.7109375" style="2" customWidth="1"/>
    <col min="5119" max="5119" width="8.140625" style="2" bestFit="1" customWidth="1"/>
    <col min="5120" max="5122" width="7.7109375" style="2" customWidth="1"/>
    <col min="5123" max="5124" width="21.42578125" style="2" bestFit="1" customWidth="1"/>
    <col min="5125" max="5125" width="7.7109375" style="2" customWidth="1"/>
    <col min="5126" max="5128" width="4.7109375" style="2" customWidth="1"/>
    <col min="5129" max="5129" width="16.85546875" style="2" customWidth="1"/>
    <col min="5130" max="5130" width="24.140625" style="2" customWidth="1"/>
    <col min="5131" max="5131" width="14.5703125" style="2" customWidth="1"/>
    <col min="5132" max="5366" width="9.140625" style="2"/>
    <col min="5367" max="5367" width="0.85546875" style="2" customWidth="1"/>
    <col min="5368" max="5368" width="52.7109375" style="2" customWidth="1"/>
    <col min="5369" max="5369" width="7.7109375" style="2" customWidth="1"/>
    <col min="5370" max="5371" width="16.140625" style="2" customWidth="1"/>
    <col min="5372" max="5373" width="16.85546875" style="2" customWidth="1"/>
    <col min="5374" max="5374" width="17.7109375" style="2" customWidth="1"/>
    <col min="5375" max="5375" width="8.140625" style="2" bestFit="1" customWidth="1"/>
    <col min="5376" max="5378" width="7.7109375" style="2" customWidth="1"/>
    <col min="5379" max="5380" width="21.42578125" style="2" bestFit="1" customWidth="1"/>
    <col min="5381" max="5381" width="7.7109375" style="2" customWidth="1"/>
    <col min="5382" max="5384" width="4.7109375" style="2" customWidth="1"/>
    <col min="5385" max="5385" width="16.85546875" style="2" customWidth="1"/>
    <col min="5386" max="5386" width="24.140625" style="2" customWidth="1"/>
    <col min="5387" max="5387" width="14.5703125" style="2" customWidth="1"/>
    <col min="5388" max="5622" width="9.140625" style="2"/>
    <col min="5623" max="5623" width="0.85546875" style="2" customWidth="1"/>
    <col min="5624" max="5624" width="52.7109375" style="2" customWidth="1"/>
    <col min="5625" max="5625" width="7.7109375" style="2" customWidth="1"/>
    <col min="5626" max="5627" width="16.140625" style="2" customWidth="1"/>
    <col min="5628" max="5629" width="16.85546875" style="2" customWidth="1"/>
    <col min="5630" max="5630" width="17.7109375" style="2" customWidth="1"/>
    <col min="5631" max="5631" width="8.140625" style="2" bestFit="1" customWidth="1"/>
    <col min="5632" max="5634" width="7.7109375" style="2" customWidth="1"/>
    <col min="5635" max="5636" width="21.42578125" style="2" bestFit="1" customWidth="1"/>
    <col min="5637" max="5637" width="7.7109375" style="2" customWidth="1"/>
    <col min="5638" max="5640" width="4.7109375" style="2" customWidth="1"/>
    <col min="5641" max="5641" width="16.85546875" style="2" customWidth="1"/>
    <col min="5642" max="5642" width="24.140625" style="2" customWidth="1"/>
    <col min="5643" max="5643" width="14.5703125" style="2" customWidth="1"/>
    <col min="5644" max="5878" width="9.140625" style="2"/>
    <col min="5879" max="5879" width="0.85546875" style="2" customWidth="1"/>
    <col min="5880" max="5880" width="52.7109375" style="2" customWidth="1"/>
    <col min="5881" max="5881" width="7.7109375" style="2" customWidth="1"/>
    <col min="5882" max="5883" width="16.140625" style="2" customWidth="1"/>
    <col min="5884" max="5885" width="16.85546875" style="2" customWidth="1"/>
    <col min="5886" max="5886" width="17.7109375" style="2" customWidth="1"/>
    <col min="5887" max="5887" width="8.140625" style="2" bestFit="1" customWidth="1"/>
    <col min="5888" max="5890" width="7.7109375" style="2" customWidth="1"/>
    <col min="5891" max="5892" width="21.42578125" style="2" bestFit="1" customWidth="1"/>
    <col min="5893" max="5893" width="7.7109375" style="2" customWidth="1"/>
    <col min="5894" max="5896" width="4.7109375" style="2" customWidth="1"/>
    <col min="5897" max="5897" width="16.85546875" style="2" customWidth="1"/>
    <col min="5898" max="5898" width="24.140625" style="2" customWidth="1"/>
    <col min="5899" max="5899" width="14.5703125" style="2" customWidth="1"/>
    <col min="5900" max="6134" width="9.140625" style="2"/>
    <col min="6135" max="6135" width="0.85546875" style="2" customWidth="1"/>
    <col min="6136" max="6136" width="52.7109375" style="2" customWidth="1"/>
    <col min="6137" max="6137" width="7.7109375" style="2" customWidth="1"/>
    <col min="6138" max="6139" width="16.140625" style="2" customWidth="1"/>
    <col min="6140" max="6141" width="16.85546875" style="2" customWidth="1"/>
    <col min="6142" max="6142" width="17.7109375" style="2" customWidth="1"/>
    <col min="6143" max="6143" width="8.140625" style="2" bestFit="1" customWidth="1"/>
    <col min="6144" max="6146" width="7.7109375" style="2" customWidth="1"/>
    <col min="6147" max="6148" width="21.42578125" style="2" bestFit="1" customWidth="1"/>
    <col min="6149" max="6149" width="7.7109375" style="2" customWidth="1"/>
    <col min="6150" max="6152" width="4.7109375" style="2" customWidth="1"/>
    <col min="6153" max="6153" width="16.85546875" style="2" customWidth="1"/>
    <col min="6154" max="6154" width="24.140625" style="2" customWidth="1"/>
    <col min="6155" max="6155" width="14.5703125" style="2" customWidth="1"/>
    <col min="6156" max="6390" width="9.140625" style="2"/>
    <col min="6391" max="6391" width="0.85546875" style="2" customWidth="1"/>
    <col min="6392" max="6392" width="52.7109375" style="2" customWidth="1"/>
    <col min="6393" max="6393" width="7.7109375" style="2" customWidth="1"/>
    <col min="6394" max="6395" width="16.140625" style="2" customWidth="1"/>
    <col min="6396" max="6397" width="16.85546875" style="2" customWidth="1"/>
    <col min="6398" max="6398" width="17.7109375" style="2" customWidth="1"/>
    <col min="6399" max="6399" width="8.140625" style="2" bestFit="1" customWidth="1"/>
    <col min="6400" max="6402" width="7.7109375" style="2" customWidth="1"/>
    <col min="6403" max="6404" width="21.42578125" style="2" bestFit="1" customWidth="1"/>
    <col min="6405" max="6405" width="7.7109375" style="2" customWidth="1"/>
    <col min="6406" max="6408" width="4.7109375" style="2" customWidth="1"/>
    <col min="6409" max="6409" width="16.85546875" style="2" customWidth="1"/>
    <col min="6410" max="6410" width="24.140625" style="2" customWidth="1"/>
    <col min="6411" max="6411" width="14.5703125" style="2" customWidth="1"/>
    <col min="6412" max="6646" width="9.140625" style="2"/>
    <col min="6647" max="6647" width="0.85546875" style="2" customWidth="1"/>
    <col min="6648" max="6648" width="52.7109375" style="2" customWidth="1"/>
    <col min="6649" max="6649" width="7.7109375" style="2" customWidth="1"/>
    <col min="6650" max="6651" width="16.140625" style="2" customWidth="1"/>
    <col min="6652" max="6653" width="16.85546875" style="2" customWidth="1"/>
    <col min="6654" max="6654" width="17.7109375" style="2" customWidth="1"/>
    <col min="6655" max="6655" width="8.140625" style="2" bestFit="1" customWidth="1"/>
    <col min="6656" max="6658" width="7.7109375" style="2" customWidth="1"/>
    <col min="6659" max="6660" width="21.42578125" style="2" bestFit="1" customWidth="1"/>
    <col min="6661" max="6661" width="7.7109375" style="2" customWidth="1"/>
    <col min="6662" max="6664" width="4.7109375" style="2" customWidth="1"/>
    <col min="6665" max="6665" width="16.85546875" style="2" customWidth="1"/>
    <col min="6666" max="6666" width="24.140625" style="2" customWidth="1"/>
    <col min="6667" max="6667" width="14.5703125" style="2" customWidth="1"/>
    <col min="6668" max="6902" width="9.140625" style="2"/>
    <col min="6903" max="6903" width="0.85546875" style="2" customWidth="1"/>
    <col min="6904" max="6904" width="52.7109375" style="2" customWidth="1"/>
    <col min="6905" max="6905" width="7.7109375" style="2" customWidth="1"/>
    <col min="6906" max="6907" width="16.140625" style="2" customWidth="1"/>
    <col min="6908" max="6909" width="16.85546875" style="2" customWidth="1"/>
    <col min="6910" max="6910" width="17.7109375" style="2" customWidth="1"/>
    <col min="6911" max="6911" width="8.140625" style="2" bestFit="1" customWidth="1"/>
    <col min="6912" max="6914" width="7.7109375" style="2" customWidth="1"/>
    <col min="6915" max="6916" width="21.42578125" style="2" bestFit="1" customWidth="1"/>
    <col min="6917" max="6917" width="7.7109375" style="2" customWidth="1"/>
    <col min="6918" max="6920" width="4.7109375" style="2" customWidth="1"/>
    <col min="6921" max="6921" width="16.85546875" style="2" customWidth="1"/>
    <col min="6922" max="6922" width="24.140625" style="2" customWidth="1"/>
    <col min="6923" max="6923" width="14.5703125" style="2" customWidth="1"/>
    <col min="6924" max="7158" width="9.140625" style="2"/>
    <col min="7159" max="7159" width="0.85546875" style="2" customWidth="1"/>
    <col min="7160" max="7160" width="52.7109375" style="2" customWidth="1"/>
    <col min="7161" max="7161" width="7.7109375" style="2" customWidth="1"/>
    <col min="7162" max="7163" width="16.140625" style="2" customWidth="1"/>
    <col min="7164" max="7165" width="16.85546875" style="2" customWidth="1"/>
    <col min="7166" max="7166" width="17.7109375" style="2" customWidth="1"/>
    <col min="7167" max="7167" width="8.140625" style="2" bestFit="1" customWidth="1"/>
    <col min="7168" max="7170" width="7.7109375" style="2" customWidth="1"/>
    <col min="7171" max="7172" width="21.42578125" style="2" bestFit="1" customWidth="1"/>
    <col min="7173" max="7173" width="7.7109375" style="2" customWidth="1"/>
    <col min="7174" max="7176" width="4.7109375" style="2" customWidth="1"/>
    <col min="7177" max="7177" width="16.85546875" style="2" customWidth="1"/>
    <col min="7178" max="7178" width="24.140625" style="2" customWidth="1"/>
    <col min="7179" max="7179" width="14.5703125" style="2" customWidth="1"/>
    <col min="7180" max="7414" width="9.140625" style="2"/>
    <col min="7415" max="7415" width="0.85546875" style="2" customWidth="1"/>
    <col min="7416" max="7416" width="52.7109375" style="2" customWidth="1"/>
    <col min="7417" max="7417" width="7.7109375" style="2" customWidth="1"/>
    <col min="7418" max="7419" width="16.140625" style="2" customWidth="1"/>
    <col min="7420" max="7421" width="16.85546875" style="2" customWidth="1"/>
    <col min="7422" max="7422" width="17.7109375" style="2" customWidth="1"/>
    <col min="7423" max="7423" width="8.140625" style="2" bestFit="1" customWidth="1"/>
    <col min="7424" max="7426" width="7.7109375" style="2" customWidth="1"/>
    <col min="7427" max="7428" width="21.42578125" style="2" bestFit="1" customWidth="1"/>
    <col min="7429" max="7429" width="7.7109375" style="2" customWidth="1"/>
    <col min="7430" max="7432" width="4.7109375" style="2" customWidth="1"/>
    <col min="7433" max="7433" width="16.85546875" style="2" customWidth="1"/>
    <col min="7434" max="7434" width="24.140625" style="2" customWidth="1"/>
    <col min="7435" max="7435" width="14.5703125" style="2" customWidth="1"/>
    <col min="7436" max="7670" width="9.140625" style="2"/>
    <col min="7671" max="7671" width="0.85546875" style="2" customWidth="1"/>
    <col min="7672" max="7672" width="52.7109375" style="2" customWidth="1"/>
    <col min="7673" max="7673" width="7.7109375" style="2" customWidth="1"/>
    <col min="7674" max="7675" width="16.140625" style="2" customWidth="1"/>
    <col min="7676" max="7677" width="16.85546875" style="2" customWidth="1"/>
    <col min="7678" max="7678" width="17.7109375" style="2" customWidth="1"/>
    <col min="7679" max="7679" width="8.140625" style="2" bestFit="1" customWidth="1"/>
    <col min="7680" max="7682" width="7.7109375" style="2" customWidth="1"/>
    <col min="7683" max="7684" width="21.42578125" style="2" bestFit="1" customWidth="1"/>
    <col min="7685" max="7685" width="7.7109375" style="2" customWidth="1"/>
    <col min="7686" max="7688" width="4.7109375" style="2" customWidth="1"/>
    <col min="7689" max="7689" width="16.85546875" style="2" customWidth="1"/>
    <col min="7690" max="7690" width="24.140625" style="2" customWidth="1"/>
    <col min="7691" max="7691" width="14.5703125" style="2" customWidth="1"/>
    <col min="7692" max="7926" width="9.140625" style="2"/>
    <col min="7927" max="7927" width="0.85546875" style="2" customWidth="1"/>
    <col min="7928" max="7928" width="52.7109375" style="2" customWidth="1"/>
    <col min="7929" max="7929" width="7.7109375" style="2" customWidth="1"/>
    <col min="7930" max="7931" width="16.140625" style="2" customWidth="1"/>
    <col min="7932" max="7933" width="16.85546875" style="2" customWidth="1"/>
    <col min="7934" max="7934" width="17.7109375" style="2" customWidth="1"/>
    <col min="7935" max="7935" width="8.140625" style="2" bestFit="1" customWidth="1"/>
    <col min="7936" max="7938" width="7.7109375" style="2" customWidth="1"/>
    <col min="7939" max="7940" width="21.42578125" style="2" bestFit="1" customWidth="1"/>
    <col min="7941" max="7941" width="7.7109375" style="2" customWidth="1"/>
    <col min="7942" max="7944" width="4.7109375" style="2" customWidth="1"/>
    <col min="7945" max="7945" width="16.85546875" style="2" customWidth="1"/>
    <col min="7946" max="7946" width="24.140625" style="2" customWidth="1"/>
    <col min="7947" max="7947" width="14.5703125" style="2" customWidth="1"/>
    <col min="7948" max="8182" width="9.140625" style="2"/>
    <col min="8183" max="8183" width="0.85546875" style="2" customWidth="1"/>
    <col min="8184" max="8184" width="52.7109375" style="2" customWidth="1"/>
    <col min="8185" max="8185" width="7.7109375" style="2" customWidth="1"/>
    <col min="8186" max="8187" width="16.140625" style="2" customWidth="1"/>
    <col min="8188" max="8189" width="16.85546875" style="2" customWidth="1"/>
    <col min="8190" max="8190" width="17.7109375" style="2" customWidth="1"/>
    <col min="8191" max="8191" width="8.140625" style="2" bestFit="1" customWidth="1"/>
    <col min="8192" max="8194" width="7.7109375" style="2" customWidth="1"/>
    <col min="8195" max="8196" width="21.42578125" style="2" bestFit="1" customWidth="1"/>
    <col min="8197" max="8197" width="7.7109375" style="2" customWidth="1"/>
    <col min="8198" max="8200" width="4.7109375" style="2" customWidth="1"/>
    <col min="8201" max="8201" width="16.85546875" style="2" customWidth="1"/>
    <col min="8202" max="8202" width="24.140625" style="2" customWidth="1"/>
    <col min="8203" max="8203" width="14.5703125" style="2" customWidth="1"/>
    <col min="8204" max="8438" width="9.140625" style="2"/>
    <col min="8439" max="8439" width="0.85546875" style="2" customWidth="1"/>
    <col min="8440" max="8440" width="52.7109375" style="2" customWidth="1"/>
    <col min="8441" max="8441" width="7.7109375" style="2" customWidth="1"/>
    <col min="8442" max="8443" width="16.140625" style="2" customWidth="1"/>
    <col min="8444" max="8445" width="16.85546875" style="2" customWidth="1"/>
    <col min="8446" max="8446" width="17.7109375" style="2" customWidth="1"/>
    <col min="8447" max="8447" width="8.140625" style="2" bestFit="1" customWidth="1"/>
    <col min="8448" max="8450" width="7.7109375" style="2" customWidth="1"/>
    <col min="8451" max="8452" width="21.42578125" style="2" bestFit="1" customWidth="1"/>
    <col min="8453" max="8453" width="7.7109375" style="2" customWidth="1"/>
    <col min="8454" max="8456" width="4.7109375" style="2" customWidth="1"/>
    <col min="8457" max="8457" width="16.85546875" style="2" customWidth="1"/>
    <col min="8458" max="8458" width="24.140625" style="2" customWidth="1"/>
    <col min="8459" max="8459" width="14.5703125" style="2" customWidth="1"/>
    <col min="8460" max="8694" width="9.140625" style="2"/>
    <col min="8695" max="8695" width="0.85546875" style="2" customWidth="1"/>
    <col min="8696" max="8696" width="52.7109375" style="2" customWidth="1"/>
    <col min="8697" max="8697" width="7.7109375" style="2" customWidth="1"/>
    <col min="8698" max="8699" width="16.140625" style="2" customWidth="1"/>
    <col min="8700" max="8701" width="16.85546875" style="2" customWidth="1"/>
    <col min="8702" max="8702" width="17.7109375" style="2" customWidth="1"/>
    <col min="8703" max="8703" width="8.140625" style="2" bestFit="1" customWidth="1"/>
    <col min="8704" max="8706" width="7.7109375" style="2" customWidth="1"/>
    <col min="8707" max="8708" width="21.42578125" style="2" bestFit="1" customWidth="1"/>
    <col min="8709" max="8709" width="7.7109375" style="2" customWidth="1"/>
    <col min="8710" max="8712" width="4.7109375" style="2" customWidth="1"/>
    <col min="8713" max="8713" width="16.85546875" style="2" customWidth="1"/>
    <col min="8714" max="8714" width="24.140625" style="2" customWidth="1"/>
    <col min="8715" max="8715" width="14.5703125" style="2" customWidth="1"/>
    <col min="8716" max="8950" width="9.140625" style="2"/>
    <col min="8951" max="8951" width="0.85546875" style="2" customWidth="1"/>
    <col min="8952" max="8952" width="52.7109375" style="2" customWidth="1"/>
    <col min="8953" max="8953" width="7.7109375" style="2" customWidth="1"/>
    <col min="8954" max="8955" width="16.140625" style="2" customWidth="1"/>
    <col min="8956" max="8957" width="16.85546875" style="2" customWidth="1"/>
    <col min="8958" max="8958" width="17.7109375" style="2" customWidth="1"/>
    <col min="8959" max="8959" width="8.140625" style="2" bestFit="1" customWidth="1"/>
    <col min="8960" max="8962" width="7.7109375" style="2" customWidth="1"/>
    <col min="8963" max="8964" width="21.42578125" style="2" bestFit="1" customWidth="1"/>
    <col min="8965" max="8965" width="7.7109375" style="2" customWidth="1"/>
    <col min="8966" max="8968" width="4.7109375" style="2" customWidth="1"/>
    <col min="8969" max="8969" width="16.85546875" style="2" customWidth="1"/>
    <col min="8970" max="8970" width="24.140625" style="2" customWidth="1"/>
    <col min="8971" max="8971" width="14.5703125" style="2" customWidth="1"/>
    <col min="8972" max="9206" width="9.140625" style="2"/>
    <col min="9207" max="9207" width="0.85546875" style="2" customWidth="1"/>
    <col min="9208" max="9208" width="52.7109375" style="2" customWidth="1"/>
    <col min="9209" max="9209" width="7.7109375" style="2" customWidth="1"/>
    <col min="9210" max="9211" width="16.140625" style="2" customWidth="1"/>
    <col min="9212" max="9213" width="16.85546875" style="2" customWidth="1"/>
    <col min="9214" max="9214" width="17.7109375" style="2" customWidth="1"/>
    <col min="9215" max="9215" width="8.140625" style="2" bestFit="1" customWidth="1"/>
    <col min="9216" max="9218" width="7.7109375" style="2" customWidth="1"/>
    <col min="9219" max="9220" width="21.42578125" style="2" bestFit="1" customWidth="1"/>
    <col min="9221" max="9221" width="7.7109375" style="2" customWidth="1"/>
    <col min="9222" max="9224" width="4.7109375" style="2" customWidth="1"/>
    <col min="9225" max="9225" width="16.85546875" style="2" customWidth="1"/>
    <col min="9226" max="9226" width="24.140625" style="2" customWidth="1"/>
    <col min="9227" max="9227" width="14.5703125" style="2" customWidth="1"/>
    <col min="9228" max="9462" width="9.140625" style="2"/>
    <col min="9463" max="9463" width="0.85546875" style="2" customWidth="1"/>
    <col min="9464" max="9464" width="52.7109375" style="2" customWidth="1"/>
    <col min="9465" max="9465" width="7.7109375" style="2" customWidth="1"/>
    <col min="9466" max="9467" width="16.140625" style="2" customWidth="1"/>
    <col min="9468" max="9469" width="16.85546875" style="2" customWidth="1"/>
    <col min="9470" max="9470" width="17.7109375" style="2" customWidth="1"/>
    <col min="9471" max="9471" width="8.140625" style="2" bestFit="1" customWidth="1"/>
    <col min="9472" max="9474" width="7.7109375" style="2" customWidth="1"/>
    <col min="9475" max="9476" width="21.42578125" style="2" bestFit="1" customWidth="1"/>
    <col min="9477" max="9477" width="7.7109375" style="2" customWidth="1"/>
    <col min="9478" max="9480" width="4.7109375" style="2" customWidth="1"/>
    <col min="9481" max="9481" width="16.85546875" style="2" customWidth="1"/>
    <col min="9482" max="9482" width="24.140625" style="2" customWidth="1"/>
    <col min="9483" max="9483" width="14.5703125" style="2" customWidth="1"/>
    <col min="9484" max="9718" width="9.140625" style="2"/>
    <col min="9719" max="9719" width="0.85546875" style="2" customWidth="1"/>
    <col min="9720" max="9720" width="52.7109375" style="2" customWidth="1"/>
    <col min="9721" max="9721" width="7.7109375" style="2" customWidth="1"/>
    <col min="9722" max="9723" width="16.140625" style="2" customWidth="1"/>
    <col min="9724" max="9725" width="16.85546875" style="2" customWidth="1"/>
    <col min="9726" max="9726" width="17.7109375" style="2" customWidth="1"/>
    <col min="9727" max="9727" width="8.140625" style="2" bestFit="1" customWidth="1"/>
    <col min="9728" max="9730" width="7.7109375" style="2" customWidth="1"/>
    <col min="9731" max="9732" width="21.42578125" style="2" bestFit="1" customWidth="1"/>
    <col min="9733" max="9733" width="7.7109375" style="2" customWidth="1"/>
    <col min="9734" max="9736" width="4.7109375" style="2" customWidth="1"/>
    <col min="9737" max="9737" width="16.85546875" style="2" customWidth="1"/>
    <col min="9738" max="9738" width="24.140625" style="2" customWidth="1"/>
    <col min="9739" max="9739" width="14.5703125" style="2" customWidth="1"/>
    <col min="9740" max="9974" width="9.140625" style="2"/>
    <col min="9975" max="9975" width="0.85546875" style="2" customWidth="1"/>
    <col min="9976" max="9976" width="52.7109375" style="2" customWidth="1"/>
    <col min="9977" max="9977" width="7.7109375" style="2" customWidth="1"/>
    <col min="9978" max="9979" width="16.140625" style="2" customWidth="1"/>
    <col min="9980" max="9981" width="16.85546875" style="2" customWidth="1"/>
    <col min="9982" max="9982" width="17.7109375" style="2" customWidth="1"/>
    <col min="9983" max="9983" width="8.140625" style="2" bestFit="1" customWidth="1"/>
    <col min="9984" max="9986" width="7.7109375" style="2" customWidth="1"/>
    <col min="9987" max="9988" width="21.42578125" style="2" bestFit="1" customWidth="1"/>
    <col min="9989" max="9989" width="7.7109375" style="2" customWidth="1"/>
    <col min="9990" max="9992" width="4.7109375" style="2" customWidth="1"/>
    <col min="9993" max="9993" width="16.85546875" style="2" customWidth="1"/>
    <col min="9994" max="9994" width="24.140625" style="2" customWidth="1"/>
    <col min="9995" max="9995" width="14.5703125" style="2" customWidth="1"/>
    <col min="9996" max="10230" width="9.140625" style="2"/>
    <col min="10231" max="10231" width="0.85546875" style="2" customWidth="1"/>
    <col min="10232" max="10232" width="52.7109375" style="2" customWidth="1"/>
    <col min="10233" max="10233" width="7.7109375" style="2" customWidth="1"/>
    <col min="10234" max="10235" width="16.140625" style="2" customWidth="1"/>
    <col min="10236" max="10237" width="16.85546875" style="2" customWidth="1"/>
    <col min="10238" max="10238" width="17.7109375" style="2" customWidth="1"/>
    <col min="10239" max="10239" width="8.140625" style="2" bestFit="1" customWidth="1"/>
    <col min="10240" max="10242" width="7.7109375" style="2" customWidth="1"/>
    <col min="10243" max="10244" width="21.42578125" style="2" bestFit="1" customWidth="1"/>
    <col min="10245" max="10245" width="7.7109375" style="2" customWidth="1"/>
    <col min="10246" max="10248" width="4.7109375" style="2" customWidth="1"/>
    <col min="10249" max="10249" width="16.85546875" style="2" customWidth="1"/>
    <col min="10250" max="10250" width="24.140625" style="2" customWidth="1"/>
    <col min="10251" max="10251" width="14.5703125" style="2" customWidth="1"/>
    <col min="10252" max="10486" width="9.140625" style="2"/>
    <col min="10487" max="10487" width="0.85546875" style="2" customWidth="1"/>
    <col min="10488" max="10488" width="52.7109375" style="2" customWidth="1"/>
    <col min="10489" max="10489" width="7.7109375" style="2" customWidth="1"/>
    <col min="10490" max="10491" width="16.140625" style="2" customWidth="1"/>
    <col min="10492" max="10493" width="16.85546875" style="2" customWidth="1"/>
    <col min="10494" max="10494" width="17.7109375" style="2" customWidth="1"/>
    <col min="10495" max="10495" width="8.140625" style="2" bestFit="1" customWidth="1"/>
    <col min="10496" max="10498" width="7.7109375" style="2" customWidth="1"/>
    <col min="10499" max="10500" width="21.42578125" style="2" bestFit="1" customWidth="1"/>
    <col min="10501" max="10501" width="7.7109375" style="2" customWidth="1"/>
    <col min="10502" max="10504" width="4.7109375" style="2" customWidth="1"/>
    <col min="10505" max="10505" width="16.85546875" style="2" customWidth="1"/>
    <col min="10506" max="10506" width="24.140625" style="2" customWidth="1"/>
    <col min="10507" max="10507" width="14.5703125" style="2" customWidth="1"/>
    <col min="10508" max="10742" width="9.140625" style="2"/>
    <col min="10743" max="10743" width="0.85546875" style="2" customWidth="1"/>
    <col min="10744" max="10744" width="52.7109375" style="2" customWidth="1"/>
    <col min="10745" max="10745" width="7.7109375" style="2" customWidth="1"/>
    <col min="10746" max="10747" width="16.140625" style="2" customWidth="1"/>
    <col min="10748" max="10749" width="16.85546875" style="2" customWidth="1"/>
    <col min="10750" max="10750" width="17.7109375" style="2" customWidth="1"/>
    <col min="10751" max="10751" width="8.140625" style="2" bestFit="1" customWidth="1"/>
    <col min="10752" max="10754" width="7.7109375" style="2" customWidth="1"/>
    <col min="10755" max="10756" width="21.42578125" style="2" bestFit="1" customWidth="1"/>
    <col min="10757" max="10757" width="7.7109375" style="2" customWidth="1"/>
    <col min="10758" max="10760" width="4.7109375" style="2" customWidth="1"/>
    <col min="10761" max="10761" width="16.85546875" style="2" customWidth="1"/>
    <col min="10762" max="10762" width="24.140625" style="2" customWidth="1"/>
    <col min="10763" max="10763" width="14.5703125" style="2" customWidth="1"/>
    <col min="10764" max="10998" width="9.140625" style="2"/>
    <col min="10999" max="10999" width="0.85546875" style="2" customWidth="1"/>
    <col min="11000" max="11000" width="52.7109375" style="2" customWidth="1"/>
    <col min="11001" max="11001" width="7.7109375" style="2" customWidth="1"/>
    <col min="11002" max="11003" width="16.140625" style="2" customWidth="1"/>
    <col min="11004" max="11005" width="16.85546875" style="2" customWidth="1"/>
    <col min="11006" max="11006" width="17.7109375" style="2" customWidth="1"/>
    <col min="11007" max="11007" width="8.140625" style="2" bestFit="1" customWidth="1"/>
    <col min="11008" max="11010" width="7.7109375" style="2" customWidth="1"/>
    <col min="11011" max="11012" width="21.42578125" style="2" bestFit="1" customWidth="1"/>
    <col min="11013" max="11013" width="7.7109375" style="2" customWidth="1"/>
    <col min="11014" max="11016" width="4.7109375" style="2" customWidth="1"/>
    <col min="11017" max="11017" width="16.85546875" style="2" customWidth="1"/>
    <col min="11018" max="11018" width="24.140625" style="2" customWidth="1"/>
    <col min="11019" max="11019" width="14.5703125" style="2" customWidth="1"/>
    <col min="11020" max="11254" width="9.140625" style="2"/>
    <col min="11255" max="11255" width="0.85546875" style="2" customWidth="1"/>
    <col min="11256" max="11256" width="52.7109375" style="2" customWidth="1"/>
    <col min="11257" max="11257" width="7.7109375" style="2" customWidth="1"/>
    <col min="11258" max="11259" width="16.140625" style="2" customWidth="1"/>
    <col min="11260" max="11261" width="16.85546875" style="2" customWidth="1"/>
    <col min="11262" max="11262" width="17.7109375" style="2" customWidth="1"/>
    <col min="11263" max="11263" width="8.140625" style="2" bestFit="1" customWidth="1"/>
    <col min="11264" max="11266" width="7.7109375" style="2" customWidth="1"/>
    <col min="11267" max="11268" width="21.42578125" style="2" bestFit="1" customWidth="1"/>
    <col min="11269" max="11269" width="7.7109375" style="2" customWidth="1"/>
    <col min="11270" max="11272" width="4.7109375" style="2" customWidth="1"/>
    <col min="11273" max="11273" width="16.85546875" style="2" customWidth="1"/>
    <col min="11274" max="11274" width="24.140625" style="2" customWidth="1"/>
    <col min="11275" max="11275" width="14.5703125" style="2" customWidth="1"/>
    <col min="11276" max="11510" width="9.140625" style="2"/>
    <col min="11511" max="11511" width="0.85546875" style="2" customWidth="1"/>
    <col min="11512" max="11512" width="52.7109375" style="2" customWidth="1"/>
    <col min="11513" max="11513" width="7.7109375" style="2" customWidth="1"/>
    <col min="11514" max="11515" width="16.140625" style="2" customWidth="1"/>
    <col min="11516" max="11517" width="16.85546875" style="2" customWidth="1"/>
    <col min="11518" max="11518" width="17.7109375" style="2" customWidth="1"/>
    <col min="11519" max="11519" width="8.140625" style="2" bestFit="1" customWidth="1"/>
    <col min="11520" max="11522" width="7.7109375" style="2" customWidth="1"/>
    <col min="11523" max="11524" width="21.42578125" style="2" bestFit="1" customWidth="1"/>
    <col min="11525" max="11525" width="7.7109375" style="2" customWidth="1"/>
    <col min="11526" max="11528" width="4.7109375" style="2" customWidth="1"/>
    <col min="11529" max="11529" width="16.85546875" style="2" customWidth="1"/>
    <col min="11530" max="11530" width="24.140625" style="2" customWidth="1"/>
    <col min="11531" max="11531" width="14.5703125" style="2" customWidth="1"/>
    <col min="11532" max="11766" width="9.140625" style="2"/>
    <col min="11767" max="11767" width="0.85546875" style="2" customWidth="1"/>
    <col min="11768" max="11768" width="52.7109375" style="2" customWidth="1"/>
    <col min="11769" max="11769" width="7.7109375" style="2" customWidth="1"/>
    <col min="11770" max="11771" width="16.140625" style="2" customWidth="1"/>
    <col min="11772" max="11773" width="16.85546875" style="2" customWidth="1"/>
    <col min="11774" max="11774" width="17.7109375" style="2" customWidth="1"/>
    <col min="11775" max="11775" width="8.140625" style="2" bestFit="1" customWidth="1"/>
    <col min="11776" max="11778" width="7.7109375" style="2" customWidth="1"/>
    <col min="11779" max="11780" width="21.42578125" style="2" bestFit="1" customWidth="1"/>
    <col min="11781" max="11781" width="7.7109375" style="2" customWidth="1"/>
    <col min="11782" max="11784" width="4.7109375" style="2" customWidth="1"/>
    <col min="11785" max="11785" width="16.85546875" style="2" customWidth="1"/>
    <col min="11786" max="11786" width="24.140625" style="2" customWidth="1"/>
    <col min="11787" max="11787" width="14.5703125" style="2" customWidth="1"/>
    <col min="11788" max="12022" width="9.140625" style="2"/>
    <col min="12023" max="12023" width="0.85546875" style="2" customWidth="1"/>
    <col min="12024" max="12024" width="52.7109375" style="2" customWidth="1"/>
    <col min="12025" max="12025" width="7.7109375" style="2" customWidth="1"/>
    <col min="12026" max="12027" width="16.140625" style="2" customWidth="1"/>
    <col min="12028" max="12029" width="16.85546875" style="2" customWidth="1"/>
    <col min="12030" max="12030" width="17.7109375" style="2" customWidth="1"/>
    <col min="12031" max="12031" width="8.140625" style="2" bestFit="1" customWidth="1"/>
    <col min="12032" max="12034" width="7.7109375" style="2" customWidth="1"/>
    <col min="12035" max="12036" width="21.42578125" style="2" bestFit="1" customWidth="1"/>
    <col min="12037" max="12037" width="7.7109375" style="2" customWidth="1"/>
    <col min="12038" max="12040" width="4.7109375" style="2" customWidth="1"/>
    <col min="12041" max="12041" width="16.85546875" style="2" customWidth="1"/>
    <col min="12042" max="12042" width="24.140625" style="2" customWidth="1"/>
    <col min="12043" max="12043" width="14.5703125" style="2" customWidth="1"/>
    <col min="12044" max="12278" width="9.140625" style="2"/>
    <col min="12279" max="12279" width="0.85546875" style="2" customWidth="1"/>
    <col min="12280" max="12280" width="52.7109375" style="2" customWidth="1"/>
    <col min="12281" max="12281" width="7.7109375" style="2" customWidth="1"/>
    <col min="12282" max="12283" width="16.140625" style="2" customWidth="1"/>
    <col min="12284" max="12285" width="16.85546875" style="2" customWidth="1"/>
    <col min="12286" max="12286" width="17.7109375" style="2" customWidth="1"/>
    <col min="12287" max="12287" width="8.140625" style="2" bestFit="1" customWidth="1"/>
    <col min="12288" max="12290" width="7.7109375" style="2" customWidth="1"/>
    <col min="12291" max="12292" width="21.42578125" style="2" bestFit="1" customWidth="1"/>
    <col min="12293" max="12293" width="7.7109375" style="2" customWidth="1"/>
    <col min="12294" max="12296" width="4.7109375" style="2" customWidth="1"/>
    <col min="12297" max="12297" width="16.85546875" style="2" customWidth="1"/>
    <col min="12298" max="12298" width="24.140625" style="2" customWidth="1"/>
    <col min="12299" max="12299" width="14.5703125" style="2" customWidth="1"/>
    <col min="12300" max="12534" width="9.140625" style="2"/>
    <col min="12535" max="12535" width="0.85546875" style="2" customWidth="1"/>
    <col min="12536" max="12536" width="52.7109375" style="2" customWidth="1"/>
    <col min="12537" max="12537" width="7.7109375" style="2" customWidth="1"/>
    <col min="12538" max="12539" width="16.140625" style="2" customWidth="1"/>
    <col min="12540" max="12541" width="16.85546875" style="2" customWidth="1"/>
    <col min="12542" max="12542" width="17.7109375" style="2" customWidth="1"/>
    <col min="12543" max="12543" width="8.140625" style="2" bestFit="1" customWidth="1"/>
    <col min="12544" max="12546" width="7.7109375" style="2" customWidth="1"/>
    <col min="12547" max="12548" width="21.42578125" style="2" bestFit="1" customWidth="1"/>
    <col min="12549" max="12549" width="7.7109375" style="2" customWidth="1"/>
    <col min="12550" max="12552" width="4.7109375" style="2" customWidth="1"/>
    <col min="12553" max="12553" width="16.85546875" style="2" customWidth="1"/>
    <col min="12554" max="12554" width="24.140625" style="2" customWidth="1"/>
    <col min="12555" max="12555" width="14.5703125" style="2" customWidth="1"/>
    <col min="12556" max="12790" width="9.140625" style="2"/>
    <col min="12791" max="12791" width="0.85546875" style="2" customWidth="1"/>
    <col min="12792" max="12792" width="52.7109375" style="2" customWidth="1"/>
    <col min="12793" max="12793" width="7.7109375" style="2" customWidth="1"/>
    <col min="12794" max="12795" width="16.140625" style="2" customWidth="1"/>
    <col min="12796" max="12797" width="16.85546875" style="2" customWidth="1"/>
    <col min="12798" max="12798" width="17.7109375" style="2" customWidth="1"/>
    <col min="12799" max="12799" width="8.140625" style="2" bestFit="1" customWidth="1"/>
    <col min="12800" max="12802" width="7.7109375" style="2" customWidth="1"/>
    <col min="12803" max="12804" width="21.42578125" style="2" bestFit="1" customWidth="1"/>
    <col min="12805" max="12805" width="7.7109375" style="2" customWidth="1"/>
    <col min="12806" max="12808" width="4.7109375" style="2" customWidth="1"/>
    <col min="12809" max="12809" width="16.85546875" style="2" customWidth="1"/>
    <col min="12810" max="12810" width="24.140625" style="2" customWidth="1"/>
    <col min="12811" max="12811" width="14.5703125" style="2" customWidth="1"/>
    <col min="12812" max="13046" width="9.140625" style="2"/>
    <col min="13047" max="13047" width="0.85546875" style="2" customWidth="1"/>
    <col min="13048" max="13048" width="52.7109375" style="2" customWidth="1"/>
    <col min="13049" max="13049" width="7.7109375" style="2" customWidth="1"/>
    <col min="13050" max="13051" width="16.140625" style="2" customWidth="1"/>
    <col min="13052" max="13053" width="16.85546875" style="2" customWidth="1"/>
    <col min="13054" max="13054" width="17.7109375" style="2" customWidth="1"/>
    <col min="13055" max="13055" width="8.140625" style="2" bestFit="1" customWidth="1"/>
    <col min="13056" max="13058" width="7.7109375" style="2" customWidth="1"/>
    <col min="13059" max="13060" width="21.42578125" style="2" bestFit="1" customWidth="1"/>
    <col min="13061" max="13061" width="7.7109375" style="2" customWidth="1"/>
    <col min="13062" max="13064" width="4.7109375" style="2" customWidth="1"/>
    <col min="13065" max="13065" width="16.85546875" style="2" customWidth="1"/>
    <col min="13066" max="13066" width="24.140625" style="2" customWidth="1"/>
    <col min="13067" max="13067" width="14.5703125" style="2" customWidth="1"/>
    <col min="13068" max="13302" width="9.140625" style="2"/>
    <col min="13303" max="13303" width="0.85546875" style="2" customWidth="1"/>
    <col min="13304" max="13304" width="52.7109375" style="2" customWidth="1"/>
    <col min="13305" max="13305" width="7.7109375" style="2" customWidth="1"/>
    <col min="13306" max="13307" width="16.140625" style="2" customWidth="1"/>
    <col min="13308" max="13309" width="16.85546875" style="2" customWidth="1"/>
    <col min="13310" max="13310" width="17.7109375" style="2" customWidth="1"/>
    <col min="13311" max="13311" width="8.140625" style="2" bestFit="1" customWidth="1"/>
    <col min="13312" max="13314" width="7.7109375" style="2" customWidth="1"/>
    <col min="13315" max="13316" width="21.42578125" style="2" bestFit="1" customWidth="1"/>
    <col min="13317" max="13317" width="7.7109375" style="2" customWidth="1"/>
    <col min="13318" max="13320" width="4.7109375" style="2" customWidth="1"/>
    <col min="13321" max="13321" width="16.85546875" style="2" customWidth="1"/>
    <col min="13322" max="13322" width="24.140625" style="2" customWidth="1"/>
    <col min="13323" max="13323" width="14.5703125" style="2" customWidth="1"/>
    <col min="13324" max="13558" width="9.140625" style="2"/>
    <col min="13559" max="13559" width="0.85546875" style="2" customWidth="1"/>
    <col min="13560" max="13560" width="52.7109375" style="2" customWidth="1"/>
    <col min="13561" max="13561" width="7.7109375" style="2" customWidth="1"/>
    <col min="13562" max="13563" width="16.140625" style="2" customWidth="1"/>
    <col min="13564" max="13565" width="16.85546875" style="2" customWidth="1"/>
    <col min="13566" max="13566" width="17.7109375" style="2" customWidth="1"/>
    <col min="13567" max="13567" width="8.140625" style="2" bestFit="1" customWidth="1"/>
    <col min="13568" max="13570" width="7.7109375" style="2" customWidth="1"/>
    <col min="13571" max="13572" width="21.42578125" style="2" bestFit="1" customWidth="1"/>
    <col min="13573" max="13573" width="7.7109375" style="2" customWidth="1"/>
    <col min="13574" max="13576" width="4.7109375" style="2" customWidth="1"/>
    <col min="13577" max="13577" width="16.85546875" style="2" customWidth="1"/>
    <col min="13578" max="13578" width="24.140625" style="2" customWidth="1"/>
    <col min="13579" max="13579" width="14.5703125" style="2" customWidth="1"/>
    <col min="13580" max="13814" width="9.140625" style="2"/>
    <col min="13815" max="13815" width="0.85546875" style="2" customWidth="1"/>
    <col min="13816" max="13816" width="52.7109375" style="2" customWidth="1"/>
    <col min="13817" max="13817" width="7.7109375" style="2" customWidth="1"/>
    <col min="13818" max="13819" width="16.140625" style="2" customWidth="1"/>
    <col min="13820" max="13821" width="16.85546875" style="2" customWidth="1"/>
    <col min="13822" max="13822" width="17.7109375" style="2" customWidth="1"/>
    <col min="13823" max="13823" width="8.140625" style="2" bestFit="1" customWidth="1"/>
    <col min="13824" max="13826" width="7.7109375" style="2" customWidth="1"/>
    <col min="13827" max="13828" width="21.42578125" style="2" bestFit="1" customWidth="1"/>
    <col min="13829" max="13829" width="7.7109375" style="2" customWidth="1"/>
    <col min="13830" max="13832" width="4.7109375" style="2" customWidth="1"/>
    <col min="13833" max="13833" width="16.85546875" style="2" customWidth="1"/>
    <col min="13834" max="13834" width="24.140625" style="2" customWidth="1"/>
    <col min="13835" max="13835" width="14.5703125" style="2" customWidth="1"/>
    <col min="13836" max="14070" width="9.140625" style="2"/>
    <col min="14071" max="14071" width="0.85546875" style="2" customWidth="1"/>
    <col min="14072" max="14072" width="52.7109375" style="2" customWidth="1"/>
    <col min="14073" max="14073" width="7.7109375" style="2" customWidth="1"/>
    <col min="14074" max="14075" width="16.140625" style="2" customWidth="1"/>
    <col min="14076" max="14077" width="16.85546875" style="2" customWidth="1"/>
    <col min="14078" max="14078" width="17.7109375" style="2" customWidth="1"/>
    <col min="14079" max="14079" width="8.140625" style="2" bestFit="1" customWidth="1"/>
    <col min="14080" max="14082" width="7.7109375" style="2" customWidth="1"/>
    <col min="14083" max="14084" width="21.42578125" style="2" bestFit="1" customWidth="1"/>
    <col min="14085" max="14085" width="7.7109375" style="2" customWidth="1"/>
    <col min="14086" max="14088" width="4.7109375" style="2" customWidth="1"/>
    <col min="14089" max="14089" width="16.85546875" style="2" customWidth="1"/>
    <col min="14090" max="14090" width="24.140625" style="2" customWidth="1"/>
    <col min="14091" max="14091" width="14.5703125" style="2" customWidth="1"/>
    <col min="14092" max="14326" width="9.140625" style="2"/>
    <col min="14327" max="14327" width="0.85546875" style="2" customWidth="1"/>
    <col min="14328" max="14328" width="52.7109375" style="2" customWidth="1"/>
    <col min="14329" max="14329" width="7.7109375" style="2" customWidth="1"/>
    <col min="14330" max="14331" width="16.140625" style="2" customWidth="1"/>
    <col min="14332" max="14333" width="16.85546875" style="2" customWidth="1"/>
    <col min="14334" max="14334" width="17.7109375" style="2" customWidth="1"/>
    <col min="14335" max="14335" width="8.140625" style="2" bestFit="1" customWidth="1"/>
    <col min="14336" max="14338" width="7.7109375" style="2" customWidth="1"/>
    <col min="14339" max="14340" width="21.42578125" style="2" bestFit="1" customWidth="1"/>
    <col min="14341" max="14341" width="7.7109375" style="2" customWidth="1"/>
    <col min="14342" max="14344" width="4.7109375" style="2" customWidth="1"/>
    <col min="14345" max="14345" width="16.85546875" style="2" customWidth="1"/>
    <col min="14346" max="14346" width="24.140625" style="2" customWidth="1"/>
    <col min="14347" max="14347" width="14.5703125" style="2" customWidth="1"/>
    <col min="14348" max="14582" width="9.140625" style="2"/>
    <col min="14583" max="14583" width="0.85546875" style="2" customWidth="1"/>
    <col min="14584" max="14584" width="52.7109375" style="2" customWidth="1"/>
    <col min="14585" max="14585" width="7.7109375" style="2" customWidth="1"/>
    <col min="14586" max="14587" width="16.140625" style="2" customWidth="1"/>
    <col min="14588" max="14589" width="16.85546875" style="2" customWidth="1"/>
    <col min="14590" max="14590" width="17.7109375" style="2" customWidth="1"/>
    <col min="14591" max="14591" width="8.140625" style="2" bestFit="1" customWidth="1"/>
    <col min="14592" max="14594" width="7.7109375" style="2" customWidth="1"/>
    <col min="14595" max="14596" width="21.42578125" style="2" bestFit="1" customWidth="1"/>
    <col min="14597" max="14597" width="7.7109375" style="2" customWidth="1"/>
    <col min="14598" max="14600" width="4.7109375" style="2" customWidth="1"/>
    <col min="14601" max="14601" width="16.85546875" style="2" customWidth="1"/>
    <col min="14602" max="14602" width="24.140625" style="2" customWidth="1"/>
    <col min="14603" max="14603" width="14.5703125" style="2" customWidth="1"/>
    <col min="14604" max="14838" width="9.140625" style="2"/>
    <col min="14839" max="14839" width="0.85546875" style="2" customWidth="1"/>
    <col min="14840" max="14840" width="52.7109375" style="2" customWidth="1"/>
    <col min="14841" max="14841" width="7.7109375" style="2" customWidth="1"/>
    <col min="14842" max="14843" width="16.140625" style="2" customWidth="1"/>
    <col min="14844" max="14845" width="16.85546875" style="2" customWidth="1"/>
    <col min="14846" max="14846" width="17.7109375" style="2" customWidth="1"/>
    <col min="14847" max="14847" width="8.140625" style="2" bestFit="1" customWidth="1"/>
    <col min="14848" max="14850" width="7.7109375" style="2" customWidth="1"/>
    <col min="14851" max="14852" width="21.42578125" style="2" bestFit="1" customWidth="1"/>
    <col min="14853" max="14853" width="7.7109375" style="2" customWidth="1"/>
    <col min="14854" max="14856" width="4.7109375" style="2" customWidth="1"/>
    <col min="14857" max="14857" width="16.85546875" style="2" customWidth="1"/>
    <col min="14858" max="14858" width="24.140625" style="2" customWidth="1"/>
    <col min="14859" max="14859" width="14.5703125" style="2" customWidth="1"/>
    <col min="14860" max="15094" width="9.140625" style="2"/>
    <col min="15095" max="15095" width="0.85546875" style="2" customWidth="1"/>
    <col min="15096" max="15096" width="52.7109375" style="2" customWidth="1"/>
    <col min="15097" max="15097" width="7.7109375" style="2" customWidth="1"/>
    <col min="15098" max="15099" width="16.140625" style="2" customWidth="1"/>
    <col min="15100" max="15101" width="16.85546875" style="2" customWidth="1"/>
    <col min="15102" max="15102" width="17.7109375" style="2" customWidth="1"/>
    <col min="15103" max="15103" width="8.140625" style="2" bestFit="1" customWidth="1"/>
    <col min="15104" max="15106" width="7.7109375" style="2" customWidth="1"/>
    <col min="15107" max="15108" width="21.42578125" style="2" bestFit="1" customWidth="1"/>
    <col min="15109" max="15109" width="7.7109375" style="2" customWidth="1"/>
    <col min="15110" max="15112" width="4.7109375" style="2" customWidth="1"/>
    <col min="15113" max="15113" width="16.85546875" style="2" customWidth="1"/>
    <col min="15114" max="15114" width="24.140625" style="2" customWidth="1"/>
    <col min="15115" max="15115" width="14.5703125" style="2" customWidth="1"/>
    <col min="15116" max="15350" width="9.140625" style="2"/>
    <col min="15351" max="15351" width="0.85546875" style="2" customWidth="1"/>
    <col min="15352" max="15352" width="52.7109375" style="2" customWidth="1"/>
    <col min="15353" max="15353" width="7.7109375" style="2" customWidth="1"/>
    <col min="15354" max="15355" width="16.140625" style="2" customWidth="1"/>
    <col min="15356" max="15357" width="16.85546875" style="2" customWidth="1"/>
    <col min="15358" max="15358" width="17.7109375" style="2" customWidth="1"/>
    <col min="15359" max="15359" width="8.140625" style="2" bestFit="1" customWidth="1"/>
    <col min="15360" max="15362" width="7.7109375" style="2" customWidth="1"/>
    <col min="15363" max="15364" width="21.42578125" style="2" bestFit="1" customWidth="1"/>
    <col min="15365" max="15365" width="7.7109375" style="2" customWidth="1"/>
    <col min="15366" max="15368" width="4.7109375" style="2" customWidth="1"/>
    <col min="15369" max="15369" width="16.85546875" style="2" customWidth="1"/>
    <col min="15370" max="15370" width="24.140625" style="2" customWidth="1"/>
    <col min="15371" max="15371" width="14.5703125" style="2" customWidth="1"/>
    <col min="15372" max="15606" width="9.140625" style="2"/>
    <col min="15607" max="15607" width="0.85546875" style="2" customWidth="1"/>
    <col min="15608" max="15608" width="52.7109375" style="2" customWidth="1"/>
    <col min="15609" max="15609" width="7.7109375" style="2" customWidth="1"/>
    <col min="15610" max="15611" width="16.140625" style="2" customWidth="1"/>
    <col min="15612" max="15613" width="16.85546875" style="2" customWidth="1"/>
    <col min="15614" max="15614" width="17.7109375" style="2" customWidth="1"/>
    <col min="15615" max="15615" width="8.140625" style="2" bestFit="1" customWidth="1"/>
    <col min="15616" max="15618" width="7.7109375" style="2" customWidth="1"/>
    <col min="15619" max="15620" width="21.42578125" style="2" bestFit="1" customWidth="1"/>
    <col min="15621" max="15621" width="7.7109375" style="2" customWidth="1"/>
    <col min="15622" max="15624" width="4.7109375" style="2" customWidth="1"/>
    <col min="15625" max="15625" width="16.85546875" style="2" customWidth="1"/>
    <col min="15626" max="15626" width="24.140625" style="2" customWidth="1"/>
    <col min="15627" max="15627" width="14.5703125" style="2" customWidth="1"/>
    <col min="15628" max="15862" width="9.140625" style="2"/>
    <col min="15863" max="15863" width="0.85546875" style="2" customWidth="1"/>
    <col min="15864" max="15864" width="52.7109375" style="2" customWidth="1"/>
    <col min="15865" max="15865" width="7.7109375" style="2" customWidth="1"/>
    <col min="15866" max="15867" width="16.140625" style="2" customWidth="1"/>
    <col min="15868" max="15869" width="16.85546875" style="2" customWidth="1"/>
    <col min="15870" max="15870" width="17.7109375" style="2" customWidth="1"/>
    <col min="15871" max="15871" width="8.140625" style="2" bestFit="1" customWidth="1"/>
    <col min="15872" max="15874" width="7.7109375" style="2" customWidth="1"/>
    <col min="15875" max="15876" width="21.42578125" style="2" bestFit="1" customWidth="1"/>
    <col min="15877" max="15877" width="7.7109375" style="2" customWidth="1"/>
    <col min="15878" max="15880" width="4.7109375" style="2" customWidth="1"/>
    <col min="15881" max="15881" width="16.85546875" style="2" customWidth="1"/>
    <col min="15882" max="15882" width="24.140625" style="2" customWidth="1"/>
    <col min="15883" max="15883" width="14.5703125" style="2" customWidth="1"/>
    <col min="15884" max="16118" width="9.140625" style="2"/>
    <col min="16119" max="16119" width="0.85546875" style="2" customWidth="1"/>
    <col min="16120" max="16120" width="52.7109375" style="2" customWidth="1"/>
    <col min="16121" max="16121" width="7.7109375" style="2" customWidth="1"/>
    <col min="16122" max="16123" width="16.140625" style="2" customWidth="1"/>
    <col min="16124" max="16125" width="16.85546875" style="2" customWidth="1"/>
    <col min="16126" max="16126" width="17.7109375" style="2" customWidth="1"/>
    <col min="16127" max="16127" width="8.140625" style="2" bestFit="1" customWidth="1"/>
    <col min="16128" max="16130" width="7.7109375" style="2" customWidth="1"/>
    <col min="16131" max="16132" width="21.42578125" style="2" bestFit="1" customWidth="1"/>
    <col min="16133" max="16133" width="7.7109375" style="2" customWidth="1"/>
    <col min="16134" max="16136" width="4.7109375" style="2" customWidth="1"/>
    <col min="16137" max="16137" width="16.85546875" style="2" customWidth="1"/>
    <col min="16138" max="16138" width="24.140625" style="2" customWidth="1"/>
    <col min="16139" max="16139" width="14.5703125" style="2" customWidth="1"/>
    <col min="16140" max="16384" width="9.140625" style="2"/>
  </cols>
  <sheetData>
    <row r="1" spans="2:13" ht="18.75" customHeight="1" x14ac:dyDescent="0.25">
      <c r="B1" s="1" t="s">
        <v>0</v>
      </c>
      <c r="C1" s="1"/>
      <c r="D1" s="1"/>
      <c r="E1" s="1"/>
      <c r="F1" s="1"/>
      <c r="G1" s="1"/>
    </row>
    <row r="2" spans="2:13" x14ac:dyDescent="0.25">
      <c r="B2" s="1" t="s">
        <v>1</v>
      </c>
      <c r="C2" s="1"/>
      <c r="D2" s="1"/>
      <c r="E2" s="1"/>
      <c r="F2" s="1"/>
      <c r="G2" s="1"/>
    </row>
    <row r="3" spans="2:13" ht="20.25" x14ac:dyDescent="0.25">
      <c r="B3" s="5" t="s">
        <v>2</v>
      </c>
      <c r="C3" s="5"/>
      <c r="D3" s="5"/>
      <c r="E3" s="5"/>
      <c r="F3" s="5"/>
      <c r="G3" s="5"/>
    </row>
    <row r="4" spans="2:13" x14ac:dyDescent="0.25">
      <c r="B4" s="6"/>
      <c r="C4" s="7" t="s">
        <v>3</v>
      </c>
      <c r="D4" s="6"/>
      <c r="E4" s="6"/>
      <c r="F4" s="6"/>
      <c r="G4" s="6"/>
    </row>
    <row r="5" spans="2:13" x14ac:dyDescent="0.25">
      <c r="B5" s="8" t="s">
        <v>4</v>
      </c>
      <c r="C5" s="6"/>
      <c r="D5" s="6"/>
      <c r="E5" s="6"/>
      <c r="F5" s="6"/>
      <c r="G5" s="6"/>
    </row>
    <row r="6" spans="2:13" x14ac:dyDescent="0.25">
      <c r="B6" s="6" t="s">
        <v>5</v>
      </c>
      <c r="C6" s="6"/>
      <c r="D6" s="6"/>
      <c r="E6" s="6"/>
      <c r="F6" s="6"/>
      <c r="G6" s="6"/>
    </row>
    <row r="7" spans="2:13" x14ac:dyDescent="0.25">
      <c r="B7" s="6" t="s">
        <v>6</v>
      </c>
      <c r="C7" s="6"/>
      <c r="D7" s="6"/>
      <c r="E7" s="6"/>
      <c r="F7" s="6"/>
      <c r="G7" s="6"/>
    </row>
    <row r="8" spans="2:13" x14ac:dyDescent="0.25">
      <c r="B8" s="9" t="s">
        <v>7</v>
      </c>
      <c r="C8" s="6"/>
      <c r="D8" s="6"/>
      <c r="E8" s="6"/>
      <c r="F8" s="6"/>
      <c r="G8" s="6"/>
    </row>
    <row r="9" spans="2:13" x14ac:dyDescent="0.25">
      <c r="B9" s="2" t="s">
        <v>8</v>
      </c>
      <c r="C9" s="9"/>
      <c r="D9" s="9"/>
      <c r="E9" s="9"/>
      <c r="F9" s="9"/>
      <c r="G9" s="9"/>
    </row>
    <row r="10" spans="2:13" ht="15" customHeight="1" thickBot="1" x14ac:dyDescent="0.3">
      <c r="B10" s="10"/>
      <c r="C10" s="10"/>
      <c r="D10" s="11"/>
      <c r="E10" s="12"/>
      <c r="F10" s="12"/>
      <c r="G10" s="12"/>
    </row>
    <row r="11" spans="2:13" ht="21" customHeight="1" x14ac:dyDescent="0.25">
      <c r="B11" s="13" t="s">
        <v>9</v>
      </c>
      <c r="C11" s="14" t="s">
        <v>10</v>
      </c>
      <c r="D11" s="15" t="s">
        <v>11</v>
      </c>
      <c r="E11" s="16"/>
      <c r="F11" s="16" t="s">
        <v>12</v>
      </c>
      <c r="G11" s="17"/>
    </row>
    <row r="12" spans="2:13" ht="21" customHeight="1" x14ac:dyDescent="0.25">
      <c r="B12" s="18"/>
      <c r="C12" s="19"/>
      <c r="D12" s="20"/>
      <c r="E12" s="21"/>
      <c r="F12" s="21"/>
      <c r="G12" s="22"/>
    </row>
    <row r="13" spans="2:13" ht="39" customHeight="1" thickBot="1" x14ac:dyDescent="0.3">
      <c r="B13" s="23"/>
      <c r="C13" s="24"/>
      <c r="D13" s="25" t="s">
        <v>13</v>
      </c>
      <c r="E13" s="26" t="s">
        <v>14</v>
      </c>
      <c r="F13" s="26" t="s">
        <v>15</v>
      </c>
      <c r="G13" s="27" t="s">
        <v>16</v>
      </c>
    </row>
    <row r="14" spans="2:13" s="33" customFormat="1" ht="16.5" thickBot="1" x14ac:dyDescent="0.3">
      <c r="B14" s="28">
        <v>1</v>
      </c>
      <c r="C14" s="29">
        <v>2</v>
      </c>
      <c r="D14" s="30">
        <v>3</v>
      </c>
      <c r="E14" s="31">
        <v>4</v>
      </c>
      <c r="F14" s="31">
        <v>5</v>
      </c>
      <c r="G14" s="32">
        <v>6</v>
      </c>
      <c r="J14" s="34"/>
      <c r="K14" s="34"/>
      <c r="L14" s="34"/>
      <c r="M14" s="34"/>
    </row>
    <row r="15" spans="2:13" ht="17.25" thickBot="1" x14ac:dyDescent="0.3">
      <c r="B15" s="35" t="s">
        <v>17</v>
      </c>
      <c r="C15" s="36"/>
      <c r="D15" s="37">
        <v>70</v>
      </c>
      <c r="E15" s="38">
        <v>72</v>
      </c>
      <c r="F15" s="38">
        <v>70</v>
      </c>
      <c r="G15" s="39">
        <f>(D15/12*8)+(E15/12*4)</f>
        <v>70.666666666666657</v>
      </c>
      <c r="H15" s="40"/>
    </row>
    <row r="16" spans="2:13" ht="21.75" customHeight="1" thickBot="1" x14ac:dyDescent="0.3">
      <c r="B16" s="41" t="s">
        <v>18</v>
      </c>
      <c r="C16" s="42"/>
      <c r="D16" s="42"/>
      <c r="E16" s="42"/>
      <c r="F16" s="42"/>
      <c r="G16" s="43"/>
      <c r="H16" s="40"/>
    </row>
    <row r="17" spans="2:8" ht="16.5" x14ac:dyDescent="0.25">
      <c r="B17" s="44" t="s">
        <v>19</v>
      </c>
      <c r="C17" s="45"/>
      <c r="D17" s="45"/>
      <c r="E17" s="45"/>
      <c r="F17" s="45"/>
      <c r="G17" s="46"/>
      <c r="H17" s="40"/>
    </row>
    <row r="18" spans="2:8" ht="16.5" x14ac:dyDescent="0.25">
      <c r="B18" s="47" t="s">
        <v>20</v>
      </c>
      <c r="C18" s="48"/>
      <c r="D18" s="49">
        <f>+'[1]2022-3-2 Форма(Бюджет)'!E18</f>
        <v>91560</v>
      </c>
      <c r="E18" s="50">
        <f>D18+G19-G20-G21+G22</f>
        <v>99942</v>
      </c>
      <c r="F18" s="50">
        <v>90242</v>
      </c>
      <c r="G18" s="51">
        <f>(D18/6*3)+(E18/6*3)</f>
        <v>95751</v>
      </c>
      <c r="H18" s="40"/>
    </row>
    <row r="19" spans="2:8" ht="16.5" x14ac:dyDescent="0.25">
      <c r="B19" s="47" t="s">
        <v>21</v>
      </c>
      <c r="C19" s="48"/>
      <c r="D19" s="52" t="s">
        <v>22</v>
      </c>
      <c r="E19" s="53" t="s">
        <v>22</v>
      </c>
      <c r="F19" s="50">
        <v>25324</v>
      </c>
      <c r="G19" s="51">
        <v>30870</v>
      </c>
      <c r="H19" s="40"/>
    </row>
    <row r="20" spans="2:8" ht="16.5" x14ac:dyDescent="0.25">
      <c r="B20" s="47" t="s">
        <v>23</v>
      </c>
      <c r="C20" s="48"/>
      <c r="D20" s="52" t="s">
        <v>22</v>
      </c>
      <c r="E20" s="53" t="s">
        <v>22</v>
      </c>
      <c r="F20" s="50">
        <v>16970</v>
      </c>
      <c r="G20" s="51">
        <f>16947</f>
        <v>16947</v>
      </c>
      <c r="H20" s="40"/>
    </row>
    <row r="21" spans="2:8" ht="16.5" x14ac:dyDescent="0.25">
      <c r="B21" s="47" t="s">
        <v>24</v>
      </c>
      <c r="C21" s="48"/>
      <c r="D21" s="52" t="s">
        <v>22</v>
      </c>
      <c r="E21" s="53" t="s">
        <v>22</v>
      </c>
      <c r="F21" s="50">
        <v>2122</v>
      </c>
      <c r="G21" s="51">
        <f>105591-99942</f>
        <v>5649</v>
      </c>
      <c r="H21" s="40"/>
    </row>
    <row r="22" spans="2:8" ht="17.25" thickBot="1" x14ac:dyDescent="0.3">
      <c r="B22" s="54" t="s">
        <v>25</v>
      </c>
      <c r="C22" s="55"/>
      <c r="D22" s="56" t="s">
        <v>22</v>
      </c>
      <c r="E22" s="57" t="s">
        <v>22</v>
      </c>
      <c r="F22" s="58">
        <v>0</v>
      </c>
      <c r="G22" s="59">
        <v>108</v>
      </c>
      <c r="H22" s="40"/>
    </row>
    <row r="23" spans="2:8" ht="16.5" x14ac:dyDescent="0.25">
      <c r="B23" s="44" t="s">
        <v>26</v>
      </c>
      <c r="C23" s="45"/>
      <c r="D23" s="45"/>
      <c r="E23" s="45"/>
      <c r="F23" s="45"/>
      <c r="G23" s="46"/>
      <c r="H23" s="40"/>
    </row>
    <row r="24" spans="2:8" ht="16.5" x14ac:dyDescent="0.25">
      <c r="B24" s="47" t="s">
        <v>20</v>
      </c>
      <c r="C24" s="48"/>
      <c r="D24" s="49">
        <f>+'[1]2022-3-2 Форма(Бюджет)'!E24</f>
        <v>3883</v>
      </c>
      <c r="E24" s="50">
        <f>D24+G25-G26-G27+G28</f>
        <v>5319</v>
      </c>
      <c r="F24" s="50">
        <v>3853</v>
      </c>
      <c r="G24" s="51">
        <f>(D24/6*3)+(E24/6*3)</f>
        <v>4601</v>
      </c>
      <c r="H24" s="40"/>
    </row>
    <row r="25" spans="2:8" ht="16.5" x14ac:dyDescent="0.25">
      <c r="B25" s="47" t="s">
        <v>21</v>
      </c>
      <c r="C25" s="48"/>
      <c r="D25" s="52" t="s">
        <v>22</v>
      </c>
      <c r="E25" s="53" t="s">
        <v>22</v>
      </c>
      <c r="F25" s="50">
        <v>0</v>
      </c>
      <c r="G25" s="51">
        <f>5319-3841</f>
        <v>1478</v>
      </c>
      <c r="H25" s="40"/>
    </row>
    <row r="26" spans="2:8" ht="16.5" x14ac:dyDescent="0.25">
      <c r="B26" s="47" t="s">
        <v>23</v>
      </c>
      <c r="C26" s="48"/>
      <c r="D26" s="52" t="s">
        <v>22</v>
      </c>
      <c r="E26" s="53" t="s">
        <v>22</v>
      </c>
      <c r="F26" s="50">
        <v>9</v>
      </c>
      <c r="G26" s="51">
        <v>9</v>
      </c>
      <c r="H26" s="40"/>
    </row>
    <row r="27" spans="2:8" ht="16.5" x14ac:dyDescent="0.25">
      <c r="B27" s="47" t="s">
        <v>24</v>
      </c>
      <c r="C27" s="48"/>
      <c r="D27" s="52" t="s">
        <v>22</v>
      </c>
      <c r="E27" s="53" t="s">
        <v>22</v>
      </c>
      <c r="F27" s="50">
        <v>46</v>
      </c>
      <c r="G27" s="51">
        <v>53</v>
      </c>
      <c r="H27" s="40"/>
    </row>
    <row r="28" spans="2:8" ht="17.25" thickBot="1" x14ac:dyDescent="0.3">
      <c r="B28" s="54" t="s">
        <v>25</v>
      </c>
      <c r="C28" s="55"/>
      <c r="D28" s="56" t="s">
        <v>22</v>
      </c>
      <c r="E28" s="57" t="s">
        <v>22</v>
      </c>
      <c r="F28" s="58">
        <v>0</v>
      </c>
      <c r="G28" s="59">
        <v>20</v>
      </c>
      <c r="H28" s="40"/>
    </row>
    <row r="29" spans="2:8" ht="17.25" hidden="1" thickBot="1" x14ac:dyDescent="0.3">
      <c r="B29" s="44" t="s">
        <v>27</v>
      </c>
      <c r="C29" s="45"/>
      <c r="D29" s="45"/>
      <c r="E29" s="45"/>
      <c r="F29" s="45"/>
      <c r="G29" s="46"/>
      <c r="H29" s="40"/>
    </row>
    <row r="30" spans="2:8" ht="17.25" hidden="1" thickBot="1" x14ac:dyDescent="0.3">
      <c r="B30" s="47" t="s">
        <v>20</v>
      </c>
      <c r="C30" s="48"/>
      <c r="D30" s="60">
        <v>0</v>
      </c>
      <c r="E30" s="50">
        <f>D30+G31-G32-G33+G34</f>
        <v>0</v>
      </c>
      <c r="F30" s="50">
        <v>0</v>
      </c>
      <c r="G30" s="51">
        <v>0</v>
      </c>
      <c r="H30" s="40"/>
    </row>
    <row r="31" spans="2:8" ht="17.25" hidden="1" thickBot="1" x14ac:dyDescent="0.3">
      <c r="B31" s="47" t="s">
        <v>21</v>
      </c>
      <c r="C31" s="48"/>
      <c r="D31" s="52" t="s">
        <v>22</v>
      </c>
      <c r="E31" s="53" t="s">
        <v>22</v>
      </c>
      <c r="F31" s="50"/>
      <c r="G31" s="51"/>
      <c r="H31" s="40"/>
    </row>
    <row r="32" spans="2:8" ht="17.25" hidden="1" thickBot="1" x14ac:dyDescent="0.3">
      <c r="B32" s="47" t="s">
        <v>23</v>
      </c>
      <c r="C32" s="48"/>
      <c r="D32" s="52" t="s">
        <v>22</v>
      </c>
      <c r="E32" s="53" t="s">
        <v>22</v>
      </c>
      <c r="F32" s="50"/>
      <c r="G32" s="51">
        <v>0</v>
      </c>
      <c r="H32" s="40"/>
    </row>
    <row r="33" spans="2:8" ht="17.25" hidden="1" thickBot="1" x14ac:dyDescent="0.3">
      <c r="B33" s="47" t="s">
        <v>24</v>
      </c>
      <c r="C33" s="48"/>
      <c r="D33" s="52" t="s">
        <v>22</v>
      </c>
      <c r="E33" s="53" t="s">
        <v>22</v>
      </c>
      <c r="F33" s="50"/>
      <c r="G33" s="51">
        <v>0</v>
      </c>
      <c r="H33" s="40"/>
    </row>
    <row r="34" spans="2:8" ht="17.25" hidden="1" thickBot="1" x14ac:dyDescent="0.3">
      <c r="B34" s="54" t="s">
        <v>25</v>
      </c>
      <c r="C34" s="55"/>
      <c r="D34" s="56" t="s">
        <v>22</v>
      </c>
      <c r="E34" s="57" t="s">
        <v>22</v>
      </c>
      <c r="F34" s="58">
        <v>0</v>
      </c>
      <c r="G34" s="59"/>
      <c r="H34" s="40"/>
    </row>
    <row r="35" spans="2:8" ht="16.5" x14ac:dyDescent="0.25">
      <c r="B35" s="44" t="s">
        <v>28</v>
      </c>
      <c r="C35" s="45"/>
      <c r="D35" s="45"/>
      <c r="E35" s="45"/>
      <c r="F35" s="45"/>
      <c r="G35" s="46"/>
      <c r="H35" s="40"/>
    </row>
    <row r="36" spans="2:8" ht="16.5" x14ac:dyDescent="0.25">
      <c r="B36" s="47" t="s">
        <v>20</v>
      </c>
      <c r="C36" s="48"/>
      <c r="D36" s="49">
        <f>+'[1]2022-3-2 Форма(Бюджет)'!E36</f>
        <v>210</v>
      </c>
      <c r="E36" s="50">
        <f>D36+G37-G38-G39+G40</f>
        <v>364</v>
      </c>
      <c r="F36" s="50">
        <v>205</v>
      </c>
      <c r="G36" s="51">
        <f>(D36/6*3)+(E36/6*3)</f>
        <v>287</v>
      </c>
      <c r="H36" s="40"/>
    </row>
    <row r="37" spans="2:8" ht="16.5" x14ac:dyDescent="0.25">
      <c r="B37" s="47" t="s">
        <v>21</v>
      </c>
      <c r="C37" s="48"/>
      <c r="D37" s="52" t="s">
        <v>22</v>
      </c>
      <c r="E37" s="53" t="s">
        <v>22</v>
      </c>
      <c r="F37" s="50">
        <v>0</v>
      </c>
      <c r="G37" s="51">
        <v>173</v>
      </c>
      <c r="H37" s="40"/>
    </row>
    <row r="38" spans="2:8" ht="16.5" x14ac:dyDescent="0.25">
      <c r="B38" s="47" t="s">
        <v>23</v>
      </c>
      <c r="C38" s="48"/>
      <c r="D38" s="52" t="s">
        <v>22</v>
      </c>
      <c r="E38" s="53" t="s">
        <v>22</v>
      </c>
      <c r="F38" s="50">
        <v>2</v>
      </c>
      <c r="G38" s="51">
        <v>2</v>
      </c>
      <c r="H38" s="40"/>
    </row>
    <row r="39" spans="2:8" ht="16.5" x14ac:dyDescent="0.25">
      <c r="B39" s="47" t="s">
        <v>24</v>
      </c>
      <c r="C39" s="48"/>
      <c r="D39" s="52" t="s">
        <v>22</v>
      </c>
      <c r="E39" s="53" t="s">
        <v>22</v>
      </c>
      <c r="F39" s="50">
        <v>6</v>
      </c>
      <c r="G39" s="51">
        <v>17</v>
      </c>
      <c r="H39" s="40"/>
    </row>
    <row r="40" spans="2:8" ht="17.25" thickBot="1" x14ac:dyDescent="0.3">
      <c r="B40" s="54" t="s">
        <v>25</v>
      </c>
      <c r="C40" s="55"/>
      <c r="D40" s="56" t="s">
        <v>22</v>
      </c>
      <c r="E40" s="57" t="s">
        <v>22</v>
      </c>
      <c r="F40" s="58">
        <v>0</v>
      </c>
      <c r="G40" s="59"/>
      <c r="H40" s="40"/>
    </row>
    <row r="41" spans="2:8" ht="17.25" hidden="1" thickBot="1" x14ac:dyDescent="0.3">
      <c r="B41" s="44" t="s">
        <v>29</v>
      </c>
      <c r="C41" s="45"/>
      <c r="D41" s="45"/>
      <c r="E41" s="45"/>
      <c r="F41" s="45"/>
      <c r="G41" s="46"/>
      <c r="H41" s="40"/>
    </row>
    <row r="42" spans="2:8" ht="17.25" hidden="1" thickBot="1" x14ac:dyDescent="0.3">
      <c r="B42" s="47" t="s">
        <v>20</v>
      </c>
      <c r="C42" s="48"/>
      <c r="D42" s="60"/>
      <c r="E42" s="50">
        <f>D42+G43-G44-G45+G46</f>
        <v>0</v>
      </c>
      <c r="F42" s="50"/>
      <c r="G42" s="51"/>
      <c r="H42" s="40"/>
    </row>
    <row r="43" spans="2:8" ht="17.25" hidden="1" thickBot="1" x14ac:dyDescent="0.3">
      <c r="B43" s="47" t="s">
        <v>21</v>
      </c>
      <c r="C43" s="48"/>
      <c r="D43" s="52" t="s">
        <v>22</v>
      </c>
      <c r="E43" s="53" t="s">
        <v>22</v>
      </c>
      <c r="F43" s="50"/>
      <c r="G43" s="51"/>
      <c r="H43" s="40"/>
    </row>
    <row r="44" spans="2:8" ht="17.25" hidden="1" thickBot="1" x14ac:dyDescent="0.3">
      <c r="B44" s="47" t="s">
        <v>23</v>
      </c>
      <c r="C44" s="48"/>
      <c r="D44" s="52" t="s">
        <v>22</v>
      </c>
      <c r="E44" s="53" t="s">
        <v>22</v>
      </c>
      <c r="F44" s="50"/>
      <c r="G44" s="51"/>
      <c r="H44" s="40"/>
    </row>
    <row r="45" spans="2:8" ht="17.25" hidden="1" thickBot="1" x14ac:dyDescent="0.3">
      <c r="B45" s="47" t="s">
        <v>24</v>
      </c>
      <c r="C45" s="48"/>
      <c r="D45" s="52" t="s">
        <v>22</v>
      </c>
      <c r="E45" s="53" t="s">
        <v>22</v>
      </c>
      <c r="F45" s="50"/>
      <c r="G45" s="51"/>
      <c r="H45" s="40"/>
    </row>
    <row r="46" spans="2:8" ht="17.25" hidden="1" thickBot="1" x14ac:dyDescent="0.3">
      <c r="B46" s="54" t="s">
        <v>25</v>
      </c>
      <c r="C46" s="55"/>
      <c r="D46" s="56" t="s">
        <v>22</v>
      </c>
      <c r="E46" s="57" t="s">
        <v>22</v>
      </c>
      <c r="F46" s="58">
        <v>0</v>
      </c>
      <c r="G46" s="59"/>
      <c r="H46" s="40"/>
    </row>
    <row r="47" spans="2:8" ht="16.5" x14ac:dyDescent="0.25">
      <c r="B47" s="44" t="s">
        <v>30</v>
      </c>
      <c r="C47" s="45"/>
      <c r="D47" s="45"/>
      <c r="E47" s="45"/>
      <c r="F47" s="45"/>
      <c r="G47" s="46"/>
      <c r="H47" s="40"/>
    </row>
    <row r="48" spans="2:8" ht="16.5" x14ac:dyDescent="0.25">
      <c r="B48" s="47" t="s">
        <v>20</v>
      </c>
      <c r="C48" s="48"/>
      <c r="D48" s="49">
        <f>+'[1]2022-3-2 Форма(Бюджет)'!E48</f>
        <v>31</v>
      </c>
      <c r="E48" s="50">
        <f>D48+G49-G50-G51+G52</f>
        <v>59</v>
      </c>
      <c r="F48" s="50">
        <v>31</v>
      </c>
      <c r="G48" s="51">
        <f>(D48/6*3)+(E48/6*3)</f>
        <v>45</v>
      </c>
      <c r="H48" s="40"/>
    </row>
    <row r="49" spans="2:8" ht="16.5" x14ac:dyDescent="0.25">
      <c r="B49" s="47" t="s">
        <v>21</v>
      </c>
      <c r="C49" s="48"/>
      <c r="D49" s="52" t="s">
        <v>22</v>
      </c>
      <c r="E49" s="53" t="s">
        <v>22</v>
      </c>
      <c r="F49" s="50">
        <v>0</v>
      </c>
      <c r="G49" s="51">
        <v>33</v>
      </c>
      <c r="H49" s="40"/>
    </row>
    <row r="50" spans="2:8" ht="16.5" x14ac:dyDescent="0.25">
      <c r="B50" s="47" t="s">
        <v>23</v>
      </c>
      <c r="C50" s="48"/>
      <c r="D50" s="52" t="s">
        <v>22</v>
      </c>
      <c r="E50" s="53" t="s">
        <v>22</v>
      </c>
      <c r="F50" s="50">
        <v>0</v>
      </c>
      <c r="G50" s="51"/>
      <c r="H50" s="40"/>
    </row>
    <row r="51" spans="2:8" ht="16.5" x14ac:dyDescent="0.25">
      <c r="B51" s="47" t="s">
        <v>24</v>
      </c>
      <c r="C51" s="48"/>
      <c r="D51" s="52" t="s">
        <v>22</v>
      </c>
      <c r="E51" s="53" t="s">
        <v>22</v>
      </c>
      <c r="F51" s="50">
        <v>0</v>
      </c>
      <c r="G51" s="51">
        <v>5</v>
      </c>
      <c r="H51" s="40"/>
    </row>
    <row r="52" spans="2:8" ht="17.25" thickBot="1" x14ac:dyDescent="0.3">
      <c r="B52" s="54" t="s">
        <v>25</v>
      </c>
      <c r="C52" s="55"/>
      <c r="D52" s="56" t="s">
        <v>22</v>
      </c>
      <c r="E52" s="57" t="s">
        <v>22</v>
      </c>
      <c r="F52" s="58">
        <v>0</v>
      </c>
      <c r="G52" s="59"/>
      <c r="H52" s="40"/>
    </row>
    <row r="53" spans="2:8" ht="16.5" x14ac:dyDescent="0.25">
      <c r="B53" s="44" t="s">
        <v>31</v>
      </c>
      <c r="C53" s="45"/>
      <c r="D53" s="45"/>
      <c r="E53" s="45"/>
      <c r="F53" s="45"/>
      <c r="G53" s="46"/>
      <c r="H53" s="40"/>
    </row>
    <row r="54" spans="2:8" ht="16.5" x14ac:dyDescent="0.25">
      <c r="B54" s="47" t="s">
        <v>20</v>
      </c>
      <c r="C54" s="48"/>
      <c r="D54" s="49">
        <f>+'[1]2022-3-2 Форма(Бюджет)'!E54-1</f>
        <v>6541</v>
      </c>
      <c r="E54" s="50">
        <f>D54+G55-G56-G57+G58</f>
        <v>6851</v>
      </c>
      <c r="F54" s="50">
        <v>6221</v>
      </c>
      <c r="G54" s="51">
        <f>(D54/6*3)+(E54/6*3)</f>
        <v>6696</v>
      </c>
      <c r="H54" s="40"/>
    </row>
    <row r="55" spans="2:8" ht="16.5" x14ac:dyDescent="0.25">
      <c r="B55" s="47" t="s">
        <v>21</v>
      </c>
      <c r="C55" s="48"/>
      <c r="D55" s="52" t="s">
        <v>22</v>
      </c>
      <c r="E55" s="53" t="s">
        <v>22</v>
      </c>
      <c r="F55" s="50">
        <v>6448</v>
      </c>
      <c r="G55" s="51">
        <v>5265</v>
      </c>
      <c r="H55" s="40"/>
    </row>
    <row r="56" spans="2:8" ht="16.5" x14ac:dyDescent="0.25">
      <c r="B56" s="47" t="s">
        <v>23</v>
      </c>
      <c r="C56" s="48"/>
      <c r="D56" s="52" t="s">
        <v>22</v>
      </c>
      <c r="E56" s="53" t="s">
        <v>22</v>
      </c>
      <c r="F56" s="50">
        <v>4736</v>
      </c>
      <c r="G56" s="51">
        <v>4703</v>
      </c>
      <c r="H56" s="40"/>
    </row>
    <row r="57" spans="2:8" ht="16.5" x14ac:dyDescent="0.25">
      <c r="B57" s="47" t="s">
        <v>24</v>
      </c>
      <c r="C57" s="48"/>
      <c r="D57" s="52" t="s">
        <v>22</v>
      </c>
      <c r="E57" s="53" t="s">
        <v>22</v>
      </c>
      <c r="F57" s="50">
        <v>178</v>
      </c>
      <c r="G57" s="51">
        <f>7103-6851</f>
        <v>252</v>
      </c>
      <c r="H57" s="40"/>
    </row>
    <row r="58" spans="2:8" ht="17.25" thickBot="1" x14ac:dyDescent="0.3">
      <c r="B58" s="54" t="s">
        <v>25</v>
      </c>
      <c r="C58" s="55"/>
      <c r="D58" s="56" t="s">
        <v>22</v>
      </c>
      <c r="E58" s="57" t="s">
        <v>22</v>
      </c>
      <c r="F58" s="58">
        <v>0</v>
      </c>
      <c r="G58" s="59">
        <v>0</v>
      </c>
      <c r="H58" s="40"/>
    </row>
    <row r="59" spans="2:8" ht="17.25" hidden="1" thickBot="1" x14ac:dyDescent="0.3">
      <c r="B59" s="44" t="s">
        <v>32</v>
      </c>
      <c r="C59" s="45"/>
      <c r="D59" s="45"/>
      <c r="E59" s="45"/>
      <c r="F59" s="45"/>
      <c r="G59" s="46"/>
      <c r="H59" s="40"/>
    </row>
    <row r="60" spans="2:8" ht="17.25" hidden="1" thickBot="1" x14ac:dyDescent="0.3">
      <c r="B60" s="47" t="s">
        <v>20</v>
      </c>
      <c r="C60" s="48"/>
      <c r="D60" s="60"/>
      <c r="E60" s="50">
        <f>D60+G61-G62-G63+G64</f>
        <v>0</v>
      </c>
      <c r="F60" s="50"/>
      <c r="G60" s="51"/>
      <c r="H60" s="40"/>
    </row>
    <row r="61" spans="2:8" ht="17.25" hidden="1" thickBot="1" x14ac:dyDescent="0.3">
      <c r="B61" s="47" t="s">
        <v>21</v>
      </c>
      <c r="C61" s="48"/>
      <c r="D61" s="52" t="s">
        <v>22</v>
      </c>
      <c r="E61" s="53" t="s">
        <v>22</v>
      </c>
      <c r="F61" s="50"/>
      <c r="G61" s="51"/>
      <c r="H61" s="40"/>
    </row>
    <row r="62" spans="2:8" ht="17.25" hidden="1" thickBot="1" x14ac:dyDescent="0.3">
      <c r="B62" s="47" t="s">
        <v>23</v>
      </c>
      <c r="C62" s="48"/>
      <c r="D62" s="52" t="s">
        <v>22</v>
      </c>
      <c r="E62" s="53" t="s">
        <v>22</v>
      </c>
      <c r="F62" s="50"/>
      <c r="G62" s="51"/>
      <c r="H62" s="40"/>
    </row>
    <row r="63" spans="2:8" ht="17.25" hidden="1" thickBot="1" x14ac:dyDescent="0.3">
      <c r="B63" s="47" t="s">
        <v>24</v>
      </c>
      <c r="C63" s="48"/>
      <c r="D63" s="52" t="s">
        <v>22</v>
      </c>
      <c r="E63" s="53" t="s">
        <v>22</v>
      </c>
      <c r="F63" s="50"/>
      <c r="G63" s="51"/>
      <c r="H63" s="40"/>
    </row>
    <row r="64" spans="2:8" ht="17.25" hidden="1" thickBot="1" x14ac:dyDescent="0.3">
      <c r="B64" s="54" t="s">
        <v>25</v>
      </c>
      <c r="C64" s="55"/>
      <c r="D64" s="56" t="s">
        <v>22</v>
      </c>
      <c r="E64" s="57" t="s">
        <v>22</v>
      </c>
      <c r="F64" s="58"/>
      <c r="G64" s="59"/>
      <c r="H64" s="40"/>
    </row>
    <row r="65" spans="2:8" ht="16.5" x14ac:dyDescent="0.25">
      <c r="B65" s="44" t="s">
        <v>33</v>
      </c>
      <c r="C65" s="45"/>
      <c r="D65" s="45"/>
      <c r="E65" s="45"/>
      <c r="F65" s="45"/>
      <c r="G65" s="46"/>
      <c r="H65" s="40"/>
    </row>
    <row r="66" spans="2:8" ht="16.5" x14ac:dyDescent="0.25">
      <c r="B66" s="47" t="s">
        <v>20</v>
      </c>
      <c r="C66" s="48"/>
      <c r="D66" s="49">
        <f>+'[1]2022-3-2 Форма(Бюджет)'!E66+1</f>
        <v>2728</v>
      </c>
      <c r="E66" s="50">
        <f>D66+G67-G68-G69+G70</f>
        <v>4168</v>
      </c>
      <c r="F66" s="50">
        <v>5140</v>
      </c>
      <c r="G66" s="51">
        <f>+F66</f>
        <v>5140</v>
      </c>
      <c r="H66" s="40"/>
    </row>
    <row r="67" spans="2:8" ht="16.5" x14ac:dyDescent="0.25">
      <c r="B67" s="47" t="s">
        <v>21</v>
      </c>
      <c r="C67" s="48"/>
      <c r="D67" s="52" t="s">
        <v>22</v>
      </c>
      <c r="E67" s="53" t="s">
        <v>22</v>
      </c>
      <c r="F67" s="50">
        <v>2412</v>
      </c>
      <c r="G67" s="51">
        <v>2412</v>
      </c>
      <c r="H67" s="40"/>
    </row>
    <row r="68" spans="2:8" ht="16.5" x14ac:dyDescent="0.25">
      <c r="B68" s="47" t="s">
        <v>23</v>
      </c>
      <c r="C68" s="48"/>
      <c r="D68" s="52" t="s">
        <v>22</v>
      </c>
      <c r="E68" s="53" t="s">
        <v>22</v>
      </c>
      <c r="F68" s="50">
        <v>867</v>
      </c>
      <c r="G68" s="51">
        <v>974</v>
      </c>
      <c r="H68" s="40"/>
    </row>
    <row r="69" spans="2:8" ht="16.5" x14ac:dyDescent="0.25">
      <c r="B69" s="47" t="s">
        <v>24</v>
      </c>
      <c r="C69" s="48"/>
      <c r="D69" s="52" t="s">
        <v>22</v>
      </c>
      <c r="E69" s="53" t="s">
        <v>22</v>
      </c>
      <c r="F69" s="50">
        <v>4</v>
      </c>
      <c r="G69" s="51">
        <v>6</v>
      </c>
      <c r="H69" s="40"/>
    </row>
    <row r="70" spans="2:8" ht="17.25" thickBot="1" x14ac:dyDescent="0.3">
      <c r="B70" s="54" t="s">
        <v>25</v>
      </c>
      <c r="C70" s="55"/>
      <c r="D70" s="56" t="s">
        <v>22</v>
      </c>
      <c r="E70" s="57" t="s">
        <v>22</v>
      </c>
      <c r="F70" s="58"/>
      <c r="G70" s="59">
        <v>8</v>
      </c>
      <c r="H70" s="40"/>
    </row>
    <row r="71" spans="2:8" ht="16.5" x14ac:dyDescent="0.25">
      <c r="B71" s="44" t="s">
        <v>34</v>
      </c>
      <c r="C71" s="45"/>
      <c r="D71" s="45"/>
      <c r="E71" s="45"/>
      <c r="F71" s="45"/>
      <c r="G71" s="46"/>
      <c r="H71" s="40"/>
    </row>
    <row r="72" spans="2:8" ht="16.5" x14ac:dyDescent="0.25">
      <c r="B72" s="47" t="s">
        <v>20</v>
      </c>
      <c r="C72" s="48"/>
      <c r="D72" s="49">
        <f>+'[1]2022-3-2 Форма(Бюджет)'!E72-1</f>
        <v>163</v>
      </c>
      <c r="E72" s="50">
        <f>D72+G73-G74-G75+G76</f>
        <v>226</v>
      </c>
      <c r="F72" s="50">
        <v>275</v>
      </c>
      <c r="G72" s="51">
        <f>+F72</f>
        <v>275</v>
      </c>
      <c r="H72" s="40"/>
    </row>
    <row r="73" spans="2:8" ht="16.5" x14ac:dyDescent="0.25">
      <c r="B73" s="47" t="s">
        <v>21</v>
      </c>
      <c r="C73" s="48"/>
      <c r="D73" s="52" t="s">
        <v>22</v>
      </c>
      <c r="E73" s="53" t="s">
        <v>22</v>
      </c>
      <c r="F73" s="50">
        <v>112</v>
      </c>
      <c r="G73" s="51">
        <v>112</v>
      </c>
      <c r="H73" s="40"/>
    </row>
    <row r="74" spans="2:8" ht="16.5" x14ac:dyDescent="0.25">
      <c r="B74" s="47" t="s">
        <v>23</v>
      </c>
      <c r="C74" s="48"/>
      <c r="D74" s="52" t="s">
        <v>22</v>
      </c>
      <c r="E74" s="53" t="s">
        <v>22</v>
      </c>
      <c r="F74" s="50">
        <v>46</v>
      </c>
      <c r="G74" s="51">
        <v>49</v>
      </c>
      <c r="H74" s="40"/>
    </row>
    <row r="75" spans="2:8" ht="16.5" x14ac:dyDescent="0.25">
      <c r="B75" s="47" t="s">
        <v>24</v>
      </c>
      <c r="C75" s="48"/>
      <c r="D75" s="52" t="s">
        <v>22</v>
      </c>
      <c r="E75" s="53" t="s">
        <v>22</v>
      </c>
      <c r="F75" s="50"/>
      <c r="G75" s="51">
        <v>0</v>
      </c>
      <c r="H75" s="40"/>
    </row>
    <row r="76" spans="2:8" ht="17.25" thickBot="1" x14ac:dyDescent="0.3">
      <c r="B76" s="54" t="s">
        <v>25</v>
      </c>
      <c r="C76" s="55"/>
      <c r="D76" s="56" t="s">
        <v>22</v>
      </c>
      <c r="E76" s="57" t="s">
        <v>22</v>
      </c>
      <c r="F76" s="58">
        <v>0</v>
      </c>
      <c r="G76" s="59">
        <v>0</v>
      </c>
      <c r="H76" s="40"/>
    </row>
    <row r="77" spans="2:8" ht="16.5" x14ac:dyDescent="0.25">
      <c r="B77" s="44" t="s">
        <v>35</v>
      </c>
      <c r="C77" s="45"/>
      <c r="D77" s="45"/>
      <c r="E77" s="45"/>
      <c r="F77" s="45"/>
      <c r="G77" s="46"/>
      <c r="H77" s="40"/>
    </row>
    <row r="78" spans="2:8" ht="16.5" x14ac:dyDescent="0.25">
      <c r="B78" s="47" t="s">
        <v>20</v>
      </c>
      <c r="C78" s="48"/>
      <c r="D78" s="49">
        <f>+'[1]2022-3-2 Форма(Бюджет)'!E78</f>
        <v>0</v>
      </c>
      <c r="E78" s="50">
        <f>D78+G79-G80-G81+G82</f>
        <v>0</v>
      </c>
      <c r="F78" s="50">
        <v>290</v>
      </c>
      <c r="G78" s="51">
        <f>+F78</f>
        <v>290</v>
      </c>
      <c r="H78" s="40"/>
    </row>
    <row r="79" spans="2:8" ht="16.5" x14ac:dyDescent="0.25">
      <c r="B79" s="47" t="s">
        <v>21</v>
      </c>
      <c r="C79" s="48"/>
      <c r="D79" s="52" t="s">
        <v>22</v>
      </c>
      <c r="E79" s="53" t="s">
        <v>22</v>
      </c>
      <c r="F79" s="50">
        <v>290</v>
      </c>
      <c r="G79" s="51">
        <v>290</v>
      </c>
      <c r="H79" s="40"/>
    </row>
    <row r="80" spans="2:8" ht="16.5" x14ac:dyDescent="0.25">
      <c r="B80" s="47" t="s">
        <v>23</v>
      </c>
      <c r="C80" s="48"/>
      <c r="D80" s="52" t="s">
        <v>22</v>
      </c>
      <c r="E80" s="53" t="s">
        <v>22</v>
      </c>
      <c r="F80" s="50">
        <v>290</v>
      </c>
      <c r="G80" s="51">
        <v>290</v>
      </c>
      <c r="H80" s="40"/>
    </row>
    <row r="81" spans="2:8" ht="16.5" x14ac:dyDescent="0.25">
      <c r="B81" s="47" t="s">
        <v>24</v>
      </c>
      <c r="C81" s="48"/>
      <c r="D81" s="52" t="s">
        <v>22</v>
      </c>
      <c r="E81" s="53" t="s">
        <v>22</v>
      </c>
      <c r="F81" s="50">
        <v>0</v>
      </c>
      <c r="G81" s="51">
        <v>0</v>
      </c>
      <c r="H81" s="40"/>
    </row>
    <row r="82" spans="2:8" ht="17.25" thickBot="1" x14ac:dyDescent="0.3">
      <c r="B82" s="54" t="s">
        <v>25</v>
      </c>
      <c r="C82" s="55"/>
      <c r="D82" s="56" t="s">
        <v>22</v>
      </c>
      <c r="E82" s="57" t="s">
        <v>22</v>
      </c>
      <c r="F82" s="58">
        <v>0</v>
      </c>
      <c r="G82" s="59">
        <v>0</v>
      </c>
      <c r="H82" s="40"/>
    </row>
    <row r="83" spans="2:8" ht="15.95" hidden="1" customHeight="1" x14ac:dyDescent="0.3">
      <c r="B83" s="44" t="s">
        <v>36</v>
      </c>
      <c r="C83" s="45"/>
      <c r="D83" s="45"/>
      <c r="E83" s="45"/>
      <c r="F83" s="45"/>
      <c r="G83" s="46"/>
    </row>
    <row r="84" spans="2:8" ht="15.95" hidden="1" customHeight="1" x14ac:dyDescent="0.3">
      <c r="B84" s="47" t="s">
        <v>20</v>
      </c>
      <c r="C84" s="48"/>
      <c r="D84" s="49"/>
      <c r="E84" s="50">
        <f>D84+G85-G86-G87+G88</f>
        <v>0</v>
      </c>
      <c r="F84" s="50">
        <v>0</v>
      </c>
      <c r="G84" s="51">
        <v>0</v>
      </c>
    </row>
    <row r="85" spans="2:8" ht="15.95" hidden="1" customHeight="1" x14ac:dyDescent="0.3">
      <c r="B85" s="47" t="s">
        <v>21</v>
      </c>
      <c r="C85" s="48"/>
      <c r="D85" s="52" t="s">
        <v>22</v>
      </c>
      <c r="E85" s="53" t="s">
        <v>22</v>
      </c>
      <c r="F85" s="50">
        <v>0</v>
      </c>
      <c r="G85" s="51">
        <v>0</v>
      </c>
    </row>
    <row r="86" spans="2:8" ht="15.95" hidden="1" customHeight="1" x14ac:dyDescent="0.3">
      <c r="B86" s="47" t="s">
        <v>23</v>
      </c>
      <c r="C86" s="48"/>
      <c r="D86" s="52" t="s">
        <v>22</v>
      </c>
      <c r="E86" s="53" t="s">
        <v>22</v>
      </c>
      <c r="F86" s="50">
        <v>0</v>
      </c>
      <c r="G86" s="51">
        <v>0</v>
      </c>
    </row>
    <row r="87" spans="2:8" ht="15.95" hidden="1" customHeight="1" x14ac:dyDescent="0.3">
      <c r="B87" s="47" t="s">
        <v>24</v>
      </c>
      <c r="C87" s="48"/>
      <c r="D87" s="52" t="s">
        <v>22</v>
      </c>
      <c r="E87" s="53" t="s">
        <v>22</v>
      </c>
      <c r="F87" s="50">
        <v>0</v>
      </c>
      <c r="G87" s="51">
        <v>0</v>
      </c>
    </row>
    <row r="88" spans="2:8" ht="15.95" hidden="1" customHeight="1" thickBot="1" x14ac:dyDescent="0.3">
      <c r="B88" s="54" t="s">
        <v>25</v>
      </c>
      <c r="C88" s="55"/>
      <c r="D88" s="56" t="s">
        <v>22</v>
      </c>
      <c r="E88" s="57" t="s">
        <v>22</v>
      </c>
      <c r="F88" s="58">
        <v>0</v>
      </c>
      <c r="G88" s="59">
        <v>0</v>
      </c>
    </row>
    <row r="89" spans="2:8" ht="15.95" hidden="1" customHeight="1" x14ac:dyDescent="0.3">
      <c r="B89" s="44" t="s">
        <v>37</v>
      </c>
      <c r="C89" s="45"/>
      <c r="D89" s="45"/>
      <c r="E89" s="45"/>
      <c r="F89" s="45"/>
      <c r="G89" s="46"/>
    </row>
    <row r="90" spans="2:8" ht="15.95" hidden="1" customHeight="1" x14ac:dyDescent="0.3">
      <c r="B90" s="47" t="s">
        <v>38</v>
      </c>
      <c r="C90" s="48"/>
      <c r="D90" s="49">
        <v>0</v>
      </c>
      <c r="E90" s="50">
        <f>D90+G91-G92-G93+G94</f>
        <v>0</v>
      </c>
      <c r="F90" s="50"/>
      <c r="G90" s="51"/>
    </row>
    <row r="91" spans="2:8" ht="15.95" hidden="1" customHeight="1" x14ac:dyDescent="0.3">
      <c r="B91" s="47" t="s">
        <v>21</v>
      </c>
      <c r="C91" s="48"/>
      <c r="D91" s="52" t="s">
        <v>22</v>
      </c>
      <c r="E91" s="53" t="s">
        <v>22</v>
      </c>
      <c r="F91" s="50"/>
      <c r="G91" s="51"/>
    </row>
    <row r="92" spans="2:8" ht="15.95" hidden="1" customHeight="1" x14ac:dyDescent="0.3">
      <c r="B92" s="47" t="s">
        <v>23</v>
      </c>
      <c r="C92" s="48"/>
      <c r="D92" s="52" t="s">
        <v>22</v>
      </c>
      <c r="E92" s="53" t="s">
        <v>22</v>
      </c>
      <c r="F92" s="50"/>
      <c r="G92" s="51"/>
    </row>
    <row r="93" spans="2:8" ht="15.95" hidden="1" customHeight="1" x14ac:dyDescent="0.3">
      <c r="B93" s="47" t="s">
        <v>24</v>
      </c>
      <c r="C93" s="48"/>
      <c r="D93" s="52" t="s">
        <v>22</v>
      </c>
      <c r="E93" s="53" t="s">
        <v>22</v>
      </c>
      <c r="F93" s="50"/>
      <c r="G93" s="51"/>
    </row>
    <row r="94" spans="2:8" ht="15.95" hidden="1" customHeight="1" thickBot="1" x14ac:dyDescent="0.3">
      <c r="B94" s="54" t="s">
        <v>25</v>
      </c>
      <c r="C94" s="55"/>
      <c r="D94" s="56" t="s">
        <v>22</v>
      </c>
      <c r="E94" s="57" t="s">
        <v>22</v>
      </c>
      <c r="F94" s="58"/>
      <c r="G94" s="59"/>
    </row>
    <row r="95" spans="2:8" ht="15.95" hidden="1" customHeight="1" x14ac:dyDescent="0.3">
      <c r="B95" s="44" t="s">
        <v>39</v>
      </c>
      <c r="C95" s="45"/>
      <c r="D95" s="45"/>
      <c r="E95" s="45"/>
      <c r="F95" s="45"/>
      <c r="G95" s="46"/>
    </row>
    <row r="96" spans="2:8" ht="15.95" hidden="1" customHeight="1" x14ac:dyDescent="0.3">
      <c r="B96" s="47" t="s">
        <v>40</v>
      </c>
      <c r="C96" s="48"/>
      <c r="D96" s="49"/>
      <c r="E96" s="50"/>
      <c r="F96" s="50"/>
      <c r="G96" s="51"/>
    </row>
    <row r="97" spans="2:7" ht="15.95" hidden="1" customHeight="1" x14ac:dyDescent="0.3">
      <c r="B97" s="47" t="s">
        <v>41</v>
      </c>
      <c r="C97" s="48"/>
      <c r="D97" s="49"/>
      <c r="E97" s="50"/>
      <c r="F97" s="50"/>
      <c r="G97" s="51"/>
    </row>
    <row r="98" spans="2:7" ht="15.95" hidden="1" customHeight="1" x14ac:dyDescent="0.3">
      <c r="B98" s="47" t="s">
        <v>21</v>
      </c>
      <c r="C98" s="48"/>
      <c r="D98" s="52" t="s">
        <v>22</v>
      </c>
      <c r="E98" s="53" t="s">
        <v>22</v>
      </c>
      <c r="F98" s="50"/>
      <c r="G98" s="51"/>
    </row>
    <row r="99" spans="2:7" ht="15.95" hidden="1" customHeight="1" x14ac:dyDescent="0.3">
      <c r="B99" s="47" t="s">
        <v>23</v>
      </c>
      <c r="C99" s="48"/>
      <c r="D99" s="52" t="s">
        <v>22</v>
      </c>
      <c r="E99" s="53" t="s">
        <v>22</v>
      </c>
      <c r="F99" s="50"/>
      <c r="G99" s="51"/>
    </row>
    <row r="100" spans="2:7" ht="15.95" hidden="1" customHeight="1" thickBot="1" x14ac:dyDescent="0.3">
      <c r="B100" s="54" t="s">
        <v>24</v>
      </c>
      <c r="C100" s="55"/>
      <c r="D100" s="56" t="s">
        <v>22</v>
      </c>
      <c r="E100" s="57" t="s">
        <v>22</v>
      </c>
      <c r="F100" s="58"/>
      <c r="G100" s="59"/>
    </row>
    <row r="101" spans="2:7" ht="15.95" hidden="1" customHeight="1" x14ac:dyDescent="0.3">
      <c r="B101" s="44" t="s">
        <v>42</v>
      </c>
      <c r="C101" s="45"/>
      <c r="D101" s="45"/>
      <c r="E101" s="45"/>
      <c r="F101" s="45"/>
      <c r="G101" s="46"/>
    </row>
    <row r="102" spans="2:7" ht="15.95" hidden="1" customHeight="1" x14ac:dyDescent="0.3">
      <c r="B102" s="47" t="s">
        <v>41</v>
      </c>
      <c r="C102" s="48"/>
      <c r="D102" s="49"/>
      <c r="E102" s="50"/>
      <c r="F102" s="50"/>
      <c r="G102" s="51"/>
    </row>
    <row r="103" spans="2:7" ht="15.95" hidden="1" customHeight="1" thickBot="1" x14ac:dyDescent="0.3">
      <c r="B103" s="54" t="s">
        <v>43</v>
      </c>
      <c r="C103" s="55"/>
      <c r="D103" s="56"/>
      <c r="E103" s="57"/>
      <c r="F103" s="58"/>
      <c r="G103" s="59"/>
    </row>
    <row r="104" spans="2:7" ht="15.95" hidden="1" customHeight="1" x14ac:dyDescent="0.3">
      <c r="B104" s="44" t="s">
        <v>44</v>
      </c>
      <c r="C104" s="45"/>
      <c r="D104" s="45"/>
      <c r="E104" s="45"/>
      <c r="F104" s="45"/>
      <c r="G104" s="46"/>
    </row>
    <row r="105" spans="2:7" ht="15.95" hidden="1" customHeight="1" x14ac:dyDescent="0.3">
      <c r="B105" s="47" t="s">
        <v>20</v>
      </c>
      <c r="C105" s="48"/>
      <c r="D105" s="60"/>
      <c r="E105" s="50">
        <f>D105+G106-G107-G108+G109</f>
        <v>0</v>
      </c>
      <c r="F105" s="50"/>
      <c r="G105" s="51"/>
    </row>
    <row r="106" spans="2:7" ht="15.95" hidden="1" customHeight="1" x14ac:dyDescent="0.3">
      <c r="B106" s="47" t="s">
        <v>21</v>
      </c>
      <c r="C106" s="48"/>
      <c r="D106" s="52" t="s">
        <v>22</v>
      </c>
      <c r="E106" s="53" t="s">
        <v>22</v>
      </c>
      <c r="F106" s="50"/>
      <c r="G106" s="51"/>
    </row>
    <row r="107" spans="2:7" ht="15.95" hidden="1" customHeight="1" x14ac:dyDescent="0.3">
      <c r="B107" s="47" t="s">
        <v>23</v>
      </c>
      <c r="C107" s="48"/>
      <c r="D107" s="52" t="s">
        <v>22</v>
      </c>
      <c r="E107" s="53" t="s">
        <v>22</v>
      </c>
      <c r="F107" s="50"/>
      <c r="G107" s="51"/>
    </row>
    <row r="108" spans="2:7" ht="15.95" hidden="1" customHeight="1" x14ac:dyDescent="0.3">
      <c r="B108" s="47" t="s">
        <v>24</v>
      </c>
      <c r="C108" s="48"/>
      <c r="D108" s="52" t="s">
        <v>22</v>
      </c>
      <c r="E108" s="53" t="s">
        <v>22</v>
      </c>
      <c r="F108" s="50"/>
      <c r="G108" s="51"/>
    </row>
    <row r="109" spans="2:7" ht="15.95" hidden="1" customHeight="1" thickBot="1" x14ac:dyDescent="0.3">
      <c r="B109" s="54" t="s">
        <v>25</v>
      </c>
      <c r="C109" s="55"/>
      <c r="D109" s="56" t="s">
        <v>22</v>
      </c>
      <c r="E109" s="57" t="s">
        <v>22</v>
      </c>
      <c r="F109" s="58"/>
      <c r="G109" s="59"/>
    </row>
    <row r="110" spans="2:7" ht="22.5" customHeight="1" x14ac:dyDescent="0.25">
      <c r="B110" s="44" t="s">
        <v>45</v>
      </c>
      <c r="C110" s="45"/>
      <c r="D110" s="45"/>
      <c r="E110" s="45"/>
      <c r="F110" s="45"/>
      <c r="G110" s="46"/>
    </row>
    <row r="111" spans="2:7" ht="31.5" x14ac:dyDescent="0.25">
      <c r="B111" s="61" t="s">
        <v>46</v>
      </c>
      <c r="C111" s="48"/>
      <c r="D111" s="62">
        <f>+'[1]2022-3-2 Форма(Бюджет)'!E111</f>
        <v>2870.0149999999999</v>
      </c>
      <c r="E111" s="63">
        <v>2821.25</v>
      </c>
      <c r="F111" s="63">
        <v>3078</v>
      </c>
      <c r="G111" s="64">
        <f>(G127/12/F128)</f>
        <v>2986.2550791481726</v>
      </c>
    </row>
    <row r="112" spans="2:7" x14ac:dyDescent="0.25">
      <c r="B112" s="65" t="s">
        <v>47</v>
      </c>
      <c r="C112" s="48"/>
      <c r="D112" s="66">
        <f>+'[1]2022-3-2 Форма(Бюджет)'!E112</f>
        <v>17</v>
      </c>
      <c r="E112" s="67">
        <v>50.75</v>
      </c>
      <c r="F112" s="68">
        <v>19</v>
      </c>
      <c r="G112" s="69">
        <v>50.75</v>
      </c>
    </row>
    <row r="113" spans="2:10" x14ac:dyDescent="0.25">
      <c r="B113" s="65" t="s">
        <v>48</v>
      </c>
      <c r="C113" s="48"/>
      <c r="D113" s="66">
        <f>+'[1]2022-3-2 Форма(Бюджет)'!E113</f>
        <v>95</v>
      </c>
      <c r="E113" s="67">
        <v>262</v>
      </c>
      <c r="F113" s="68">
        <v>107</v>
      </c>
      <c r="G113" s="69">
        <v>262</v>
      </c>
    </row>
    <row r="114" spans="2:10" ht="47.25" x14ac:dyDescent="0.25">
      <c r="B114" s="61" t="s">
        <v>49</v>
      </c>
      <c r="C114" s="48"/>
      <c r="D114" s="70">
        <f>+'[1]2022-3-2 Форма(Бюджет)'!E114</f>
        <v>2611</v>
      </c>
      <c r="E114" s="63">
        <v>2347.5</v>
      </c>
      <c r="F114" s="63">
        <v>2169.5</v>
      </c>
      <c r="G114" s="64">
        <f>(G131/12/F132)</f>
        <v>2104.415</v>
      </c>
    </row>
    <row r="115" spans="2:10" x14ac:dyDescent="0.25">
      <c r="B115" s="65" t="s">
        <v>50</v>
      </c>
      <c r="C115" s="48"/>
      <c r="D115" s="66">
        <f>+'[1]2022-3-2 Форма(Бюджет)'!E115</f>
        <v>68</v>
      </c>
      <c r="E115" s="67">
        <v>596.5</v>
      </c>
      <c r="F115" s="67">
        <v>69</v>
      </c>
      <c r="G115" s="69">
        <v>596.5</v>
      </c>
    </row>
    <row r="116" spans="2:10" x14ac:dyDescent="0.25">
      <c r="B116" s="65" t="s">
        <v>51</v>
      </c>
      <c r="C116" s="48"/>
      <c r="D116" s="66">
        <f>+'[1]2022-3-2 Форма(Бюджет)'!E116</f>
        <v>171.75</v>
      </c>
      <c r="E116" s="67">
        <v>634.5</v>
      </c>
      <c r="F116" s="67">
        <v>162.75</v>
      </c>
      <c r="G116" s="69">
        <v>634.5</v>
      </c>
    </row>
    <row r="117" spans="2:10" x14ac:dyDescent="0.25">
      <c r="B117" s="65" t="s">
        <v>52</v>
      </c>
      <c r="C117" s="48"/>
      <c r="D117" s="66">
        <f>+'[1]2022-3-2 Форма(Бюджет)'!E117</f>
        <v>129</v>
      </c>
      <c r="E117" s="67">
        <v>489.5</v>
      </c>
      <c r="F117" s="67">
        <v>123</v>
      </c>
      <c r="G117" s="69">
        <v>489.5</v>
      </c>
    </row>
    <row r="118" spans="2:10" x14ac:dyDescent="0.25">
      <c r="B118" s="65" t="s">
        <v>53</v>
      </c>
      <c r="C118" s="48"/>
      <c r="D118" s="66">
        <f>+'[1]2022-3-2 Форма(Бюджет)'!E118</f>
        <v>2242.25</v>
      </c>
      <c r="E118" s="67">
        <f>+E114-E115-E116-E117</f>
        <v>627</v>
      </c>
      <c r="F118" s="67">
        <f>+F114-F115-F116-F117</f>
        <v>1814.75</v>
      </c>
      <c r="G118" s="69">
        <v>627</v>
      </c>
    </row>
    <row r="119" spans="2:10" ht="31.5" x14ac:dyDescent="0.25">
      <c r="B119" s="61" t="s">
        <v>54</v>
      </c>
      <c r="C119" s="48"/>
      <c r="D119" s="71">
        <f>+'[1]2022-3-2 Форма(Бюджет)'!E119</f>
        <v>3028.5</v>
      </c>
      <c r="E119" s="72">
        <v>3094</v>
      </c>
      <c r="F119" s="72">
        <v>3078</v>
      </c>
      <c r="G119" s="64">
        <v>3094</v>
      </c>
    </row>
    <row r="120" spans="2:10" x14ac:dyDescent="0.25">
      <c r="B120" s="65" t="s">
        <v>47</v>
      </c>
      <c r="C120" s="48"/>
      <c r="D120" s="73">
        <f>+'[1]2022-3-2 Форма(Бюджет)'!E120</f>
        <v>12</v>
      </c>
      <c r="E120" s="68">
        <v>43</v>
      </c>
      <c r="F120" s="68">
        <v>19</v>
      </c>
      <c r="G120" s="74">
        <v>43</v>
      </c>
    </row>
    <row r="121" spans="2:10" x14ac:dyDescent="0.25">
      <c r="B121" s="65" t="s">
        <v>48</v>
      </c>
      <c r="C121" s="48"/>
      <c r="D121" s="73">
        <f>+'[1]2022-3-2 Форма(Бюджет)'!E121</f>
        <v>89</v>
      </c>
      <c r="E121" s="68">
        <v>221</v>
      </c>
      <c r="F121" s="68">
        <v>107</v>
      </c>
      <c r="G121" s="74">
        <v>221</v>
      </c>
    </row>
    <row r="122" spans="2:10" ht="47.25" x14ac:dyDescent="0.25">
      <c r="B122" s="61" t="s">
        <v>55</v>
      </c>
      <c r="C122" s="48"/>
      <c r="D122" s="71">
        <f>+'[1]2022-3-2 Форма(Бюджет)'!E122</f>
        <v>2675</v>
      </c>
      <c r="E122" s="72">
        <v>2430</v>
      </c>
      <c r="F122" s="72">
        <v>2169.5</v>
      </c>
      <c r="G122" s="64">
        <v>2430</v>
      </c>
    </row>
    <row r="123" spans="2:10" x14ac:dyDescent="0.25">
      <c r="B123" s="65" t="s">
        <v>50</v>
      </c>
      <c r="C123" s="48"/>
      <c r="D123" s="73">
        <f>+'[1]2022-3-2 Форма(Бюджет)'!E123</f>
        <v>60</v>
      </c>
      <c r="E123" s="68">
        <v>443</v>
      </c>
      <c r="F123" s="68">
        <v>69</v>
      </c>
      <c r="G123" s="74">
        <v>443</v>
      </c>
    </row>
    <row r="124" spans="2:10" x14ac:dyDescent="0.25">
      <c r="B124" s="65" t="s">
        <v>51</v>
      </c>
      <c r="C124" s="48"/>
      <c r="D124" s="73">
        <f>+'[1]2022-3-2 Форма(Бюджет)'!E124</f>
        <v>162</v>
      </c>
      <c r="E124" s="68">
        <v>584</v>
      </c>
      <c r="F124" s="68">
        <v>162.75</v>
      </c>
      <c r="G124" s="74">
        <v>584</v>
      </c>
    </row>
    <row r="125" spans="2:10" x14ac:dyDescent="0.25">
      <c r="B125" s="65" t="s">
        <v>52</v>
      </c>
      <c r="C125" s="48"/>
      <c r="D125" s="73">
        <f>+'[1]2022-3-2 Форма(Бюджет)'!E125</f>
        <v>130</v>
      </c>
      <c r="E125" s="68">
        <v>505</v>
      </c>
      <c r="F125" s="68">
        <v>123</v>
      </c>
      <c r="G125" s="74">
        <v>505</v>
      </c>
    </row>
    <row r="126" spans="2:10" x14ac:dyDescent="0.25">
      <c r="B126" s="65" t="s">
        <v>53</v>
      </c>
      <c r="C126" s="48"/>
      <c r="D126" s="73">
        <f>+'[1]2022-3-2 Форма(Бюджет)'!E126</f>
        <v>2323</v>
      </c>
      <c r="E126" s="68">
        <f>+E122-E123-E124-E125</f>
        <v>898</v>
      </c>
      <c r="F126" s="68">
        <f>+F122-F123-F124-F125</f>
        <v>1814.75</v>
      </c>
      <c r="G126" s="74">
        <v>898</v>
      </c>
    </row>
    <row r="127" spans="2:10" ht="31.5" x14ac:dyDescent="0.25">
      <c r="B127" s="61" t="s">
        <v>56</v>
      </c>
      <c r="C127" s="48"/>
      <c r="D127" s="75" t="s">
        <v>22</v>
      </c>
      <c r="E127" s="76" t="s">
        <v>22</v>
      </c>
      <c r="F127" s="77">
        <f>222243918.673*1.01-F150+65594+8642731-1442280</f>
        <v>227985843.59173</v>
      </c>
      <c r="G127" s="78">
        <f>+F127*0.97+44077.2</f>
        <v>221190345.48397809</v>
      </c>
      <c r="H127" s="79"/>
      <c r="J127" s="80"/>
    </row>
    <row r="128" spans="2:10" x14ac:dyDescent="0.25">
      <c r="B128" s="81" t="s">
        <v>57</v>
      </c>
      <c r="C128" s="48"/>
      <c r="D128" s="75" t="s">
        <v>22</v>
      </c>
      <c r="E128" s="76" t="s">
        <v>22</v>
      </c>
      <c r="F128" s="82">
        <f>(F127/12)/F111</f>
        <v>6172.4562375928635</v>
      </c>
      <c r="G128" s="83">
        <f>(G127/12)/G111</f>
        <v>6172.4562375928635</v>
      </c>
      <c r="H128" s="79"/>
    </row>
    <row r="129" spans="2:13" ht="31.5" x14ac:dyDescent="0.25">
      <c r="B129" s="47" t="s">
        <v>58</v>
      </c>
      <c r="C129" s="48"/>
      <c r="D129" s="75" t="s">
        <v>22</v>
      </c>
      <c r="E129" s="76" t="s">
        <v>22</v>
      </c>
      <c r="F129" s="84">
        <v>120952881.59999999</v>
      </c>
      <c r="G129" s="85">
        <f>+F129*0.96</f>
        <v>116114766.336</v>
      </c>
      <c r="H129" s="79"/>
      <c r="J129" s="80"/>
    </row>
    <row r="130" spans="2:13" x14ac:dyDescent="0.25">
      <c r="B130" s="61" t="s">
        <v>59</v>
      </c>
      <c r="C130" s="48"/>
      <c r="D130" s="75" t="s">
        <v>22</v>
      </c>
      <c r="E130" s="76" t="s">
        <v>22</v>
      </c>
      <c r="F130" s="86">
        <v>35804726.674549989</v>
      </c>
      <c r="G130" s="85">
        <f>+F130*0.96</f>
        <v>34372537.607567988</v>
      </c>
      <c r="H130" s="79"/>
      <c r="J130" s="80"/>
    </row>
    <row r="131" spans="2:13" ht="31.5" x14ac:dyDescent="0.25">
      <c r="B131" s="61" t="s">
        <v>60</v>
      </c>
      <c r="C131" s="48"/>
      <c r="D131" s="75" t="s">
        <v>22</v>
      </c>
      <c r="E131" s="76" t="s">
        <v>22</v>
      </c>
      <c r="F131" s="77">
        <f>61910967.3281618*1.01</f>
        <v>62530077.001443416</v>
      </c>
      <c r="G131" s="78">
        <f>+F131*0.97</f>
        <v>60654174.691400111</v>
      </c>
      <c r="H131" s="79"/>
      <c r="J131" s="80"/>
    </row>
    <row r="132" spans="2:13" ht="31.5" x14ac:dyDescent="0.25">
      <c r="B132" s="81" t="s">
        <v>61</v>
      </c>
      <c r="C132" s="48"/>
      <c r="D132" s="75" t="s">
        <v>22</v>
      </c>
      <c r="E132" s="76" t="s">
        <v>22</v>
      </c>
      <c r="F132" s="82">
        <f>(F131/12)/F114</f>
        <v>2401.8620650473772</v>
      </c>
      <c r="G132" s="83">
        <f>(G131/12)/G114</f>
        <v>2401.8620650473772</v>
      </c>
      <c r="H132" s="79"/>
    </row>
    <row r="133" spans="2:13" ht="47.25" x14ac:dyDescent="0.25">
      <c r="B133" s="47" t="s">
        <v>62</v>
      </c>
      <c r="C133" s="48"/>
      <c r="D133" s="75" t="s">
        <v>22</v>
      </c>
      <c r="E133" s="76" t="s">
        <v>22</v>
      </c>
      <c r="F133" s="77">
        <v>0</v>
      </c>
      <c r="G133" s="78">
        <v>0</v>
      </c>
      <c r="H133" s="79"/>
    </row>
    <row r="134" spans="2:13" x14ac:dyDescent="0.25">
      <c r="B134" s="61" t="s">
        <v>63</v>
      </c>
      <c r="C134" s="48"/>
      <c r="D134" s="75" t="s">
        <v>22</v>
      </c>
      <c r="E134" s="76" t="s">
        <v>22</v>
      </c>
      <c r="F134" s="77">
        <f>36056999.96507*0.81</f>
        <v>29206169.971706703</v>
      </c>
      <c r="G134" s="78">
        <f>+F134*0.97</f>
        <v>28329984.872555502</v>
      </c>
      <c r="H134" s="79"/>
      <c r="J134" s="80"/>
    </row>
    <row r="135" spans="2:13" ht="31.5" x14ac:dyDescent="0.25">
      <c r="B135" s="47" t="s">
        <v>64</v>
      </c>
      <c r="C135" s="48"/>
      <c r="D135" s="75" t="s">
        <v>22</v>
      </c>
      <c r="E135" s="76" t="s">
        <v>22</v>
      </c>
      <c r="F135" s="87">
        <f>F134/(F127+F131)</f>
        <v>0.10053208069311227</v>
      </c>
      <c r="G135" s="88">
        <f>G134/(G127+G131)</f>
        <v>0.1005163586467004</v>
      </c>
      <c r="H135" s="79"/>
    </row>
    <row r="136" spans="2:13" ht="31.5" x14ac:dyDescent="0.25">
      <c r="B136" s="61" t="s">
        <v>65</v>
      </c>
      <c r="C136" s="48"/>
      <c r="D136" s="75" t="s">
        <v>22</v>
      </c>
      <c r="E136" s="76" t="s">
        <v>22</v>
      </c>
      <c r="F136" s="77">
        <v>15633558.790999999</v>
      </c>
      <c r="G136" s="78">
        <f>+F136*0.96</f>
        <v>15008216.439359998</v>
      </c>
      <c r="H136" s="79"/>
      <c r="J136" s="80"/>
    </row>
    <row r="137" spans="2:13" ht="31.5" x14ac:dyDescent="0.25">
      <c r="B137" s="61" t="s">
        <v>66</v>
      </c>
      <c r="C137" s="48"/>
      <c r="D137" s="75" t="s">
        <v>22</v>
      </c>
      <c r="E137" s="76" t="s">
        <v>22</v>
      </c>
      <c r="F137" s="77">
        <v>0</v>
      </c>
      <c r="G137" s="78"/>
      <c r="H137" s="79"/>
    </row>
    <row r="138" spans="2:13" ht="31.5" x14ac:dyDescent="0.25">
      <c r="B138" s="61" t="s">
        <v>67</v>
      </c>
      <c r="C138" s="48"/>
      <c r="D138" s="75" t="s">
        <v>22</v>
      </c>
      <c r="E138" s="76" t="s">
        <v>22</v>
      </c>
      <c r="F138" s="77">
        <v>215296262</v>
      </c>
      <c r="G138" s="78">
        <v>209556788.86199999</v>
      </c>
      <c r="H138" s="79"/>
      <c r="J138" s="80"/>
    </row>
    <row r="139" spans="2:13" x14ac:dyDescent="0.25">
      <c r="B139" s="61" t="s">
        <v>68</v>
      </c>
      <c r="C139" s="48"/>
      <c r="D139" s="75" t="s">
        <v>22</v>
      </c>
      <c r="E139" s="76" t="s">
        <v>22</v>
      </c>
      <c r="F139" s="77">
        <f>F127+F129+F130+F131+F133+F134+F136+F137+F138</f>
        <v>707409519.63043022</v>
      </c>
      <c r="G139" s="78">
        <f>G127+G129+G130+G131+G133+G134+G136+G137+G138</f>
        <v>685226814.2928617</v>
      </c>
      <c r="H139" s="79"/>
      <c r="I139" s="89"/>
      <c r="M139" s="90"/>
    </row>
    <row r="140" spans="2:13" ht="31.5" x14ac:dyDescent="0.25">
      <c r="B140" s="61" t="s">
        <v>69</v>
      </c>
      <c r="C140" s="48"/>
      <c r="D140" s="75" t="s">
        <v>22</v>
      </c>
      <c r="E140" s="76" t="s">
        <v>22</v>
      </c>
      <c r="F140" s="77" t="s">
        <v>22</v>
      </c>
      <c r="G140" s="78">
        <v>1670317.7150000001</v>
      </c>
      <c r="M140" s="91"/>
    </row>
    <row r="141" spans="2:13" x14ac:dyDescent="0.25">
      <c r="B141" s="47" t="s">
        <v>70</v>
      </c>
      <c r="C141" s="48"/>
      <c r="D141" s="75" t="s">
        <v>22</v>
      </c>
      <c r="E141" s="76" t="s">
        <v>22</v>
      </c>
      <c r="F141" s="76"/>
      <c r="G141" s="92"/>
    </row>
    <row r="142" spans="2:13" x14ac:dyDescent="0.25">
      <c r="B142" s="47" t="s">
        <v>71</v>
      </c>
      <c r="C142" s="48"/>
      <c r="D142" s="75"/>
      <c r="E142" s="76"/>
      <c r="F142" s="76"/>
      <c r="G142" s="92"/>
    </row>
    <row r="143" spans="2:13" x14ac:dyDescent="0.25">
      <c r="B143" s="47" t="s">
        <v>72</v>
      </c>
      <c r="C143" s="48"/>
      <c r="D143" s="75"/>
      <c r="E143" s="76"/>
      <c r="F143" s="76"/>
      <c r="G143" s="92"/>
    </row>
    <row r="144" spans="2:13" x14ac:dyDescent="0.25">
      <c r="B144" s="47" t="s">
        <v>73</v>
      </c>
      <c r="C144" s="48"/>
      <c r="D144" s="75"/>
      <c r="E144" s="76"/>
      <c r="F144" s="76"/>
      <c r="G144" s="92"/>
    </row>
    <row r="145" spans="2:8" x14ac:dyDescent="0.25">
      <c r="B145" s="47" t="s">
        <v>74</v>
      </c>
      <c r="C145" s="48"/>
      <c r="D145" s="93"/>
      <c r="E145" s="94"/>
      <c r="F145" s="94"/>
      <c r="G145" s="95"/>
    </row>
    <row r="146" spans="2:8" x14ac:dyDescent="0.25">
      <c r="B146" s="47" t="s">
        <v>75</v>
      </c>
      <c r="C146" s="48"/>
      <c r="D146" s="93"/>
      <c r="E146" s="94"/>
      <c r="F146" s="94"/>
      <c r="G146" s="95"/>
    </row>
    <row r="147" spans="2:8" x14ac:dyDescent="0.25">
      <c r="B147" s="61" t="s">
        <v>76</v>
      </c>
      <c r="C147" s="48"/>
      <c r="D147" s="75" t="s">
        <v>22</v>
      </c>
      <c r="E147" s="76" t="s">
        <v>22</v>
      </c>
      <c r="F147" s="76"/>
      <c r="G147" s="92"/>
    </row>
    <row r="148" spans="2:8" x14ac:dyDescent="0.25">
      <c r="B148" s="61" t="s">
        <v>77</v>
      </c>
      <c r="C148" s="48"/>
      <c r="D148" s="75" t="s">
        <v>22</v>
      </c>
      <c r="E148" s="76" t="s">
        <v>22</v>
      </c>
      <c r="F148" s="96"/>
      <c r="G148" s="97"/>
    </row>
    <row r="149" spans="2:8" x14ac:dyDescent="0.25">
      <c r="B149" s="61" t="s">
        <v>78</v>
      </c>
      <c r="C149" s="48"/>
      <c r="D149" s="75"/>
      <c r="E149" s="76"/>
      <c r="F149" s="76" t="s">
        <v>22</v>
      </c>
      <c r="G149" s="92" t="s">
        <v>22</v>
      </c>
    </row>
    <row r="150" spans="2:8" ht="31.5" x14ac:dyDescent="0.25">
      <c r="B150" s="61" t="s">
        <v>79</v>
      </c>
      <c r="C150" s="48"/>
      <c r="D150" s="75" t="s">
        <v>22</v>
      </c>
      <c r="E150" s="76" t="s">
        <v>22</v>
      </c>
      <c r="F150" s="77">
        <v>3746559.2680000002</v>
      </c>
      <c r="G150" s="78">
        <v>3688821.58</v>
      </c>
      <c r="H150" s="98"/>
    </row>
    <row r="151" spans="2:8" ht="16.5" thickBot="1" x14ac:dyDescent="0.3">
      <c r="B151" s="54" t="s">
        <v>80</v>
      </c>
      <c r="C151" s="99"/>
      <c r="D151" s="100" t="s">
        <v>22</v>
      </c>
      <c r="E151" s="101" t="s">
        <v>22</v>
      </c>
      <c r="F151" s="102">
        <f>+F150/((F132+F128)/2)</f>
        <v>873.90253913161678</v>
      </c>
      <c r="G151" s="103">
        <f>+G150/((G132+G128)/2)</f>
        <v>860.43495233064129</v>
      </c>
    </row>
    <row r="152" spans="2:8" hidden="1" x14ac:dyDescent="0.25">
      <c r="B152" s="9"/>
      <c r="C152" s="104"/>
      <c r="D152" s="9"/>
      <c r="E152" s="9"/>
      <c r="F152" s="9"/>
      <c r="G152" s="9"/>
    </row>
    <row r="153" spans="2:8" x14ac:dyDescent="0.25">
      <c r="B153" s="2" t="s">
        <v>81</v>
      </c>
    </row>
    <row r="154" spans="2:8" ht="31.5" customHeight="1" x14ac:dyDescent="0.25">
      <c r="B154" s="105" t="s">
        <v>82</v>
      </c>
      <c r="C154" s="105"/>
      <c r="D154" s="105"/>
      <c r="E154" s="105"/>
      <c r="F154" s="105"/>
      <c r="G154" s="105"/>
    </row>
    <row r="155" spans="2:8" x14ac:dyDescent="0.25">
      <c r="B155" s="2" t="s">
        <v>83</v>
      </c>
    </row>
  </sheetData>
  <mergeCells count="26">
    <mergeCell ref="B154:G154"/>
    <mergeCell ref="B83:G83"/>
    <mergeCell ref="B89:G89"/>
    <mergeCell ref="B95:G95"/>
    <mergeCell ref="B101:G101"/>
    <mergeCell ref="B104:G104"/>
    <mergeCell ref="B110:G110"/>
    <mergeCell ref="B47:G47"/>
    <mergeCell ref="B53:G53"/>
    <mergeCell ref="B59:G59"/>
    <mergeCell ref="B65:G65"/>
    <mergeCell ref="B71:G71"/>
    <mergeCell ref="B77:G77"/>
    <mergeCell ref="B16:G16"/>
    <mergeCell ref="B17:G17"/>
    <mergeCell ref="B23:G23"/>
    <mergeCell ref="B29:G29"/>
    <mergeCell ref="B35:G35"/>
    <mergeCell ref="B41:G41"/>
    <mergeCell ref="B1:G1"/>
    <mergeCell ref="B2:G2"/>
    <mergeCell ref="B3:G3"/>
    <mergeCell ref="B11:B13"/>
    <mergeCell ref="C11:C13"/>
    <mergeCell ref="D11:E12"/>
    <mergeCell ref="F11:G12"/>
  </mergeCells>
  <printOptions horizontalCentered="1"/>
  <pageMargins left="0.23622047244094491" right="0.23622047244094491" top="0.59055118110236227" bottom="0.39370078740157483" header="0.31496062992125984" footer="0.19685039370078741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2023-3-2 Форма(Бюджет-4-чор)</vt:lpstr>
      <vt:lpstr>'2023-3-2 Форма(Бюджет-4-чор)'!Область_печати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Халиков Акмал Холбоевич</dc:creator>
  <cp:lastModifiedBy>Халиков Акмал Холбоевич</cp:lastModifiedBy>
  <dcterms:created xsi:type="dcterms:W3CDTF">2024-07-27T11:07:22Z</dcterms:created>
  <dcterms:modified xsi:type="dcterms:W3CDTF">2024-07-27T11:08:29Z</dcterms:modified>
</cp:coreProperties>
</file>