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РХИВ\01.Канцелярия\C\Рабочий стол\Бошқарма маълумотлари\ГРП УПРАВЛЕНИЕ\Лойиҳалар маълумотлари\Ветеринария\Суб лойиҳалар маълумотлари\"/>
    </mc:Choice>
  </mc:AlternateContent>
  <xr:revisionPtr revIDLastSave="0" documentId="8_{BCAFBF56-D089-4FCD-9D20-64EEB4448451}" xr6:coauthVersionLast="44" xr6:coauthVersionMax="44" xr10:uidLastSave="{00000000-0000-0000-0000-000000000000}"/>
  <bookViews>
    <workbookView xWindow="-120" yWindow="-120" windowWidth="29040" windowHeight="15840" xr2:uid="{0D09607A-4151-458F-8238-ECBF08E8B5E0}"/>
  </bookViews>
  <sheets>
    <sheet name="Лист1" sheetId="1" r:id="rId1"/>
  </sheets>
  <definedNames>
    <definedName name="_xlnm._FilterDatabase" localSheetId="0" hidden="1">Лист1!$A$3:$BU$3</definedName>
    <definedName name="_xlnm.Print_Area" localSheetId="0">Лист1!$A$1:$K$32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3" i="1" s="1"/>
  <c r="H28" i="1"/>
  <c r="H3" i="1" s="1"/>
  <c r="G28" i="1"/>
  <c r="G3" i="1" s="1"/>
  <c r="F28" i="1"/>
  <c r="F3" i="1"/>
  <c r="A3" i="1"/>
  <c r="I26" i="1"/>
  <c r="H26" i="1"/>
  <c r="G26" i="1"/>
  <c r="H29" i="1"/>
  <c r="G29" i="1"/>
  <c r="F29" i="1" s="1"/>
  <c r="G27" i="1"/>
  <c r="H27" i="1"/>
  <c r="A4" i="1"/>
  <c r="I12" i="1"/>
  <c r="H22" i="1"/>
  <c r="G22" i="1"/>
  <c r="F22" i="1" s="1"/>
  <c r="I24" i="1"/>
  <c r="H24" i="1"/>
  <c r="G24" i="1"/>
  <c r="F24" i="1"/>
  <c r="F27" i="1" l="1"/>
  <c r="F26" i="1" s="1"/>
  <c r="I18" i="1" l="1"/>
  <c r="I16" i="1"/>
  <c r="A18" i="1"/>
  <c r="A16" i="1"/>
  <c r="I14" i="1"/>
  <c r="A14" i="1"/>
  <c r="A12" i="1"/>
  <c r="I10" i="1"/>
  <c r="A10" i="1"/>
  <c r="A8" i="1"/>
  <c r="I8" i="1"/>
  <c r="I4" i="1"/>
  <c r="H23" i="1" l="1"/>
  <c r="G23" i="1"/>
  <c r="H20" i="1"/>
  <c r="G20" i="1"/>
  <c r="H11" i="1"/>
  <c r="H10" i="1" s="1"/>
  <c r="G11" i="1"/>
  <c r="G10" i="1" s="1"/>
  <c r="H19" i="1"/>
  <c r="H18" i="1" s="1"/>
  <c r="G19" i="1"/>
  <c r="G18" i="1" s="1"/>
  <c r="H13" i="1"/>
  <c r="H12" i="1" s="1"/>
  <c r="G13" i="1"/>
  <c r="G12" i="1" s="1"/>
  <c r="H17" i="1"/>
  <c r="H16" i="1" s="1"/>
  <c r="G17" i="1"/>
  <c r="G16" i="1" s="1"/>
  <c r="H9" i="1"/>
  <c r="H8" i="1" s="1"/>
  <c r="G9" i="1"/>
  <c r="G8" i="1" s="1"/>
  <c r="H21" i="1"/>
  <c r="G21" i="1"/>
  <c r="H7" i="1"/>
  <c r="G7" i="1"/>
  <c r="H6" i="1"/>
  <c r="G6" i="1"/>
  <c r="H15" i="1"/>
  <c r="H14" i="1" s="1"/>
  <c r="G15" i="1"/>
  <c r="G14" i="1" s="1"/>
  <c r="H5" i="1"/>
  <c r="G5" i="1"/>
  <c r="F19" i="1" l="1"/>
  <c r="G4" i="1"/>
  <c r="H4" i="1"/>
  <c r="F20" i="1"/>
  <c r="F13" i="1"/>
  <c r="F12" i="1" s="1"/>
  <c r="F17" i="1"/>
  <c r="F16" i="1" s="1"/>
  <c r="F15" i="1"/>
  <c r="F14" i="1" s="1"/>
  <c r="F6" i="1"/>
  <c r="F7" i="1"/>
  <c r="F5" i="1"/>
  <c r="F9" i="1"/>
  <c r="F8" i="1" s="1"/>
  <c r="F11" i="1"/>
  <c r="F10" i="1" s="1"/>
  <c r="F23" i="1"/>
  <c r="F21" i="1"/>
  <c r="F18" i="1" l="1"/>
  <c r="F4" i="1"/>
</calcChain>
</file>

<file path=xl/sharedStrings.xml><?xml version="1.0" encoding="utf-8"?>
<sst xmlns="http://schemas.openxmlformats.org/spreadsheetml/2006/main" count="102" uniqueCount="79">
  <si>
    <t>№</t>
  </si>
  <si>
    <t>Инициатор проекта</t>
  </si>
  <si>
    <t>Район</t>
  </si>
  <si>
    <t>Коммерческий банк</t>
  </si>
  <si>
    <t>Дата одобрения заявки</t>
  </si>
  <si>
    <t>Общая сумма проекта 
(тыс. Евро)</t>
  </si>
  <si>
    <t>Сумма кредита 
(тыс. Евро)</t>
  </si>
  <si>
    <t>Вклад бенефициара
(тыс. Евро)</t>
  </si>
  <si>
    <t>Сумма кредита 
(млн.сум)</t>
  </si>
  <si>
    <t>Направление проекта (цель проекта)</t>
  </si>
  <si>
    <t>Направление проекта</t>
  </si>
  <si>
    <t>птицеводство</t>
  </si>
  <si>
    <t>животноводство</t>
  </si>
  <si>
    <t>сельхозтехника</t>
  </si>
  <si>
    <t>Самаркандская область</t>
  </si>
  <si>
    <t>Джиззакская область</t>
  </si>
  <si>
    <t>Сырдарьинская область</t>
  </si>
  <si>
    <t>рыбоводства</t>
  </si>
  <si>
    <t>Кегейлинский район</t>
  </si>
  <si>
    <t>Хорезмская область</t>
  </si>
  <si>
    <t>Янгибазарский район</t>
  </si>
  <si>
    <t>Навоийская область</t>
  </si>
  <si>
    <t>Навбахорский район</t>
  </si>
  <si>
    <t>Андижанская область</t>
  </si>
  <si>
    <t>ФХ "XONIMJON QODIROAVA"</t>
  </si>
  <si>
    <t>Хонканский район</t>
  </si>
  <si>
    <t>Приобретение Беларус 1221.3 с кондиционером 1Ед.</t>
  </si>
  <si>
    <t xml:space="preserve">ООО "SHO'RKO'L CHORVA" </t>
  </si>
  <si>
    <t>Приобритение 60 плавающих шаровых аэраторов, услуг по очистке прудов с рыбой, 21,5 тонн молоди живого карпа, 2,9 тонны живой мальки амурской рыбы и 4,15 тонн молоди пестрика.</t>
  </si>
  <si>
    <t>ООО "SHOX CHORVA KOMPLEKS 111"</t>
  </si>
  <si>
    <t>Приобретение 1 сельскохозяйственного Трактор ARION 630C 1 шт.</t>
  </si>
  <si>
    <t>ФХ "ZIYOKOR OQ OLTIN"</t>
  </si>
  <si>
    <t>АКБ "Микрокредитбанк"</t>
  </si>
  <si>
    <t>Зарбдарский район</t>
  </si>
  <si>
    <t>Наманганская область</t>
  </si>
  <si>
    <t>ЧФ "KEGEYLI BARAKA NASILLI PARRANDA"</t>
  </si>
  <si>
    <t xml:space="preserve">Приобритение 71 шт инкубаторы в комплекте с выводным шкафом и системой водяного охлаждения (Модел: YFDF-19200 вместимость:19200 яиц), 5 шт Дизельный генератор GlobalGen (Модел:AD-250-WI Мощность: 250 кВт) и 1 шт линия по производству комбикорма (Модель: FS30-4213, FS30-2407, Мощность: 95,64 кВт.  </t>
  </si>
  <si>
    <t>ООО "NAZOKATXON 555"</t>
  </si>
  <si>
    <t>Мирзаободский район</t>
  </si>
  <si>
    <t>Приобретение 300 тонн кормовых продуктов (хлопковой шрот)</t>
  </si>
  <si>
    <t>OOO "NURAFSHON SERVIS BIZNES"</t>
  </si>
  <si>
    <t xml:space="preserve"> Приобретение мальки сазан 20 000 кг и 281.250 кг корм для рыб (ALLER CLASSIC)</t>
  </si>
  <si>
    <t>OOO "ANGUS PLYUS"</t>
  </si>
  <si>
    <t>Чортокский район</t>
  </si>
  <si>
    <t>Приобретение КРС (породы "швиц" ) - 130 голов.</t>
  </si>
  <si>
    <t>АКБ "Хамкорбанк"</t>
  </si>
  <si>
    <t>OOO "TAYLOQ FAYZ PARRANDA"</t>
  </si>
  <si>
    <t>Тайлокский район</t>
  </si>
  <si>
    <t>Кургантепенский район</t>
  </si>
  <si>
    <t>OOO "VELLA ELEGANT"</t>
  </si>
  <si>
    <t>г.Андижан</t>
  </si>
  <si>
    <t>Приобритение Измельчитель-смеситель-раздатчик кормов МН-120М (ИСРК-12Ф) 2024 года выпуска 2 шт</t>
  </si>
  <si>
    <t>Оборотные средства на приобретение кормов для птицеводства</t>
  </si>
  <si>
    <t>ООО "ШОДЛИК КАМАЛК ЖИЛОСИ"</t>
  </si>
  <si>
    <t>Приобритения Трактор марка YTO 354 без кабины 1 шт</t>
  </si>
  <si>
    <t>ФХ "MARXAMAT RAVNAQI"</t>
  </si>
  <si>
    <t>Мархаматский район</t>
  </si>
  <si>
    <t>Приобретение КРС (породы Голштин) - 164 гол.</t>
  </si>
  <si>
    <t xml:space="preserve">АК "Халкбанк" </t>
  </si>
  <si>
    <t>АКБ "Бизнесни ривожлантириш банки"</t>
  </si>
  <si>
    <t xml:space="preserve">Одобренные суб-проекты со стороны ГРП "Финансирование устойчивого развития сферы животноводства в Республике Узбекистан" в рамках кредитных линий ФАР по состоянию на 01.04.2024 </t>
  </si>
  <si>
    <t>OOO "TEGEN PARRANDA"</t>
  </si>
  <si>
    <t>Ташкентский область</t>
  </si>
  <si>
    <t>Урточирчик район</t>
  </si>
  <si>
    <t>Приобретение пшеницы, соевый шрот и вакцинный.</t>
  </si>
  <si>
    <t>Питицаводства</t>
  </si>
  <si>
    <t>OOO "SEVIMLI MUSAFFO MILK"</t>
  </si>
  <si>
    <t>Избаскаский район</t>
  </si>
  <si>
    <t>Живетановства</t>
  </si>
  <si>
    <t>Приобретение Приймак 2000 литровый вертикальный охлаждател малака 1 шт, Турция</t>
  </si>
  <si>
    <t>Ферганский область</t>
  </si>
  <si>
    <t>ФХ "JALOLIDDIN GOIPOV"</t>
  </si>
  <si>
    <t>Ферганский район</t>
  </si>
  <si>
    <t xml:space="preserve">Приобретение солнични панелий </t>
  </si>
  <si>
    <t>Республика Каракалпакстан</t>
  </si>
  <si>
    <t>OOO "QARAQALPAQ BETON BUYUMLARI"</t>
  </si>
  <si>
    <t>горд Нукс</t>
  </si>
  <si>
    <t>Рибавоства</t>
  </si>
  <si>
    <t xml:space="preserve">Приобретение примекс 2 тонн, шрот хлпкавой 3 тоПриобретение примекс 2 тонн, шрот хлопковой 3 тонна. 100 гов малков рыбий, фильтр для воды 2 шт, насос для водий 5 шт, аэротор 3 шт, 3шт 80 кг автаномний кормушка для ребий,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</si>
</sst>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right" vertical="center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3" fontId="2" fillId="2" borderId="1" xfId="1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right" vertical="center"/>
    </xf>
    <xf numFmtId="0" fontId="4" fillId="2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66" fontId="2" fillId="2" borderId="0" xfId="2" applyNumberFormat="1" applyFont="1" applyFill="1"/>
    <xf numFmtId="164" fontId="2" fillId="2" borderId="5" xfId="1" applyFont="1" applyFill="1" applyBorder="1" applyAlignment="1">
      <alignment horizontal="right" vertical="center"/>
    </xf>
    <xf numFmtId="43" fontId="2" fillId="2" borderId="5" xfId="1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5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D7C3-981B-49D9-A696-0920424AD087}">
  <dimension ref="A1:BU50"/>
  <sheetViews>
    <sheetView tabSelected="1" view="pageBreakPreview" zoomScale="85" zoomScaleNormal="85" zoomScaleSheetLayoutView="8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F3" sqref="F3"/>
    </sheetView>
  </sheetViews>
  <sheetFormatPr defaultColWidth="9.140625" defaultRowHeight="15" x14ac:dyDescent="0.25"/>
  <cols>
    <col min="1" max="1" width="6.42578125" style="2" customWidth="1"/>
    <col min="2" max="2" width="39.85546875" style="3" bestFit="1" customWidth="1"/>
    <col min="3" max="3" width="20.7109375" style="4" customWidth="1"/>
    <col min="4" max="4" width="36.5703125" style="4" bestFit="1" customWidth="1"/>
    <col min="5" max="5" width="15" style="5" customWidth="1"/>
    <col min="6" max="6" width="16.140625" style="1" customWidth="1"/>
    <col min="7" max="7" width="15.42578125" style="1" customWidth="1"/>
    <col min="8" max="8" width="15" style="1" customWidth="1"/>
    <col min="9" max="9" width="18.7109375" style="1" bestFit="1" customWidth="1"/>
    <col min="10" max="10" width="21.140625" style="4" bestFit="1" customWidth="1"/>
    <col min="11" max="11" width="61" style="4" customWidth="1"/>
    <col min="12" max="16384" width="9.140625" style="1"/>
  </cols>
  <sheetData>
    <row r="1" spans="1:73" s="10" customFormat="1" ht="27.75" customHeight="1" thickBot="1" x14ac:dyDescent="0.3">
      <c r="A1" s="73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73" s="35" customFormat="1" ht="71.25" customHeight="1" thickBot="1" x14ac:dyDescent="0.3">
      <c r="A2" s="60" t="s">
        <v>0</v>
      </c>
      <c r="B2" s="60" t="s">
        <v>1</v>
      </c>
      <c r="C2" s="60" t="s">
        <v>2</v>
      </c>
      <c r="D2" s="60" t="s">
        <v>3</v>
      </c>
      <c r="E2" s="61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2" t="s">
        <v>9</v>
      </c>
      <c r="K2" s="60" t="s">
        <v>10</v>
      </c>
    </row>
    <row r="3" spans="1:73" s="35" customFormat="1" ht="23.25" customHeight="1" thickBot="1" x14ac:dyDescent="0.3">
      <c r="A3" s="68">
        <f>A4+A8+A10+A12+A14+A16+A18+A24+A28</f>
        <v>15</v>
      </c>
      <c r="B3" s="63"/>
      <c r="C3" s="64"/>
      <c r="D3" s="65"/>
      <c r="E3" s="66"/>
      <c r="F3" s="69">
        <f>F4+F8+F10+F12+F14+F16+F18+F24+F26+F28</f>
        <v>9785.5194205418375</v>
      </c>
      <c r="G3" s="69">
        <f>G4+G8+G10+G12+G14+G16+G18+G24+G26+G28</f>
        <v>2980.0679068588715</v>
      </c>
      <c r="H3" s="69">
        <f>H4+H8+H10+H12+H14+H16+H18+H24+H26+H28</f>
        <v>6805.4515136829668</v>
      </c>
      <c r="I3" s="69">
        <f>I4+I8+I10+I12+I14+I16+I18+I24+I26+I28</f>
        <v>36462.425000000003</v>
      </c>
      <c r="J3" s="67"/>
      <c r="K3" s="64"/>
    </row>
    <row r="4" spans="1:73" s="35" customFormat="1" ht="33.75" customHeight="1" x14ac:dyDescent="0.25">
      <c r="A4" s="54">
        <f>A7</f>
        <v>3</v>
      </c>
      <c r="B4" s="55" t="s">
        <v>19</v>
      </c>
      <c r="C4" s="54"/>
      <c r="D4" s="54"/>
      <c r="E4" s="56"/>
      <c r="F4" s="57">
        <f>SUM(F5:F7)</f>
        <v>557.12860018936124</v>
      </c>
      <c r="G4" s="57">
        <f>SUM(G5:G7)</f>
        <v>222.5215763951357</v>
      </c>
      <c r="H4" s="57">
        <f>SUM(H5:H7)</f>
        <v>334.60702379422548</v>
      </c>
      <c r="I4" s="57">
        <f>SUM(I5:I7)</f>
        <v>3013</v>
      </c>
      <c r="J4" s="49"/>
      <c r="K4" s="54"/>
    </row>
    <row r="5" spans="1:73" s="10" customFormat="1" ht="30" customHeight="1" x14ac:dyDescent="0.25">
      <c r="A5" s="33">
        <v>1</v>
      </c>
      <c r="B5" s="28" t="s">
        <v>24</v>
      </c>
      <c r="C5" s="15" t="s">
        <v>25</v>
      </c>
      <c r="D5" s="29" t="s">
        <v>58</v>
      </c>
      <c r="E5" s="16">
        <v>45665</v>
      </c>
      <c r="F5" s="43">
        <f>G5+H5</f>
        <v>54.917704682184834</v>
      </c>
      <c r="G5" s="44">
        <f>+I5/13540.26*1000</f>
        <v>26.587377199551558</v>
      </c>
      <c r="H5" s="17">
        <f>383.6/13.54026</f>
        <v>28.330327482633276</v>
      </c>
      <c r="I5" s="43">
        <v>360</v>
      </c>
      <c r="J5" s="15" t="s">
        <v>12</v>
      </c>
      <c r="K5" s="15" t="s">
        <v>26</v>
      </c>
    </row>
    <row r="6" spans="1:73" s="10" customFormat="1" ht="30" customHeight="1" x14ac:dyDescent="0.25">
      <c r="A6" s="33">
        <v>2</v>
      </c>
      <c r="B6" s="13" t="s">
        <v>29</v>
      </c>
      <c r="C6" s="15" t="s">
        <v>20</v>
      </c>
      <c r="D6" s="11" t="s">
        <v>58</v>
      </c>
      <c r="E6" s="16">
        <v>45708</v>
      </c>
      <c r="F6" s="17">
        <f>G6+H6</f>
        <v>300.55330547567036</v>
      </c>
      <c r="G6" s="14">
        <f>+I6/13540.26*1000</f>
        <v>98.077880336123528</v>
      </c>
      <c r="H6" s="17">
        <f>(2741569900/13540.26)/1000</f>
        <v>202.47542513954681</v>
      </c>
      <c r="I6" s="9">
        <v>1328</v>
      </c>
      <c r="J6" s="7" t="s">
        <v>13</v>
      </c>
      <c r="K6" s="15" t="s">
        <v>30</v>
      </c>
    </row>
    <row r="7" spans="1:73" s="10" customFormat="1" ht="30" customHeight="1" x14ac:dyDescent="0.25">
      <c r="A7" s="33">
        <v>3</v>
      </c>
      <c r="B7" s="13" t="s">
        <v>31</v>
      </c>
      <c r="C7" s="15" t="s">
        <v>20</v>
      </c>
      <c r="D7" s="11" t="s">
        <v>58</v>
      </c>
      <c r="E7" s="16">
        <v>45713</v>
      </c>
      <c r="F7" s="17">
        <f>G7+H7</f>
        <v>201.65759003150603</v>
      </c>
      <c r="G7" s="14">
        <f>+I7/13540.26*1000</f>
        <v>97.8563188594606</v>
      </c>
      <c r="H7" s="17">
        <f>(1405496200/13540.26)/1000</f>
        <v>103.80127117204543</v>
      </c>
      <c r="I7" s="9">
        <v>1325</v>
      </c>
      <c r="J7" s="7" t="s">
        <v>13</v>
      </c>
      <c r="K7" s="7" t="s">
        <v>30</v>
      </c>
    </row>
    <row r="8" spans="1:73" s="10" customFormat="1" ht="40.5" customHeight="1" x14ac:dyDescent="0.25">
      <c r="A8" s="48">
        <f>A9</f>
        <v>1</v>
      </c>
      <c r="B8" s="23" t="s">
        <v>16</v>
      </c>
      <c r="C8" s="45"/>
      <c r="D8" s="46"/>
      <c r="E8" s="47"/>
      <c r="F8" s="58">
        <f>SUM(F9)</f>
        <v>130.50004824193667</v>
      </c>
      <c r="G8" s="58">
        <f>SUM(G9)</f>
        <v>82.273070303834444</v>
      </c>
      <c r="H8" s="58">
        <f>SUM(H9)</f>
        <v>48.22697793810223</v>
      </c>
      <c r="I8" s="58">
        <f>SUM(I9)</f>
        <v>1100</v>
      </c>
      <c r="J8" s="19"/>
      <c r="K8" s="19"/>
    </row>
    <row r="9" spans="1:73" s="10" customFormat="1" ht="38.25" customHeight="1" x14ac:dyDescent="0.25">
      <c r="A9" s="33">
        <v>1</v>
      </c>
      <c r="B9" s="6" t="s">
        <v>37</v>
      </c>
      <c r="C9" s="29" t="s">
        <v>38</v>
      </c>
      <c r="D9" s="11" t="s">
        <v>32</v>
      </c>
      <c r="E9" s="30">
        <v>45709</v>
      </c>
      <c r="F9" s="31">
        <f>G9+H9</f>
        <v>130.50004824193667</v>
      </c>
      <c r="G9" s="21">
        <f>I9/13.37011</f>
        <v>82.273070303834444</v>
      </c>
      <c r="H9" s="31">
        <f>(644800000/13370.11)/1000</f>
        <v>48.22697793810223</v>
      </c>
      <c r="I9" s="21">
        <v>1100</v>
      </c>
      <c r="J9" s="11" t="s">
        <v>12</v>
      </c>
      <c r="K9" s="11" t="s">
        <v>39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</row>
    <row r="10" spans="1:73" s="10" customFormat="1" ht="43.5" customHeight="1" x14ac:dyDescent="0.25">
      <c r="A10" s="48">
        <f>A11</f>
        <v>1</v>
      </c>
      <c r="B10" s="18" t="s">
        <v>14</v>
      </c>
      <c r="C10" s="49"/>
      <c r="D10" s="24"/>
      <c r="E10" s="50"/>
      <c r="F10" s="58">
        <f>SUM(F11)</f>
        <v>512.38086464793867</v>
      </c>
      <c r="G10" s="58">
        <f>SUM(G11)</f>
        <v>246.26048887267419</v>
      </c>
      <c r="H10" s="58">
        <f>SUM(H11)</f>
        <v>266.12037577526451</v>
      </c>
      <c r="I10" s="58">
        <f>SUM(I11)</f>
        <v>2700</v>
      </c>
      <c r="J10" s="24"/>
      <c r="K10" s="24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</row>
    <row r="11" spans="1:73" s="22" customFormat="1" ht="50.25" customHeight="1" x14ac:dyDescent="0.25">
      <c r="A11" s="36">
        <v>1</v>
      </c>
      <c r="B11" s="6" t="s">
        <v>46</v>
      </c>
      <c r="C11" s="7" t="s">
        <v>47</v>
      </c>
      <c r="D11" s="7" t="s">
        <v>45</v>
      </c>
      <c r="E11" s="8">
        <v>45684</v>
      </c>
      <c r="F11" s="9">
        <f>+G11+H11</f>
        <v>512.38086464793867</v>
      </c>
      <c r="G11" s="9">
        <f>I11/10.964</f>
        <v>246.26048887267419</v>
      </c>
      <c r="H11" s="14">
        <f>2917.7438/10.964</f>
        <v>266.12037577526451</v>
      </c>
      <c r="I11" s="27">
        <v>2700</v>
      </c>
      <c r="J11" s="7" t="s">
        <v>11</v>
      </c>
      <c r="K11" s="7" t="s">
        <v>52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22" customFormat="1" ht="39.75" customHeight="1" x14ac:dyDescent="0.25">
      <c r="A12" s="53">
        <f>A13</f>
        <v>1</v>
      </c>
      <c r="B12" s="18" t="s">
        <v>34</v>
      </c>
      <c r="C12" s="24"/>
      <c r="D12" s="24"/>
      <c r="E12" s="25"/>
      <c r="F12" s="58">
        <f>SUM(F13:F13)</f>
        <v>280.74447792776357</v>
      </c>
      <c r="G12" s="58">
        <f>SUM(G13:G13)</f>
        <v>174.86090842758117</v>
      </c>
      <c r="H12" s="58">
        <f>SUM(H13:H13)</f>
        <v>105.8835695001824</v>
      </c>
      <c r="I12" s="58">
        <f>SUM(I13:I13)</f>
        <v>1917.175</v>
      </c>
      <c r="J12" s="24"/>
      <c r="K12" s="24"/>
    </row>
    <row r="13" spans="1:73" s="22" customFormat="1" ht="39.75" customHeight="1" x14ac:dyDescent="0.25">
      <c r="A13" s="36">
        <v>1</v>
      </c>
      <c r="B13" s="13" t="s">
        <v>42</v>
      </c>
      <c r="C13" s="7" t="s">
        <v>43</v>
      </c>
      <c r="D13" s="11" t="s">
        <v>59</v>
      </c>
      <c r="E13" s="12">
        <v>45723</v>
      </c>
      <c r="F13" s="21">
        <f>+G13+H13</f>
        <v>280.74447792776357</v>
      </c>
      <c r="G13" s="37">
        <f>+I13/10.964</f>
        <v>174.86090842758117</v>
      </c>
      <c r="H13" s="21">
        <f>1160.907456/10.964</f>
        <v>105.8835695001824</v>
      </c>
      <c r="I13" s="21">
        <v>1917.175</v>
      </c>
      <c r="J13" s="7" t="s">
        <v>12</v>
      </c>
      <c r="K13" s="11" t="s">
        <v>44</v>
      </c>
    </row>
    <row r="14" spans="1:73" s="22" customFormat="1" ht="42.75" customHeight="1" x14ac:dyDescent="0.25">
      <c r="A14" s="51">
        <f>A15</f>
        <v>1</v>
      </c>
      <c r="B14" s="23" t="s">
        <v>21</v>
      </c>
      <c r="C14" s="19"/>
      <c r="D14" s="46"/>
      <c r="E14" s="52"/>
      <c r="F14" s="26">
        <f>SUM(F15)</f>
        <v>260.48184451406399</v>
      </c>
      <c r="G14" s="26">
        <f>SUM(G15)</f>
        <v>88.624590665171866</v>
      </c>
      <c r="H14" s="26">
        <f>SUM(H15)</f>
        <v>171.85725384889213</v>
      </c>
      <c r="I14" s="26">
        <f>SUM(I15)</f>
        <v>1200</v>
      </c>
      <c r="J14" s="19"/>
      <c r="K14" s="46"/>
    </row>
    <row r="15" spans="1:73" s="22" customFormat="1" ht="55.5" customHeight="1" x14ac:dyDescent="0.25">
      <c r="A15" s="34">
        <v>1</v>
      </c>
      <c r="B15" s="13" t="s">
        <v>27</v>
      </c>
      <c r="C15" s="7" t="s">
        <v>22</v>
      </c>
      <c r="D15" s="11" t="s">
        <v>58</v>
      </c>
      <c r="E15" s="8">
        <v>45673</v>
      </c>
      <c r="F15" s="32">
        <f>G15+H15</f>
        <v>260.48184451406399</v>
      </c>
      <c r="G15" s="14">
        <f>+I15/13540.26*1000</f>
        <v>88.624590665171866</v>
      </c>
      <c r="H15" s="32">
        <f>2326.9919/13.54026</f>
        <v>171.85725384889213</v>
      </c>
      <c r="I15" s="9">
        <v>1200</v>
      </c>
      <c r="J15" s="7" t="s">
        <v>17</v>
      </c>
      <c r="K15" s="7" t="s">
        <v>28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s="22" customFormat="1" ht="41.25" customHeight="1" x14ac:dyDescent="0.25">
      <c r="A16" s="53">
        <f>A17</f>
        <v>1</v>
      </c>
      <c r="B16" s="23" t="s">
        <v>15</v>
      </c>
      <c r="C16" s="19"/>
      <c r="D16" s="46"/>
      <c r="E16" s="20"/>
      <c r="F16" s="59">
        <f>F17</f>
        <v>625.64930281052284</v>
      </c>
      <c r="G16" s="59">
        <f>G17</f>
        <v>224.3811008286394</v>
      </c>
      <c r="H16" s="59">
        <f>H17</f>
        <v>401.26820198188346</v>
      </c>
      <c r="I16" s="59">
        <f>I17</f>
        <v>3000</v>
      </c>
      <c r="J16" s="19"/>
      <c r="K16" s="1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10" customFormat="1" ht="30.75" customHeight="1" x14ac:dyDescent="0.25">
      <c r="A17" s="34">
        <v>1</v>
      </c>
      <c r="B17" s="6" t="s">
        <v>40</v>
      </c>
      <c r="C17" s="11" t="s">
        <v>33</v>
      </c>
      <c r="D17" s="11" t="s">
        <v>32</v>
      </c>
      <c r="E17" s="12">
        <v>45716</v>
      </c>
      <c r="F17" s="21">
        <f>G17+H17</f>
        <v>625.64930281052284</v>
      </c>
      <c r="G17" s="21">
        <f>I17/13.37011</f>
        <v>224.3811008286394</v>
      </c>
      <c r="H17" s="21">
        <f>5365/13.37011</f>
        <v>401.26820198188346</v>
      </c>
      <c r="I17" s="21">
        <v>3000</v>
      </c>
      <c r="J17" s="11" t="s">
        <v>17</v>
      </c>
      <c r="K17" s="7" t="s">
        <v>41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</row>
    <row r="18" spans="1:73" s="10" customFormat="1" ht="37.5" customHeight="1" x14ac:dyDescent="0.25">
      <c r="A18" s="53">
        <f>A23</f>
        <v>5</v>
      </c>
      <c r="B18" s="18" t="s">
        <v>23</v>
      </c>
      <c r="C18" s="46"/>
      <c r="D18" s="46"/>
      <c r="E18" s="52"/>
      <c r="F18" s="26">
        <f>SUM(F19:F23)</f>
        <v>4758.9253894703752</v>
      </c>
      <c r="G18" s="26">
        <f>SUM(G19:G23)</f>
        <v>1428.377108979844</v>
      </c>
      <c r="H18" s="26">
        <f>SUM(H19:H23)</f>
        <v>3330.5482804905309</v>
      </c>
      <c r="I18" s="26">
        <f>SUM(I19:I23)</f>
        <v>17910.25</v>
      </c>
      <c r="J18" s="46"/>
      <c r="K18" s="19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</row>
    <row r="19" spans="1:73" s="10" customFormat="1" ht="39" customHeight="1" x14ac:dyDescent="0.25">
      <c r="A19" s="36">
        <v>1</v>
      </c>
      <c r="B19" s="6" t="s">
        <v>49</v>
      </c>
      <c r="C19" s="7" t="s">
        <v>50</v>
      </c>
      <c r="D19" s="7" t="s">
        <v>45</v>
      </c>
      <c r="E19" s="8">
        <v>45680</v>
      </c>
      <c r="F19" s="9">
        <f>+G19+H19</f>
        <v>514.51136355344761</v>
      </c>
      <c r="G19" s="9">
        <f>I19/10.964</f>
        <v>96.68004377964246</v>
      </c>
      <c r="H19" s="14">
        <f>4581.10259/10.964</f>
        <v>417.83131977380521</v>
      </c>
      <c r="I19" s="27">
        <v>1060</v>
      </c>
      <c r="J19" s="11" t="s">
        <v>12</v>
      </c>
      <c r="K19" s="7" t="s">
        <v>51</v>
      </c>
    </row>
    <row r="20" spans="1:73" s="10" customFormat="1" ht="33" customHeight="1" x14ac:dyDescent="0.25">
      <c r="A20" s="36">
        <v>2</v>
      </c>
      <c r="B20" s="6" t="s">
        <v>53</v>
      </c>
      <c r="C20" s="7" t="s">
        <v>48</v>
      </c>
      <c r="D20" s="7" t="s">
        <v>45</v>
      </c>
      <c r="E20" s="8">
        <v>45705</v>
      </c>
      <c r="F20" s="9">
        <f>+G20+H20</f>
        <v>27.362276541408246</v>
      </c>
      <c r="G20" s="9">
        <f>I20/10.964</f>
        <v>10.944910616563298</v>
      </c>
      <c r="H20" s="14">
        <f>180/10.964</f>
        <v>16.417365924844948</v>
      </c>
      <c r="I20" s="27">
        <v>120</v>
      </c>
      <c r="J20" s="7" t="s">
        <v>13</v>
      </c>
      <c r="K20" s="7" t="s">
        <v>54</v>
      </c>
    </row>
    <row r="21" spans="1:73" s="10" customFormat="1" ht="90" customHeight="1" x14ac:dyDescent="0.25">
      <c r="A21" s="36">
        <v>3</v>
      </c>
      <c r="B21" s="6" t="s">
        <v>35</v>
      </c>
      <c r="C21" s="11" t="s">
        <v>18</v>
      </c>
      <c r="D21" s="11" t="s">
        <v>32</v>
      </c>
      <c r="E21" s="12">
        <v>45671</v>
      </c>
      <c r="F21" s="21">
        <f>G21+H21</f>
        <v>2984.2686410209039</v>
      </c>
      <c r="G21" s="21">
        <f>I21/13.37011</f>
        <v>934.92125345266413</v>
      </c>
      <c r="H21" s="21">
        <f>27400/13.37011</f>
        <v>2049.3473875682398</v>
      </c>
      <c r="I21" s="21">
        <v>12500</v>
      </c>
      <c r="J21" s="11" t="s">
        <v>11</v>
      </c>
      <c r="K21" s="11" t="s">
        <v>36</v>
      </c>
    </row>
    <row r="22" spans="1:73" s="10" customFormat="1" ht="90" customHeight="1" x14ac:dyDescent="0.25">
      <c r="A22" s="36">
        <v>4</v>
      </c>
      <c r="B22" s="6" t="s">
        <v>66</v>
      </c>
      <c r="C22" s="7" t="s">
        <v>67</v>
      </c>
      <c r="D22" s="7" t="s">
        <v>45</v>
      </c>
      <c r="E22" s="12">
        <v>45745</v>
      </c>
      <c r="F22" s="9">
        <f t="shared" ref="F22" si="0">+G22+H22</f>
        <v>78.894564027727114</v>
      </c>
      <c r="G22" s="21">
        <f t="shared" ref="G22" si="1">I22/10.964</f>
        <v>54.724553082816492</v>
      </c>
      <c r="H22" s="21">
        <f>265/10.964</f>
        <v>24.170010944910615</v>
      </c>
      <c r="I22" s="27">
        <v>600</v>
      </c>
      <c r="J22" s="70" t="s">
        <v>68</v>
      </c>
      <c r="K22" s="11" t="s">
        <v>69</v>
      </c>
    </row>
    <row r="23" spans="1:73" s="10" customFormat="1" ht="42" customHeight="1" x14ac:dyDescent="0.25">
      <c r="A23" s="36">
        <v>5</v>
      </c>
      <c r="B23" s="6" t="s">
        <v>55</v>
      </c>
      <c r="C23" s="7" t="s">
        <v>56</v>
      </c>
      <c r="D23" s="7" t="s">
        <v>45</v>
      </c>
      <c r="E23" s="8">
        <v>45714</v>
      </c>
      <c r="F23" s="9">
        <f>+G23+H23</f>
        <v>1153.888544326888</v>
      </c>
      <c r="G23" s="9">
        <f>I23/10.964</f>
        <v>331.1063480481576</v>
      </c>
      <c r="H23" s="14">
        <f>9020.984/10.964</f>
        <v>822.78219627873034</v>
      </c>
      <c r="I23" s="27">
        <v>3630.25</v>
      </c>
      <c r="J23" s="11" t="s">
        <v>12</v>
      </c>
      <c r="K23" s="7" t="s">
        <v>57</v>
      </c>
    </row>
    <row r="24" spans="1:73" s="10" customFormat="1" ht="36.75" customHeight="1" x14ac:dyDescent="0.25">
      <c r="A24" s="53">
        <v>1</v>
      </c>
      <c r="B24" s="18" t="s">
        <v>62</v>
      </c>
      <c r="C24" s="46"/>
      <c r="D24" s="46"/>
      <c r="E24" s="52"/>
      <c r="F24" s="26">
        <f>F25</f>
        <v>2075.3141280554541</v>
      </c>
      <c r="G24" s="26">
        <f>G25</f>
        <v>456.03794235680408</v>
      </c>
      <c r="H24" s="26">
        <f>H25</f>
        <v>1619.2761856986501</v>
      </c>
      <c r="I24" s="26">
        <f>I25</f>
        <v>5000</v>
      </c>
      <c r="J24" s="46"/>
      <c r="K24" s="19"/>
    </row>
    <row r="25" spans="1:73" s="10" customFormat="1" ht="51" customHeight="1" x14ac:dyDescent="0.25">
      <c r="A25" s="36">
        <v>1</v>
      </c>
      <c r="B25" s="6" t="s">
        <v>61</v>
      </c>
      <c r="C25" s="7" t="s">
        <v>63</v>
      </c>
      <c r="D25" s="7" t="s">
        <v>45</v>
      </c>
      <c r="E25" s="8">
        <v>45742</v>
      </c>
      <c r="F25" s="9">
        <v>2075.3141280554541</v>
      </c>
      <c r="G25" s="9">
        <v>456.03794235680408</v>
      </c>
      <c r="H25" s="14">
        <v>1619.2761856986501</v>
      </c>
      <c r="I25" s="27">
        <v>5000</v>
      </c>
      <c r="J25" s="11" t="s">
        <v>65</v>
      </c>
      <c r="K25" s="7" t="s">
        <v>64</v>
      </c>
    </row>
    <row r="26" spans="1:73" s="10" customFormat="1" ht="35.25" customHeight="1" x14ac:dyDescent="0.25">
      <c r="A26" s="53">
        <v>1</v>
      </c>
      <c r="B26" s="18" t="s">
        <v>70</v>
      </c>
      <c r="C26" s="46"/>
      <c r="D26" s="46"/>
      <c r="E26" s="52"/>
      <c r="F26" s="26">
        <f>F27</f>
        <v>147.11182962422473</v>
      </c>
      <c r="G26" s="26">
        <f>G27</f>
        <v>27.362276541408246</v>
      </c>
      <c r="H26" s="26">
        <f>H27</f>
        <v>119.74955308281648</v>
      </c>
      <c r="I26" s="26">
        <f>I27</f>
        <v>300</v>
      </c>
      <c r="J26" s="46"/>
      <c r="K26" s="19"/>
    </row>
    <row r="27" spans="1:73" s="10" customFormat="1" ht="30" customHeight="1" x14ac:dyDescent="0.25">
      <c r="A27" s="72">
        <v>1</v>
      </c>
      <c r="B27" s="6" t="s">
        <v>71</v>
      </c>
      <c r="C27" s="7" t="s">
        <v>72</v>
      </c>
      <c r="D27" s="7" t="s">
        <v>45</v>
      </c>
      <c r="E27" s="8">
        <v>45716</v>
      </c>
      <c r="F27" s="9">
        <f t="shared" ref="F27" si="2">+G27+H27</f>
        <v>147.11182962422473</v>
      </c>
      <c r="G27" s="21">
        <f t="shared" ref="G27" si="3">I27/10.964</f>
        <v>27.362276541408246</v>
      </c>
      <c r="H27" s="21">
        <f>1312.9341/10.964</f>
        <v>119.74955308281648</v>
      </c>
      <c r="I27" s="27">
        <v>300</v>
      </c>
      <c r="J27" s="70" t="s">
        <v>68</v>
      </c>
      <c r="K27" s="71" t="s">
        <v>73</v>
      </c>
    </row>
    <row r="28" spans="1:73" s="10" customFormat="1" ht="37.5" customHeight="1" x14ac:dyDescent="0.25">
      <c r="A28" s="53">
        <v>1</v>
      </c>
      <c r="B28" s="18" t="s">
        <v>74</v>
      </c>
      <c r="C28" s="46"/>
      <c r="D28" s="46"/>
      <c r="E28" s="52"/>
      <c r="F28" s="26">
        <f>F29</f>
        <v>437.28293506019702</v>
      </c>
      <c r="G28" s="26">
        <f>G29</f>
        <v>29.368843487778182</v>
      </c>
      <c r="H28" s="26">
        <f>H29</f>
        <v>407.91409157241884</v>
      </c>
      <c r="I28" s="26">
        <f>I29</f>
        <v>322</v>
      </c>
      <c r="J28" s="46"/>
      <c r="K28" s="19"/>
    </row>
    <row r="29" spans="1:73" s="10" customFormat="1" ht="60" x14ac:dyDescent="0.25">
      <c r="A29" s="72">
        <v>1</v>
      </c>
      <c r="B29" s="6" t="s">
        <v>75</v>
      </c>
      <c r="C29" s="7" t="s">
        <v>76</v>
      </c>
      <c r="D29" s="7" t="s">
        <v>45</v>
      </c>
      <c r="E29" s="8">
        <v>45715</v>
      </c>
      <c r="F29" s="9">
        <f t="shared" ref="F29" si="4">+G29+H29</f>
        <v>437.28293506019702</v>
      </c>
      <c r="G29" s="21">
        <f t="shared" ref="G29" si="5">I29/10.964</f>
        <v>29.368843487778182</v>
      </c>
      <c r="H29" s="21">
        <f>4472.3701/10.964</f>
        <v>407.91409157241884</v>
      </c>
      <c r="I29" s="27">
        <v>322</v>
      </c>
      <c r="J29" s="70" t="s">
        <v>77</v>
      </c>
      <c r="K29" s="71" t="s">
        <v>78</v>
      </c>
    </row>
    <row r="30" spans="1:73" s="10" customFormat="1" x14ac:dyDescent="0.25">
      <c r="A30" s="38"/>
      <c r="B30" s="39"/>
      <c r="C30" s="40"/>
      <c r="D30" s="40"/>
      <c r="E30" s="41"/>
      <c r="G30" s="42"/>
      <c r="J30" s="40"/>
      <c r="K30" s="40"/>
    </row>
    <row r="31" spans="1:73" s="10" customFormat="1" x14ac:dyDescent="0.25">
      <c r="A31" s="38"/>
      <c r="B31" s="39"/>
      <c r="C31" s="40"/>
      <c r="D31" s="40"/>
      <c r="E31" s="41"/>
      <c r="J31" s="40"/>
      <c r="K31" s="40"/>
    </row>
    <row r="32" spans="1:73" s="10" customFormat="1" x14ac:dyDescent="0.25">
      <c r="A32" s="38"/>
      <c r="B32" s="39"/>
      <c r="C32" s="40"/>
      <c r="D32" s="40"/>
      <c r="E32" s="41"/>
      <c r="J32" s="40"/>
      <c r="K32" s="40"/>
    </row>
    <row r="33" spans="1:11" s="10" customFormat="1" x14ac:dyDescent="0.25">
      <c r="A33" s="38"/>
      <c r="B33" s="39"/>
      <c r="C33" s="40"/>
      <c r="D33" s="40"/>
      <c r="E33" s="41"/>
      <c r="J33" s="40"/>
      <c r="K33" s="40"/>
    </row>
    <row r="34" spans="1:11" s="10" customFormat="1" x14ac:dyDescent="0.25">
      <c r="A34" s="38"/>
      <c r="B34" s="39"/>
      <c r="C34" s="40"/>
      <c r="D34" s="40"/>
      <c r="E34" s="41"/>
      <c r="J34" s="40"/>
      <c r="K34" s="40"/>
    </row>
    <row r="35" spans="1:11" s="10" customFormat="1" x14ac:dyDescent="0.25">
      <c r="A35" s="38"/>
      <c r="B35" s="39"/>
      <c r="C35" s="40"/>
      <c r="D35" s="40"/>
      <c r="E35" s="41"/>
      <c r="J35" s="40"/>
      <c r="K35" s="40"/>
    </row>
    <row r="36" spans="1:11" s="10" customFormat="1" x14ac:dyDescent="0.25">
      <c r="A36" s="38"/>
      <c r="B36" s="39"/>
      <c r="C36" s="40"/>
      <c r="D36" s="40"/>
      <c r="E36" s="41"/>
      <c r="J36" s="40"/>
      <c r="K36" s="40"/>
    </row>
    <row r="37" spans="1:11" s="10" customFormat="1" x14ac:dyDescent="0.25">
      <c r="A37" s="38"/>
      <c r="B37" s="39"/>
      <c r="C37" s="40"/>
      <c r="D37" s="40"/>
      <c r="E37" s="41"/>
      <c r="J37" s="40"/>
      <c r="K37" s="40"/>
    </row>
    <row r="38" spans="1:11" s="10" customFormat="1" x14ac:dyDescent="0.25">
      <c r="A38" s="38"/>
      <c r="B38" s="39"/>
      <c r="C38" s="40"/>
      <c r="D38" s="40"/>
      <c r="E38" s="41"/>
      <c r="J38" s="40"/>
      <c r="K38" s="40"/>
    </row>
    <row r="39" spans="1:11" s="10" customFormat="1" x14ac:dyDescent="0.25">
      <c r="A39" s="38"/>
      <c r="B39" s="39"/>
      <c r="C39" s="40"/>
      <c r="D39" s="40"/>
      <c r="E39" s="41"/>
      <c r="J39" s="40"/>
      <c r="K39" s="40"/>
    </row>
    <row r="40" spans="1:11" s="10" customFormat="1" x14ac:dyDescent="0.25">
      <c r="A40" s="38"/>
      <c r="B40" s="39"/>
      <c r="C40" s="40"/>
      <c r="D40" s="40"/>
      <c r="E40" s="41"/>
      <c r="J40" s="40"/>
      <c r="K40" s="40"/>
    </row>
    <row r="41" spans="1:11" s="10" customFormat="1" x14ac:dyDescent="0.25">
      <c r="A41" s="38"/>
      <c r="B41" s="39"/>
      <c r="C41" s="40"/>
      <c r="D41" s="40"/>
      <c r="E41" s="41"/>
      <c r="J41" s="40"/>
      <c r="K41" s="40"/>
    </row>
    <row r="42" spans="1:11" s="10" customFormat="1" x14ac:dyDescent="0.25">
      <c r="A42" s="38"/>
      <c r="B42" s="39"/>
      <c r="C42" s="40"/>
      <c r="D42" s="40"/>
      <c r="E42" s="41"/>
      <c r="J42" s="40"/>
      <c r="K42" s="40"/>
    </row>
    <row r="43" spans="1:11" s="10" customFormat="1" x14ac:dyDescent="0.25">
      <c r="A43" s="38"/>
      <c r="B43" s="39"/>
      <c r="C43" s="40"/>
      <c r="D43" s="40"/>
      <c r="E43" s="41"/>
      <c r="J43" s="40"/>
      <c r="K43" s="40"/>
    </row>
    <row r="44" spans="1:11" s="10" customFormat="1" x14ac:dyDescent="0.25">
      <c r="A44" s="38"/>
      <c r="B44" s="39"/>
      <c r="C44" s="40"/>
      <c r="D44" s="40"/>
      <c r="E44" s="41"/>
      <c r="J44" s="40"/>
      <c r="K44" s="40"/>
    </row>
    <row r="45" spans="1:11" s="10" customFormat="1" x14ac:dyDescent="0.25">
      <c r="A45" s="38"/>
      <c r="B45" s="39"/>
      <c r="C45" s="40"/>
      <c r="D45" s="40"/>
      <c r="E45" s="41"/>
      <c r="J45" s="40"/>
      <c r="K45" s="40"/>
    </row>
    <row r="46" spans="1:11" s="10" customFormat="1" x14ac:dyDescent="0.25">
      <c r="A46" s="38"/>
      <c r="B46" s="39"/>
      <c r="C46" s="40"/>
      <c r="D46" s="40"/>
      <c r="E46" s="41"/>
      <c r="J46" s="40"/>
      <c r="K46" s="40"/>
    </row>
    <row r="47" spans="1:11" s="10" customFormat="1" x14ac:dyDescent="0.25">
      <c r="A47" s="38"/>
      <c r="B47" s="39"/>
      <c r="C47" s="40"/>
      <c r="D47" s="40"/>
      <c r="E47" s="41"/>
      <c r="J47" s="40"/>
      <c r="K47" s="40"/>
    </row>
    <row r="48" spans="1:11" s="10" customFormat="1" x14ac:dyDescent="0.25">
      <c r="A48" s="38"/>
      <c r="B48" s="39"/>
      <c r="C48" s="40"/>
      <c r="D48" s="40"/>
      <c r="E48" s="41"/>
      <c r="J48" s="40"/>
      <c r="K48" s="40"/>
    </row>
    <row r="49" spans="1:11" s="10" customFormat="1" x14ac:dyDescent="0.25">
      <c r="A49" s="38"/>
      <c r="B49" s="39"/>
      <c r="C49" s="40"/>
      <c r="D49" s="40"/>
      <c r="E49" s="41"/>
      <c r="J49" s="40"/>
      <c r="K49" s="40"/>
    </row>
    <row r="50" spans="1:11" s="10" customFormat="1" x14ac:dyDescent="0.25">
      <c r="A50" s="38"/>
      <c r="B50" s="39"/>
      <c r="C50" s="40"/>
      <c r="D50" s="40"/>
      <c r="E50" s="41"/>
      <c r="J50" s="40"/>
      <c r="K50" s="40"/>
    </row>
  </sheetData>
  <mergeCells count="1">
    <mergeCell ref="A1:K1"/>
  </mergeCells>
  <pageMargins left="0.7" right="0.7" top="0.75" bottom="0.75" header="0.3" footer="0.3"/>
  <pageSetup scale="32" orientation="portrait" horizontalDpi="300" verticalDpi="300" r:id="rId1"/>
  <colBreaks count="1" manualBreakCount="1">
    <brk id="11" max="1048575" man="1"/>
  </colBreaks>
  <ignoredErrors>
    <ignoredError sqref="F8 F9:H9 F11:G11 F13:H13 F16:I16 F21:G21 F12: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Afzalkhon Ikramov</dc:creator>
  <cp:lastModifiedBy>Nodir Rakhmonov</cp:lastModifiedBy>
  <dcterms:created xsi:type="dcterms:W3CDTF">2025-04-03T05:15:21Z</dcterms:created>
  <dcterms:modified xsi:type="dcterms:W3CDTF">2025-04-08T15:18:13Z</dcterms:modified>
</cp:coreProperties>
</file>