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OneDrive\Рабочий стол\2025-1\"/>
    </mc:Choice>
  </mc:AlternateContent>
  <bookViews>
    <workbookView xWindow="0" yWindow="0" windowWidth="28800" windowHeight="11580" activeTab="4"/>
  </bookViews>
  <sheets>
    <sheet name="2025-иктисод" sheetId="5" r:id="rId1"/>
    <sheet name="2025-2 иктисод" sheetId="6" r:id="rId2"/>
    <sheet name="2025-1" sheetId="3" r:id="rId3"/>
    <sheet name="2025-2" sheetId="4" r:id="rId4"/>
    <sheet name="2026-1" sheetId="7" r:id="rId5"/>
  </sheets>
  <definedNames>
    <definedName name="_xlnm._FilterDatabase" localSheetId="2" hidden="1">'2025-1'!$A$5:$Q$13</definedName>
    <definedName name="_xlnm._FilterDatabase" localSheetId="3" hidden="1">'2025-2'!$A$5:$O$12</definedName>
    <definedName name="_xlnm._FilterDatabase" localSheetId="1" hidden="1">'2025-2 иктисод'!$A$5:$S$12</definedName>
    <definedName name="_xlnm._FilterDatabase" localSheetId="0" hidden="1">'2025-иктисод'!$A$5:$S$13</definedName>
    <definedName name="_xlnm._FilterDatabase" localSheetId="4" hidden="1">'2026-1'!$A$5:$O$11</definedName>
    <definedName name="_xlnm.Print_Titles" localSheetId="2">'2025-1'!$3:$5</definedName>
    <definedName name="_xlnm.Print_Titles" localSheetId="3">'2025-2'!$3:$5</definedName>
    <definedName name="_xlnm.Print_Titles" localSheetId="1">'2025-2 иктисод'!$3:$5</definedName>
    <definedName name="_xlnm.Print_Titles" localSheetId="0">'2025-иктисод'!$3:$5</definedName>
    <definedName name="_xlnm.Print_Titles" localSheetId="4">'2026-1'!$3:$5</definedName>
    <definedName name="_xlnm.Print_Area" localSheetId="2">'2025-1'!$A$1:$R$13</definedName>
    <definedName name="_xlnm.Print_Area" localSheetId="3">'2025-2'!$A$1:$O$12</definedName>
    <definedName name="_xlnm.Print_Area" localSheetId="1">'2025-2 иктисод'!$A$1:$T$12</definedName>
    <definedName name="_xlnm.Print_Area" localSheetId="0">'2025-иктисод'!$A$1:$T$13</definedName>
    <definedName name="_xlnm.Print_Area" localSheetId="4">'2026-1'!$A$1:$O$11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7" l="1"/>
  <c r="N11" i="7"/>
  <c r="N9" i="7"/>
  <c r="N8" i="7" l="1"/>
  <c r="M10" i="4" l="1"/>
  <c r="P11" i="7" l="1"/>
  <c r="P10" i="7"/>
  <c r="P7" i="7"/>
  <c r="P6" i="7" s="1"/>
  <c r="A7" i="7"/>
  <c r="A8" i="7" s="1"/>
  <c r="A9" i="7" s="1"/>
  <c r="A10" i="7" s="1"/>
  <c r="A11" i="7" s="1"/>
  <c r="M6" i="7"/>
  <c r="L6" i="7"/>
  <c r="J6" i="7"/>
  <c r="I6" i="7"/>
  <c r="H6" i="7"/>
  <c r="G6" i="7"/>
  <c r="F6" i="7"/>
  <c r="E6" i="7"/>
  <c r="D6" i="7"/>
  <c r="C6" i="7"/>
  <c r="N6" i="7" l="1"/>
  <c r="M7" i="4"/>
  <c r="M12" i="4"/>
  <c r="M11" i="4"/>
  <c r="M9" i="3" l="1"/>
  <c r="P6" i="4" l="1"/>
  <c r="P12" i="4"/>
  <c r="P11" i="4"/>
  <c r="P10" i="4"/>
  <c r="P7" i="4"/>
  <c r="S7" i="3"/>
  <c r="S8" i="3"/>
  <c r="S9" i="3"/>
  <c r="S10" i="3"/>
  <c r="S13" i="3"/>
  <c r="M10" i="3" l="1"/>
  <c r="J6" i="6" l="1"/>
  <c r="J6" i="5" l="1"/>
  <c r="I12" i="5"/>
  <c r="I11" i="5"/>
  <c r="P12" i="6"/>
  <c r="P11" i="6"/>
  <c r="P10" i="6"/>
  <c r="P9" i="6"/>
  <c r="P8" i="6"/>
  <c r="P7" i="6"/>
  <c r="A7" i="6"/>
  <c r="A8" i="6" s="1"/>
  <c r="A9" i="6" s="1"/>
  <c r="A10" i="6" s="1"/>
  <c r="A11" i="6" s="1"/>
  <c r="A12" i="6" s="1"/>
  <c r="R6" i="6"/>
  <c r="O6" i="6"/>
  <c r="N6" i="6"/>
  <c r="L6" i="6"/>
  <c r="K6" i="6"/>
  <c r="H6" i="6"/>
  <c r="G6" i="6"/>
  <c r="F6" i="6"/>
  <c r="E6" i="6"/>
  <c r="D6" i="6"/>
  <c r="C6" i="6"/>
  <c r="P13" i="5"/>
  <c r="P12" i="5"/>
  <c r="P11" i="5"/>
  <c r="P10" i="5"/>
  <c r="P9" i="5"/>
  <c r="P8" i="5"/>
  <c r="P7" i="5"/>
  <c r="A7" i="5"/>
  <c r="A8" i="5" s="1"/>
  <c r="A9" i="5" s="1"/>
  <c r="A10" i="5" s="1"/>
  <c r="A11" i="5" s="1"/>
  <c r="A12" i="5" s="1"/>
  <c r="A13" i="5" s="1"/>
  <c r="U6" i="5"/>
  <c r="R6" i="5"/>
  <c r="O6" i="5"/>
  <c r="N6" i="5"/>
  <c r="L6" i="5"/>
  <c r="K6" i="5"/>
  <c r="H6" i="5"/>
  <c r="G6" i="5"/>
  <c r="F6" i="5"/>
  <c r="E6" i="5"/>
  <c r="D6" i="5"/>
  <c r="C6" i="5"/>
  <c r="P6" i="6" l="1"/>
  <c r="P6" i="5"/>
  <c r="N12" i="4"/>
  <c r="N11" i="4"/>
  <c r="N10" i="4"/>
  <c r="N9" i="4"/>
  <c r="N8" i="4"/>
  <c r="N7" i="4"/>
  <c r="A7" i="4"/>
  <c r="A8" i="4" s="1"/>
  <c r="A9" i="4" s="1"/>
  <c r="A10" i="4" s="1"/>
  <c r="A11" i="4" s="1"/>
  <c r="A12" i="4" s="1"/>
  <c r="M6" i="4"/>
  <c r="L6" i="4"/>
  <c r="J6" i="4"/>
  <c r="I6" i="4"/>
  <c r="H6" i="4"/>
  <c r="G6" i="4"/>
  <c r="F6" i="4"/>
  <c r="E6" i="4"/>
  <c r="D6" i="4"/>
  <c r="C6" i="4"/>
  <c r="N6" i="4" l="1"/>
  <c r="N7" i="3" l="1"/>
  <c r="S6" i="3" l="1"/>
  <c r="H6" i="3" l="1"/>
  <c r="N12" i="3"/>
  <c r="N10" i="3"/>
  <c r="F6" i="3"/>
  <c r="N9" i="3" l="1"/>
  <c r="N8" i="3"/>
  <c r="M6" i="3" l="1"/>
  <c r="L6" i="3"/>
  <c r="J6" i="3"/>
  <c r="I6" i="3"/>
  <c r="G6" i="3"/>
  <c r="C6" i="3"/>
  <c r="N13" i="3" l="1"/>
  <c r="N11" i="3"/>
  <c r="P6" i="3" l="1"/>
  <c r="N6" i="3" l="1"/>
  <c r="A7" i="3" l="1"/>
  <c r="A8" i="3" s="1"/>
  <c r="A9" i="3" s="1"/>
  <c r="A10" i="3" s="1"/>
  <c r="A11" i="3" s="1"/>
  <c r="A12" i="3" s="1"/>
  <c r="A13" i="3" s="1"/>
  <c r="D6" i="3" l="1"/>
  <c r="E6" i="3"/>
</calcChain>
</file>

<file path=xl/sharedStrings.xml><?xml version="1.0" encoding="utf-8"?>
<sst xmlns="http://schemas.openxmlformats.org/spreadsheetml/2006/main" count="317" uniqueCount="96">
  <si>
    <t>№</t>
  </si>
  <si>
    <t>сони</t>
  </si>
  <si>
    <t>Ҳудуд</t>
  </si>
  <si>
    <t>шартнома қиймати</t>
  </si>
  <si>
    <t>қиймати</t>
  </si>
  <si>
    <t>Молиялаштирилган маблағлар</t>
  </si>
  <si>
    <t>Пудратчи ташкилот номи</t>
  </si>
  <si>
    <t>XXX</t>
  </si>
  <si>
    <t>Буюртмачи ташкилот номи</t>
  </si>
  <si>
    <t>Фойдала-нишга топшириш муддати</t>
  </si>
  <si>
    <t>млн. сўм</t>
  </si>
  <si>
    <t>Жорий йил учун ажратил-ган лимит ўзлаш-тирилди
(сони)</t>
  </si>
  <si>
    <t>Лойиҳа ташкилот номи</t>
  </si>
  <si>
    <t>фоиз</t>
  </si>
  <si>
    <t>Далолат-нома асосида қабул қилинган
(сони)</t>
  </si>
  <si>
    <t>Иш тури
(жихозлаш, қурилиш)</t>
  </si>
  <si>
    <t xml:space="preserve">Ажратилган лимит
(млн.сўм) </t>
  </si>
  <si>
    <t>суммаси</t>
  </si>
  <si>
    <t>Қурилиш</t>
  </si>
  <si>
    <t>Мирзачўл</t>
  </si>
  <si>
    <t>Ягона буюртмачи хизмати ИК ДУК</t>
  </si>
  <si>
    <t>“Жиззах минтақавий йўллар буюртмачи хизмати” ДУК</t>
  </si>
  <si>
    <t>AVTO YO'L LOYIHA JIZZAX MCHJ</t>
  </si>
  <si>
    <t>"Ташаббусли бюджет" 2025 йил 1-мавсум қурилиш-таъмирлаш ишлари режалаштирилган объектларда бажарилган ишлар тўғрисида 
МАЪЛУМОТ</t>
  </si>
  <si>
    <t>Пудрат  шартномаси</t>
  </si>
  <si>
    <t>OLIMP MEGA PROJECT MCHJ</t>
  </si>
  <si>
    <t>IMKON-LOYIHA MCHJ</t>
  </si>
  <si>
    <t xml:space="preserve">JIZZAX-ENERGO-LOIHA MCHJ </t>
  </si>
  <si>
    <t>GRAND LOYIHA JIZZAX MCHJ</t>
  </si>
  <si>
    <t>LOYIHA SMETA EXPERTIZA MCHJ</t>
  </si>
  <si>
    <t>NAVRO'Z QURILISH
TA'MIR MONTAJ MCHJ</t>
  </si>
  <si>
    <t>Лойиҳа-смета учун сарфланган маблағ</t>
  </si>
  <si>
    <r>
      <t xml:space="preserve">Мирзачўл </t>
    </r>
    <r>
      <rPr>
        <b/>
        <sz val="22"/>
        <rFont val="Times New Roman"/>
        <family val="1"/>
        <charset val="204"/>
      </rPr>
      <t>туман тиббиёт бирлашмаси</t>
    </r>
    <r>
      <rPr>
        <sz val="22"/>
        <rFont val="Times New Roman"/>
        <family val="1"/>
        <charset val="204"/>
      </rPr>
      <t>га қарашли хозирги кунда фойдланишга яроқсиз ҳолга келиб қолган морг (ўликхона) биносини бузиб, ўрнида янги замонавий морг (ўликхона) биносини қуриш.</t>
    </r>
  </si>
  <si>
    <r>
      <rPr>
        <b/>
        <sz val="22"/>
        <rFont val="Times New Roman"/>
        <family val="1"/>
        <charset val="204"/>
      </rPr>
      <t>1-сон ДМТТ</t>
    </r>
    <r>
      <rPr>
        <sz val="22"/>
        <rFont val="Times New Roman"/>
        <family val="1"/>
        <charset val="204"/>
      </rPr>
      <t>ни замонавий кўринишда таъмирлаш, иссиқлик тизимини янгилаш, эшик-ромларини алмаштириш, боғчани чегара тусиқ билан ўраш, янги хожатхона қуриш, болалар беседкаси қўриш.</t>
    </r>
  </si>
  <si>
    <r>
      <t xml:space="preserve">Мирзчўл туман ММТБ карашли </t>
    </r>
    <r>
      <rPr>
        <b/>
        <sz val="22"/>
        <rFont val="Times New Roman"/>
        <family val="1"/>
        <charset val="204"/>
      </rPr>
      <t>17-сон умум таьлим мактаби</t>
    </r>
    <r>
      <rPr>
        <sz val="22"/>
        <rFont val="Times New Roman"/>
        <family val="1"/>
        <charset val="204"/>
      </rPr>
      <t>нинг тулик пол кисмини алмаштириш, ички ва ташқи пардоз ишлари амалга ошириш, янги замонавий хожатхона қўриш ва спорт зал биноси</t>
    </r>
  </si>
  <si>
    <r>
      <t xml:space="preserve"> </t>
    </r>
    <r>
      <rPr>
        <b/>
        <sz val="22"/>
        <rFont val="Times New Roman"/>
        <family val="1"/>
        <charset val="204"/>
      </rPr>
      <t>IT марказ</t>
    </r>
    <r>
      <rPr>
        <sz val="22"/>
        <rFont val="Times New Roman"/>
        <family val="1"/>
        <charset val="204"/>
      </rPr>
      <t>ини ўз ичига олган ёшлар марказини барпо этиш</t>
    </r>
  </si>
  <si>
    <r>
      <rPr>
        <b/>
        <sz val="22"/>
        <rFont val="Times New Roman"/>
        <family val="1"/>
        <charset val="204"/>
      </rPr>
      <t>10-сон ДМТТ</t>
    </r>
    <r>
      <rPr>
        <sz val="22"/>
        <rFont val="Times New Roman"/>
        <family val="1"/>
        <charset val="204"/>
      </rPr>
      <t xml:space="preserve"> бугунги кунда ачинарли аҳволга келиб қолган. Жамоамиз билан келишиб биз боғчани жорий таъмирлаш, эшик-дераза ромларини алмаштириш, атрофини тусиқ панжаралар билан ўраш, канализация тизимини янгилаш.</t>
    </r>
  </si>
  <si>
    <r>
      <rPr>
        <b/>
        <sz val="22"/>
        <rFont val="Times New Roman"/>
        <family val="1"/>
        <charset val="204"/>
      </rPr>
      <t>МИРЗАДАЛА МФЙ</t>
    </r>
    <r>
      <rPr>
        <sz val="22"/>
        <rFont val="Times New Roman"/>
        <family val="1"/>
        <charset val="204"/>
      </rPr>
      <t xml:space="preserve"> худудидаги ички "Жийдазор", "Қорабдол" ва "Ахмад Яссавий" кўчаларига асфальт қоплама ётқизиш таклифини берамиз.</t>
    </r>
  </si>
  <si>
    <r>
      <rPr>
        <b/>
        <sz val="22"/>
        <rFont val="Times New Roman"/>
        <family val="1"/>
        <charset val="204"/>
      </rPr>
      <t>"ПАХТАЗОР" ШФЙ</t>
    </r>
    <r>
      <rPr>
        <sz val="22"/>
        <rFont val="Times New Roman"/>
        <family val="1"/>
        <charset val="204"/>
      </rPr>
      <t xml:space="preserve"> худудида жойлашган "БУХОРО" ва "БАХМАЛ" кўчаларига асфальт қоплама ётқизиш таклифини берамиз.</t>
    </r>
  </si>
  <si>
    <t>Якунланган 100%</t>
  </si>
  <si>
    <t>Холати</t>
  </si>
  <si>
    <t>Ишлар 60% бажарилган</t>
  </si>
  <si>
    <t>Ишлар 90% бажарилган</t>
  </si>
  <si>
    <t>Ишлар 30% бажарилган</t>
  </si>
  <si>
    <t>Ишлар 65% бажарилган</t>
  </si>
  <si>
    <t>Ишлар 95% бажарилган</t>
  </si>
  <si>
    <t>"Ташаббусли бюджет" 2025 йил 2-мавсум қурилиш-таъмирлаш ишлари режалаштирилган объектларда бажарилган ишлар тўғрисида 
МАЪЛУМОТ</t>
  </si>
  <si>
    <r>
      <rPr>
        <b/>
        <sz val="22"/>
        <rFont val="Times New Roman"/>
        <family val="1"/>
        <charset val="204"/>
      </rPr>
      <t>Ўзбекистон МФЙ худудида жойлашган</t>
    </r>
    <r>
      <rPr>
        <sz val="22"/>
        <rFont val="Times New Roman"/>
        <family val="1"/>
        <charset val="204"/>
      </rPr>
      <t xml:space="preserve"> "Б.Накишбанд-Мароқанд", "Ойбек-Фориш", "Кушработ-Токзор" ва "Миртемир-Боғдон" кўчаларига асфальт қоплама ётқизиш</t>
    </r>
  </si>
  <si>
    <r>
      <rPr>
        <b/>
        <sz val="22"/>
        <rFont val="Times New Roman"/>
        <family val="1"/>
        <charset val="204"/>
      </rPr>
      <t>Ипак йўли МФЙ худудида жойлашган</t>
    </r>
    <r>
      <rPr>
        <sz val="22"/>
        <rFont val="Times New Roman"/>
        <family val="1"/>
        <charset val="204"/>
      </rPr>
      <t xml:space="preserve"> "Маржонбулоқ" , "Ёшлик" ва "Қадрият" кўчаларига асфальт қопламаси ётқизиш.</t>
    </r>
  </si>
  <si>
    <r>
      <rPr>
        <b/>
        <sz val="22"/>
        <rFont val="Times New Roman"/>
        <family val="1"/>
        <charset val="204"/>
      </rPr>
      <t>Дўстлик МФЙ худудида жойлашган</t>
    </r>
    <r>
      <rPr>
        <sz val="22"/>
        <rFont val="Times New Roman"/>
        <family val="1"/>
        <charset val="204"/>
      </rPr>
      <t xml:space="preserve"> "Ш.Рашидов" ва "Лолазор" ички кўчаларини таъмирлаш.</t>
    </r>
  </si>
  <si>
    <r>
      <t xml:space="preserve">Ержар МФЙ </t>
    </r>
    <r>
      <rPr>
        <b/>
        <sz val="22"/>
        <rFont val="Times New Roman"/>
        <family val="1"/>
        <charset val="204"/>
      </rPr>
      <t>18-сон умумийтаълим мактаби</t>
    </r>
    <r>
      <rPr>
        <sz val="22"/>
        <rFont val="Times New Roman"/>
        <family val="1"/>
        <charset val="204"/>
      </rPr>
      <t>га усти ёпиқ суъний қопламали мини-стадион, янги замонавий хожатхона, мактаб ҳовлисида айвонлар, мактаб олд қисмини чегара қуршов тусиқлари билан ўраш ва назорат ўтказиш хонасини қуриш</t>
    </r>
  </si>
  <si>
    <r>
      <t xml:space="preserve">Ғалаба МФЙ </t>
    </r>
    <r>
      <rPr>
        <b/>
        <sz val="22"/>
        <rFont val="Times New Roman"/>
        <family val="1"/>
        <charset val="204"/>
      </rPr>
      <t>10-сон умумтаълим мактаби</t>
    </r>
    <r>
      <rPr>
        <sz val="22"/>
        <rFont val="Times New Roman"/>
        <family val="1"/>
        <charset val="204"/>
      </rPr>
      <t>нинг спорт залини замонавий кўринишда таъмирлаш, суъний қопламали мини футбол майдонини таъмирлаш, синф хоналарининг пол қисмини ва хожатхона таъмирлаш.</t>
    </r>
  </si>
  <si>
    <r>
      <t xml:space="preserve">Пахтазор ШФЙ 9-мактаб ёнидаги болалар </t>
    </r>
    <r>
      <rPr>
        <b/>
        <sz val="22"/>
        <rFont val="Times New Roman"/>
        <family val="1"/>
        <charset val="204"/>
      </rPr>
      <t>марказий ўйигоҳ</t>
    </r>
    <r>
      <rPr>
        <sz val="22"/>
        <rFont val="Times New Roman"/>
        <family val="1"/>
        <charset val="204"/>
      </rPr>
      <t>ини (стадионни) замонавий кўринишда таъмирлаш, мухлислар учун 80 метрлик усти ёпиқ айвон қўриш , стадионнинг ён атрофида югириш ёлакчалрини барпо этиш, мавжуд футбол, баскетбол ва волейбол майдончаларини таъмирлаш.</t>
    </r>
  </si>
  <si>
    <t>З.Узбеков</t>
  </si>
  <si>
    <t xml:space="preserve">Мирзачул туман Иқтисодиёт ва молия </t>
  </si>
  <si>
    <t>бўлими  бошлиғининг биринчи ўринбосари</t>
  </si>
  <si>
    <t>FAYZ BARAKA KLASSIK MCHJ  тел: 90-643-07-70 Нодир</t>
  </si>
  <si>
    <t>FAYZ BARAKA KLASSIK MCHJ тел: 93-302-56-77 Бахтиёр</t>
  </si>
  <si>
    <t>LAZIZ X/К                   тел: 33-229-00-07</t>
  </si>
  <si>
    <t>LAZIZ X/К                    тел: 90-229-00-07 Жамжид</t>
  </si>
  <si>
    <t>BUXORO KAPITAL SERVIS MCHJ                         тел: 93-966-01-08 Миршод 93-374-44-07 Шоди</t>
  </si>
  <si>
    <r>
      <t xml:space="preserve">JIZZAX LOYIHA MCHJ                       </t>
    </r>
    <r>
      <rPr>
        <b/>
        <sz val="22"/>
        <color theme="1"/>
        <rFont val="Times New Roman"/>
        <family val="1"/>
        <charset val="204"/>
      </rPr>
      <t>тел:90-310-75-61 Даврон ака</t>
    </r>
  </si>
  <si>
    <r>
      <t xml:space="preserve">ZEROMAX-LOYIHA MCHJ </t>
    </r>
    <r>
      <rPr>
        <b/>
        <sz val="22"/>
        <color theme="1"/>
        <rFont val="Times New Roman"/>
        <family val="1"/>
        <charset val="204"/>
      </rPr>
      <t>тел:97-794-88-03 Мирзаолим ака</t>
    </r>
  </si>
  <si>
    <r>
      <t xml:space="preserve">IMKON-LOYIHA MCHJ                      </t>
    </r>
    <r>
      <rPr>
        <b/>
        <sz val="22"/>
        <color theme="1"/>
        <rFont val="Times New Roman"/>
        <family val="1"/>
        <charset val="204"/>
      </rPr>
      <t>тел:90-229-05-09 Мирзаолим ака</t>
    </r>
  </si>
  <si>
    <r>
      <t xml:space="preserve">FAYZ BINOKOR LOYIHA MCHJ </t>
    </r>
    <r>
      <rPr>
        <b/>
        <sz val="22"/>
        <rFont val="Times New Roman"/>
        <family val="1"/>
        <charset val="204"/>
      </rPr>
      <t>тел:97-328-18-98 Абдуғани ака</t>
    </r>
  </si>
  <si>
    <t>NURLI TO'LQIN SERVIS MCHJ</t>
  </si>
  <si>
    <t>TRANS LOGISTIC MCHJ</t>
  </si>
  <si>
    <t>ORZU KAPITAL NUR MCHJ</t>
  </si>
  <si>
    <t xml:space="preserve"> JIZZAX MINORASI MCHJ</t>
  </si>
  <si>
    <t xml:space="preserve"> "PRAGRES GRAND" MCHJ</t>
  </si>
  <si>
    <t>28,11,2025 йил</t>
  </si>
  <si>
    <t>Иқтисод қилинган маблағ</t>
  </si>
  <si>
    <t>21,04,2026 йил</t>
  </si>
  <si>
    <t>"Ташаббусли бюджет" 2026 йил 1-мавсум қурилиш-таъмирлаш ишлари режалаштирилган объектларда бажарилган ишлар тўғрисида 
МАЪЛУМОТ</t>
  </si>
  <si>
    <t>Ўзбекистон МФЙ худудида жойлашган ички "Зиёкорлар-Зулфия", "Беруний-Роҳат", "Б.Нақшбанд-Пахтакорлар" ва "У.Носир-М.Шайҳзода-Карвонсарой" кўчаларига асфалт қоплама ётқизиш.</t>
  </si>
  <si>
    <t>6-сонли умумий ўрта таълим мактабининг моддий-техник базасини мустахкамлаш</t>
  </si>
  <si>
    <t>Жихозлаш</t>
  </si>
  <si>
    <t>Мирзачўл ММТБ</t>
  </si>
  <si>
    <t>Жиҳозлаш ишлари бошланган</t>
  </si>
  <si>
    <t>Пахтазор МФЙ худудида жойлашган ички "Ҳамкорлик", "Пахлавон Махмуд", "Улуғбек", "Маржон", "Ғ.Ғулом" ва "Бунёдкор" кўчаларига асфалт қопламаси ётқизиш.</t>
  </si>
  <si>
    <t>Республика тез тиббий ёрдам маркази Жиззах вилоят филиали Мирзачўл Тез тиббий ёрдам бўлимига қарашли бино иншоатни замонавий кўринишда тамирлаш ва тез тиббий ёрдам машиналари учун усти ёпиқ айвон (автотураргоҳ) қуриш.</t>
  </si>
  <si>
    <t>Мирзадала МФЙ худудида жойлашган ички "Х.Олимжон", "М.Қашғарий", "Чорвадор" кўчаларига асфалт қопламаси ётқизиш ва лойиҳа қийматидан ортган маблағларга Субҳидам, Жийдазор, Янгиобод, Нуробод, Алпомиш ва Қурғон кўчаларини таъмирлаш.</t>
  </si>
  <si>
    <t>FAYZLI INSHOAT MCHJ</t>
  </si>
  <si>
    <t>EURO STANDARD CONSTRUCTION MCHJ</t>
  </si>
  <si>
    <t>Жихозлаш ишлари давом этмоқда</t>
  </si>
  <si>
    <t>Лойиҳа Экпертиза жараёнида</t>
  </si>
  <si>
    <t>ХХХ</t>
  </si>
  <si>
    <t>20.05.2026й. ЯКУНЛАНГАН</t>
  </si>
  <si>
    <t>04.05.2026й. ЯКУНЛАНГАН</t>
  </si>
  <si>
    <t>20.05.2026й ЯКУНЛАНГАН</t>
  </si>
  <si>
    <t>19.05.2026й ЯКУНЛАНГАН</t>
  </si>
  <si>
    <t>10.05.2026й  АКТ ввод расмийлаштирилмоқда</t>
  </si>
  <si>
    <t xml:space="preserve"> KENTAVR - KLASS MCHJ</t>
  </si>
  <si>
    <t xml:space="preserve"> JIZZAX AFSONA QURILISH MCHJ</t>
  </si>
  <si>
    <t xml:space="preserve"> "BARKAMOLTRANS" MCHJ</t>
  </si>
  <si>
    <t>01,06,2026 йил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</si>
</sst>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0.0"/>
    <numFmt numFmtId="165" formatCode="#,##0.0"/>
    <numFmt numFmtId="166" formatCode="_-* #,##0.00\ _₽_-;\-* #,##0.00\ _₽_-;_-* &quot;-&quot;??\ _₽_-;_-@_-"/>
    <numFmt numFmtId="167" formatCode="#,##0.000"/>
    <numFmt numFmtId="168" formatCode="#,##0.0000"/>
    <numFmt numFmtId="169" formatCode="0.0000"/>
    <numFmt numFmtId="170" formatCode="0.000"/>
    <numFmt numFmtId="171" formatCode="0.0%"/>
  </numFmts>
  <fonts count="49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 Cyr"/>
      <charset val="204"/>
    </font>
    <font>
      <sz val="10"/>
      <name val="Arial Cyr"/>
      <charset val="186"/>
    </font>
    <font>
      <b/>
      <sz val="16"/>
      <name val="Cambria"/>
      <family val="1"/>
      <charset val="204"/>
    </font>
    <font>
      <b/>
      <sz val="18"/>
      <name val="Cambria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0"/>
      <name val="Cambria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color theme="1"/>
      <name val="Arial"/>
      <family val="2"/>
      <charset val="204"/>
    </font>
    <font>
      <u/>
      <sz val="16"/>
      <color rgb="FFFF0000"/>
      <name val="Arial"/>
      <family val="2"/>
      <charset val="204"/>
    </font>
    <font>
      <sz val="16"/>
      <name val="Cambria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6"/>
      <color theme="1"/>
      <name val="Cambria"/>
      <family val="1"/>
      <charset val="204"/>
    </font>
    <font>
      <sz val="26"/>
      <color theme="1"/>
      <name val="Arial"/>
      <family val="2"/>
      <charset val="204"/>
    </font>
    <font>
      <b/>
      <sz val="20"/>
      <color theme="1"/>
      <name val="Cambria"/>
      <family val="1"/>
      <charset val="204"/>
    </font>
    <font>
      <b/>
      <i/>
      <sz val="20"/>
      <color theme="1"/>
      <name val="Cambria"/>
      <family val="1"/>
      <charset val="204"/>
    </font>
    <font>
      <sz val="20"/>
      <color theme="1"/>
      <name val="Arial"/>
      <family val="2"/>
      <charset val="204"/>
    </font>
    <font>
      <b/>
      <sz val="2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35"/>
      <color theme="1"/>
      <name val="Arial"/>
      <family val="2"/>
      <charset val="204"/>
    </font>
    <font>
      <b/>
      <sz val="28"/>
      <color theme="1"/>
      <name val="Times New Roman"/>
      <family val="1"/>
      <charset val="204"/>
    </font>
    <font>
      <b/>
      <sz val="28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sz val="36"/>
      <color theme="1"/>
      <name val="Arial"/>
      <family val="2"/>
      <charset val="204"/>
    </font>
    <font>
      <u/>
      <sz val="36"/>
      <color rgb="FFFF0000"/>
      <name val="Arial"/>
      <family val="2"/>
      <charset val="204"/>
    </font>
    <font>
      <sz val="36"/>
      <name val="Cambria"/>
      <family val="1"/>
      <charset val="204"/>
    </font>
    <font>
      <sz val="36"/>
      <color rgb="FFFF0000"/>
      <name val="Arial"/>
      <family val="2"/>
      <charset val="204"/>
    </font>
    <font>
      <b/>
      <sz val="22"/>
      <name val="Cambria"/>
      <family val="1"/>
      <charset val="204"/>
    </font>
    <font>
      <b/>
      <sz val="26"/>
      <color theme="1"/>
      <name val="Times New Roman"/>
      <family val="1"/>
      <charset val="204"/>
    </font>
    <font>
      <b/>
      <sz val="24"/>
      <name val="Cambria"/>
      <family val="1"/>
      <charset val="204"/>
    </font>
    <font>
      <b/>
      <sz val="22"/>
      <color rgb="FFFF0000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sz val="28"/>
      <name val="Cambria"/>
      <family val="1"/>
      <charset val="204"/>
    </font>
    <font>
      <sz val="36"/>
      <name val="Times New Roman"/>
      <family val="1"/>
      <charset val="204"/>
    </font>
    <font>
      <sz val="2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0" applyFill="0" applyProtection="0"/>
    <xf numFmtId="0" fontId="6" fillId="0" borderId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/>
    <xf numFmtId="9" fontId="9" fillId="0" borderId="2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 shrinkToFi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9" fontId="15" fillId="0" borderId="1" xfId="1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shrinkToFit="1"/>
    </xf>
    <xf numFmtId="3" fontId="24" fillId="0" borderId="1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 shrinkToFit="1"/>
    </xf>
    <xf numFmtId="9" fontId="25" fillId="0" borderId="1" xfId="11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left" vertical="center" wrapText="1"/>
    </xf>
    <xf numFmtId="14" fontId="29" fillId="0" borderId="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 shrinkToFit="1"/>
    </xf>
    <xf numFmtId="1" fontId="31" fillId="0" borderId="1" xfId="0" applyNumberFormat="1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 shrinkToFit="1"/>
    </xf>
    <xf numFmtId="0" fontId="23" fillId="3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170" fontId="15" fillId="0" borderId="1" xfId="0" applyNumberFormat="1" applyFont="1" applyFill="1" applyBorder="1" applyAlignment="1">
      <alignment horizontal="center" vertical="center" wrapText="1"/>
    </xf>
    <xf numFmtId="169" fontId="42" fillId="0" borderId="1" xfId="0" applyNumberFormat="1" applyFont="1" applyFill="1" applyBorder="1" applyAlignment="1">
      <alignment horizontal="center" vertical="center" wrapText="1"/>
    </xf>
    <xf numFmtId="168" fontId="24" fillId="4" borderId="1" xfId="0" applyNumberFormat="1" applyFont="1" applyFill="1" applyBorder="1" applyAlignment="1">
      <alignment horizontal="center" vertical="center" wrapText="1"/>
    </xf>
    <xf numFmtId="167" fontId="24" fillId="4" borderId="1" xfId="0" applyNumberFormat="1" applyFont="1" applyFill="1" applyBorder="1" applyAlignment="1">
      <alignment horizontal="center" vertical="center" wrapText="1"/>
    </xf>
    <xf numFmtId="167" fontId="44" fillId="4" borderId="1" xfId="0" applyNumberFormat="1" applyFont="1" applyFill="1" applyBorder="1" applyAlignment="1">
      <alignment horizontal="center" vertical="center" wrapText="1"/>
    </xf>
    <xf numFmtId="171" fontId="25" fillId="0" borderId="1" xfId="11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 wrapText="1"/>
    </xf>
    <xf numFmtId="1" fontId="46" fillId="0" borderId="0" xfId="0" applyNumberFormat="1" applyFont="1" applyFill="1" applyBorder="1" applyAlignment="1">
      <alignment horizontal="center" vertical="center" wrapText="1"/>
    </xf>
    <xf numFmtId="1" fontId="47" fillId="0" borderId="1" xfId="0" applyNumberFormat="1" applyFont="1" applyBorder="1" applyAlignment="1">
      <alignment horizontal="center" vertical="center" wrapText="1" shrinkToFit="1"/>
    </xf>
    <xf numFmtId="164" fontId="47" fillId="0" borderId="1" xfId="0" applyNumberFormat="1" applyFont="1" applyBorder="1" applyAlignment="1">
      <alignment horizontal="center" vertical="center" wrapText="1" shrinkToFit="1"/>
    </xf>
    <xf numFmtId="171" fontId="45" fillId="0" borderId="1" xfId="11" applyNumberFormat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9" fontId="25" fillId="0" borderId="1" xfId="11" applyNumberFormat="1" applyFont="1" applyBorder="1" applyAlignment="1">
      <alignment horizontal="center" vertical="center"/>
    </xf>
    <xf numFmtId="164" fontId="48" fillId="0" borderId="1" xfId="0" applyNumberFormat="1" applyFont="1" applyBorder="1" applyAlignment="1">
      <alignment horizontal="center" vertical="center" wrapText="1" shrinkToFit="1"/>
    </xf>
    <xf numFmtId="169" fontId="21" fillId="0" borderId="1" xfId="0" applyNumberFormat="1" applyFont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4" fontId="29" fillId="0" borderId="0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9"/>
    <cellStyle name="Обычный 2 10" xfId="2"/>
    <cellStyle name="Обычный 2 2" xfId="3"/>
    <cellStyle name="Обычный 2 4" xfId="5"/>
    <cellStyle name="Обычный 2 5" xfId="4"/>
    <cellStyle name="Обычный 2 6" xfId="6"/>
    <cellStyle name="Обычный 39" xfId="8"/>
    <cellStyle name="Обычный 4 12" xfId="10"/>
    <cellStyle name="Обычный 5" xfId="1"/>
    <cellStyle name="Процентный" xfId="11" builtinId="5"/>
    <cellStyle name="Финансовый 2" xfId="7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showZeros="0" view="pageBreakPreview" zoomScale="40" zoomScaleNormal="40" zoomScaleSheetLayoutView="40" zoomScalePageLayoutView="4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B7" sqref="B7"/>
    </sheetView>
  </sheetViews>
  <sheetFormatPr defaultColWidth="9.140625" defaultRowHeight="27.75"/>
  <cols>
    <col min="1" max="1" width="11.85546875" style="45" customWidth="1"/>
    <col min="2" max="2" width="83" style="45" customWidth="1"/>
    <col min="3" max="3" width="20.7109375" style="45" customWidth="1"/>
    <col min="4" max="4" width="13.140625" style="45" customWidth="1"/>
    <col min="5" max="5" width="18.42578125" style="45" customWidth="1"/>
    <col min="6" max="6" width="19.42578125" style="45" customWidth="1"/>
    <col min="7" max="7" width="12.28515625" style="45" customWidth="1"/>
    <col min="8" max="8" width="19.85546875" style="45" customWidth="1"/>
    <col min="9" max="9" width="33.42578125" style="45" hidden="1" customWidth="1"/>
    <col min="10" max="10" width="33.42578125" style="45" customWidth="1"/>
    <col min="11" max="11" width="39.140625" style="45" customWidth="1"/>
    <col min="12" max="12" width="34.85546875" style="45" customWidth="1"/>
    <col min="13" max="13" width="37.7109375" style="45" customWidth="1"/>
    <col min="14" max="14" width="14.42578125" style="45" customWidth="1"/>
    <col min="15" max="16" width="21.7109375" style="45" customWidth="1"/>
    <col min="17" max="17" width="19.140625" style="45" hidden="1" customWidth="1"/>
    <col min="18" max="18" width="15.140625" style="45" hidden="1" customWidth="1"/>
    <col min="19" max="19" width="16.140625" style="45" hidden="1" customWidth="1"/>
    <col min="20" max="20" width="26.28515625" style="45" hidden="1" customWidth="1"/>
    <col min="21" max="21" width="46.5703125" style="46" customWidth="1"/>
    <col min="22" max="22" width="57" style="45" customWidth="1"/>
    <col min="23" max="16384" width="9.140625" style="45"/>
  </cols>
  <sheetData>
    <row r="1" spans="1:22" s="32" customFormat="1" ht="81" customHeight="1">
      <c r="A1" s="96" t="s">
        <v>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U1" s="26"/>
    </row>
    <row r="2" spans="1:22" s="36" customFormat="1" ht="27" customHeight="1" thickBot="1">
      <c r="A2" s="33"/>
      <c r="B2" s="34" t="s">
        <v>70</v>
      </c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5"/>
      <c r="R2" s="97" t="s">
        <v>10</v>
      </c>
      <c r="S2" s="98"/>
      <c r="U2" s="26"/>
    </row>
    <row r="3" spans="1:22" s="15" customFormat="1" ht="45" customHeight="1">
      <c r="A3" s="99" t="s">
        <v>0</v>
      </c>
      <c r="B3" s="93" t="s">
        <v>2</v>
      </c>
      <c r="C3" s="102" t="s">
        <v>15</v>
      </c>
      <c r="D3" s="102" t="s">
        <v>16</v>
      </c>
      <c r="E3" s="102"/>
      <c r="F3" s="105" t="s">
        <v>31</v>
      </c>
      <c r="G3" s="93" t="s">
        <v>24</v>
      </c>
      <c r="H3" s="93"/>
      <c r="I3" s="60"/>
      <c r="J3" s="108" t="s">
        <v>71</v>
      </c>
      <c r="K3" s="93" t="s">
        <v>8</v>
      </c>
      <c r="L3" s="93" t="s">
        <v>12</v>
      </c>
      <c r="M3" s="93" t="s">
        <v>6</v>
      </c>
      <c r="N3" s="93" t="s">
        <v>5</v>
      </c>
      <c r="O3" s="93"/>
      <c r="P3" s="93"/>
      <c r="Q3" s="93" t="s">
        <v>9</v>
      </c>
      <c r="R3" s="87" t="s">
        <v>14</v>
      </c>
      <c r="S3" s="90" t="s">
        <v>11</v>
      </c>
      <c r="T3" s="93" t="s">
        <v>40</v>
      </c>
      <c r="U3" s="26"/>
    </row>
    <row r="4" spans="1:22" s="16" customFormat="1" ht="24" customHeight="1">
      <c r="A4" s="100"/>
      <c r="B4" s="94"/>
      <c r="C4" s="103"/>
      <c r="D4" s="103"/>
      <c r="E4" s="103"/>
      <c r="F4" s="106"/>
      <c r="G4" s="94"/>
      <c r="H4" s="94"/>
      <c r="I4" s="61"/>
      <c r="J4" s="109"/>
      <c r="K4" s="94"/>
      <c r="L4" s="94"/>
      <c r="M4" s="94"/>
      <c r="N4" s="94"/>
      <c r="O4" s="94"/>
      <c r="P4" s="94"/>
      <c r="Q4" s="94"/>
      <c r="R4" s="88"/>
      <c r="S4" s="91"/>
      <c r="T4" s="94"/>
      <c r="U4" s="26"/>
    </row>
    <row r="5" spans="1:22" s="18" customFormat="1" ht="70.5" customHeight="1" thickBot="1">
      <c r="A5" s="101"/>
      <c r="B5" s="95"/>
      <c r="C5" s="104"/>
      <c r="D5" s="63" t="s">
        <v>1</v>
      </c>
      <c r="E5" s="63" t="s">
        <v>17</v>
      </c>
      <c r="F5" s="107"/>
      <c r="G5" s="62" t="s">
        <v>1</v>
      </c>
      <c r="H5" s="62" t="s">
        <v>3</v>
      </c>
      <c r="I5" s="62"/>
      <c r="J5" s="110"/>
      <c r="K5" s="95"/>
      <c r="L5" s="95"/>
      <c r="M5" s="95"/>
      <c r="N5" s="62" t="s">
        <v>1</v>
      </c>
      <c r="O5" s="62" t="s">
        <v>4</v>
      </c>
      <c r="P5" s="62" t="s">
        <v>13</v>
      </c>
      <c r="Q5" s="95"/>
      <c r="R5" s="89"/>
      <c r="S5" s="92"/>
      <c r="T5" s="95"/>
      <c r="U5" s="26"/>
    </row>
    <row r="6" spans="1:22" s="1" customFormat="1" ht="51.75" customHeight="1">
      <c r="A6" s="9"/>
      <c r="B6" s="10" t="s">
        <v>19</v>
      </c>
      <c r="C6" s="11">
        <f>COUNTA(C7:C13)</f>
        <v>7</v>
      </c>
      <c r="D6" s="11">
        <f>COUNTA(D7:D13)</f>
        <v>7</v>
      </c>
      <c r="E6" s="12">
        <f t="shared" ref="E6:H6" si="0">SUM(E7:E13)</f>
        <v>9600.3310000000001</v>
      </c>
      <c r="F6" s="12">
        <f t="shared" si="0"/>
        <v>241.76999999999998</v>
      </c>
      <c r="G6" s="12">
        <f t="shared" si="0"/>
        <v>7</v>
      </c>
      <c r="H6" s="12">
        <f t="shared" si="0"/>
        <v>8892.2920290000002</v>
      </c>
      <c r="I6" s="12"/>
      <c r="J6" s="69">
        <f>+SUM(J7:J13)</f>
        <v>87.057888000000005</v>
      </c>
      <c r="K6" s="12">
        <f>+COUNTA(K7:K13)</f>
        <v>7</v>
      </c>
      <c r="L6" s="12">
        <f>+COUNTA(L7:L13)</f>
        <v>7</v>
      </c>
      <c r="M6" s="13" t="s">
        <v>7</v>
      </c>
      <c r="N6" s="12">
        <f>SUM(N7:N13)</f>
        <v>7</v>
      </c>
      <c r="O6" s="12">
        <f>SUM(O7:O13)</f>
        <v>8146.3334279999999</v>
      </c>
      <c r="P6" s="14">
        <f t="shared" ref="P6:P13" si="1">+O6/H6</f>
        <v>0.91611177426840662</v>
      </c>
      <c r="Q6" s="3" t="s">
        <v>7</v>
      </c>
      <c r="R6" s="4">
        <f>SUM(R7:R13)</f>
        <v>0</v>
      </c>
      <c r="S6" s="2"/>
      <c r="T6" s="39"/>
      <c r="U6" s="41">
        <f>+U7+U8+U9+U10+U11+U12+U13</f>
        <v>8007740976</v>
      </c>
    </row>
    <row r="7" spans="1:22" s="1" customFormat="1" ht="176.25" customHeight="1">
      <c r="A7" s="9">
        <f t="shared" ref="A7:A13" si="2">+A6+1</f>
        <v>1</v>
      </c>
      <c r="B7" s="19" t="s">
        <v>32</v>
      </c>
      <c r="C7" s="20" t="s">
        <v>18</v>
      </c>
      <c r="D7" s="21">
        <v>1</v>
      </c>
      <c r="E7" s="21">
        <v>1500</v>
      </c>
      <c r="F7" s="22">
        <v>43.225000000000001</v>
      </c>
      <c r="G7" s="23">
        <v>1</v>
      </c>
      <c r="H7" s="24">
        <v>1387.24775</v>
      </c>
      <c r="I7" s="67">
        <v>64.206136000000001</v>
      </c>
      <c r="J7" s="70">
        <v>6.9282500000000002</v>
      </c>
      <c r="K7" s="20" t="s">
        <v>20</v>
      </c>
      <c r="L7" s="23" t="s">
        <v>25</v>
      </c>
      <c r="M7" s="31" t="s">
        <v>56</v>
      </c>
      <c r="N7" s="23">
        <v>1</v>
      </c>
      <c r="O7" s="26">
        <v>1271.799</v>
      </c>
      <c r="P7" s="27">
        <f t="shared" si="1"/>
        <v>0.91677856388665979</v>
      </c>
      <c r="Q7" s="6"/>
      <c r="R7" s="5"/>
      <c r="S7" s="2"/>
      <c r="T7" s="29" t="s">
        <v>44</v>
      </c>
      <c r="U7" s="40">
        <v>1209766542</v>
      </c>
      <c r="V7" s="40"/>
    </row>
    <row r="8" spans="1:22" s="1" customFormat="1" ht="166.5" customHeight="1">
      <c r="A8" s="9">
        <f t="shared" si="2"/>
        <v>2</v>
      </c>
      <c r="B8" s="19" t="s">
        <v>33</v>
      </c>
      <c r="C8" s="20" t="s">
        <v>18</v>
      </c>
      <c r="D8" s="21">
        <v>1</v>
      </c>
      <c r="E8" s="21">
        <v>1400</v>
      </c>
      <c r="F8" s="22">
        <v>41.134999999999998</v>
      </c>
      <c r="G8" s="23">
        <v>1</v>
      </c>
      <c r="H8" s="25">
        <v>1294.1052279999999</v>
      </c>
      <c r="I8" s="25">
        <v>59.826228999999998</v>
      </c>
      <c r="J8" s="70">
        <v>7.2447699999999999</v>
      </c>
      <c r="K8" s="20" t="s">
        <v>20</v>
      </c>
      <c r="L8" s="29" t="s">
        <v>26</v>
      </c>
      <c r="M8" s="31" t="s">
        <v>59</v>
      </c>
      <c r="N8" s="23">
        <v>1</v>
      </c>
      <c r="O8" s="26">
        <v>1188.3509469999999</v>
      </c>
      <c r="P8" s="27">
        <f t="shared" si="1"/>
        <v>0.91827999863392873</v>
      </c>
      <c r="Q8" s="7"/>
      <c r="R8" s="5"/>
      <c r="S8" s="2"/>
      <c r="T8" s="29" t="s">
        <v>42</v>
      </c>
      <c r="U8" s="40">
        <v>1248177176</v>
      </c>
      <c r="V8" s="40">
        <v>201746434</v>
      </c>
    </row>
    <row r="9" spans="1:22" s="1" customFormat="1" ht="166.5">
      <c r="A9" s="9">
        <f t="shared" si="2"/>
        <v>3</v>
      </c>
      <c r="B9" s="19" t="s">
        <v>34</v>
      </c>
      <c r="C9" s="20" t="s">
        <v>18</v>
      </c>
      <c r="D9" s="21">
        <v>1</v>
      </c>
      <c r="E9" s="21">
        <v>1500</v>
      </c>
      <c r="F9" s="22">
        <v>44.65</v>
      </c>
      <c r="G9" s="23">
        <v>1</v>
      </c>
      <c r="H9" s="24">
        <v>1385.561537</v>
      </c>
      <c r="I9" s="24">
        <v>64.914000000000001</v>
      </c>
      <c r="J9" s="70">
        <v>7.9564599999999999</v>
      </c>
      <c r="K9" s="20" t="s">
        <v>20</v>
      </c>
      <c r="L9" s="30" t="s">
        <v>26</v>
      </c>
      <c r="M9" s="31" t="s">
        <v>60</v>
      </c>
      <c r="N9" s="23">
        <v>1</v>
      </c>
      <c r="O9" s="37">
        <v>1185.3820000000001</v>
      </c>
      <c r="P9" s="27">
        <f t="shared" si="1"/>
        <v>0.8555246146386063</v>
      </c>
      <c r="Q9" s="7"/>
      <c r="R9" s="5"/>
      <c r="S9" s="2"/>
      <c r="T9" s="29" t="s">
        <v>45</v>
      </c>
      <c r="U9" s="40">
        <v>1254046793</v>
      </c>
      <c r="V9" s="40">
        <v>302532088</v>
      </c>
    </row>
    <row r="10" spans="1:22" s="1" customFormat="1" ht="105.75" customHeight="1">
      <c r="A10" s="9">
        <f t="shared" si="2"/>
        <v>4</v>
      </c>
      <c r="B10" s="19" t="s">
        <v>35</v>
      </c>
      <c r="C10" s="20" t="s">
        <v>18</v>
      </c>
      <c r="D10" s="21">
        <v>1</v>
      </c>
      <c r="E10" s="21">
        <v>1500</v>
      </c>
      <c r="F10" s="22">
        <v>43.225000000000001</v>
      </c>
      <c r="G10" s="23">
        <v>1</v>
      </c>
      <c r="H10" s="24">
        <v>1395.86798</v>
      </c>
      <c r="I10" s="24">
        <v>57.491351999999999</v>
      </c>
      <c r="J10" s="70">
        <v>7.2110200000000004</v>
      </c>
      <c r="K10" s="20" t="s">
        <v>20</v>
      </c>
      <c r="L10" s="30" t="s">
        <v>27</v>
      </c>
      <c r="M10" s="31" t="s">
        <v>57</v>
      </c>
      <c r="N10" s="23">
        <v>1</v>
      </c>
      <c r="O10" s="26">
        <v>1179.9754809999999</v>
      </c>
      <c r="P10" s="27">
        <f t="shared" si="1"/>
        <v>0.84533458601149369</v>
      </c>
      <c r="Q10" s="7"/>
      <c r="R10" s="5"/>
      <c r="S10" s="2"/>
      <c r="T10" s="29" t="s">
        <v>43</v>
      </c>
      <c r="U10" s="40">
        <v>1027683209</v>
      </c>
      <c r="V10" s="40"/>
    </row>
    <row r="11" spans="1:22" s="1" customFormat="1" ht="152.25" customHeight="1">
      <c r="A11" s="9">
        <f t="shared" si="2"/>
        <v>5</v>
      </c>
      <c r="B11" s="19" t="s">
        <v>38</v>
      </c>
      <c r="C11" s="20" t="s">
        <v>18</v>
      </c>
      <c r="D11" s="21">
        <v>1</v>
      </c>
      <c r="E11" s="21">
        <v>800.33100000000002</v>
      </c>
      <c r="F11" s="22">
        <v>11.4</v>
      </c>
      <c r="G11" s="23">
        <v>1</v>
      </c>
      <c r="H11" s="24">
        <v>739.98924199999999</v>
      </c>
      <c r="I11" s="24">
        <f>32.368+12.24</f>
        <v>44.608000000000004</v>
      </c>
      <c r="J11" s="70">
        <v>16.009264000000002</v>
      </c>
      <c r="K11" s="20" t="s">
        <v>21</v>
      </c>
      <c r="L11" s="29" t="s">
        <v>22</v>
      </c>
      <c r="M11" s="31" t="s">
        <v>30</v>
      </c>
      <c r="N11" s="23">
        <v>1</v>
      </c>
      <c r="O11" s="26">
        <v>739.71299999999997</v>
      </c>
      <c r="P11" s="27">
        <f t="shared" si="1"/>
        <v>0.99962669457294617</v>
      </c>
      <c r="Q11" s="7"/>
      <c r="R11" s="5"/>
      <c r="S11" s="2"/>
      <c r="T11" s="29" t="s">
        <v>39</v>
      </c>
      <c r="U11" s="40">
        <v>784321736</v>
      </c>
      <c r="V11" s="40">
        <v>307035378</v>
      </c>
    </row>
    <row r="12" spans="1:22" s="1" customFormat="1" ht="162" customHeight="1">
      <c r="A12" s="9">
        <f t="shared" si="2"/>
        <v>6</v>
      </c>
      <c r="B12" s="19" t="s">
        <v>37</v>
      </c>
      <c r="C12" s="20" t="s">
        <v>18</v>
      </c>
      <c r="D12" s="21">
        <v>1</v>
      </c>
      <c r="E12" s="21">
        <v>1500</v>
      </c>
      <c r="F12" s="22">
        <v>17</v>
      </c>
      <c r="G12" s="23">
        <v>1</v>
      </c>
      <c r="H12" s="24">
        <v>1396.4663439999999</v>
      </c>
      <c r="I12" s="24">
        <f>53.099+17.84</f>
        <v>70.938999999999993</v>
      </c>
      <c r="J12" s="70">
        <v>33.399073999999999</v>
      </c>
      <c r="K12" s="20" t="s">
        <v>21</v>
      </c>
      <c r="L12" s="29" t="s">
        <v>28</v>
      </c>
      <c r="M12" s="31" t="s">
        <v>30</v>
      </c>
      <c r="N12" s="23">
        <v>1</v>
      </c>
      <c r="O12" s="26">
        <v>1395.6610000000001</v>
      </c>
      <c r="P12" s="27">
        <f t="shared" si="1"/>
        <v>0.99942329866848556</v>
      </c>
      <c r="Q12" s="7"/>
      <c r="R12" s="5"/>
      <c r="S12" s="2"/>
      <c r="T12" s="29" t="s">
        <v>39</v>
      </c>
      <c r="U12" s="40">
        <v>1466600926</v>
      </c>
      <c r="V12" s="40"/>
    </row>
    <row r="13" spans="1:22" s="1" customFormat="1" ht="184.5" customHeight="1">
      <c r="A13" s="9">
        <f t="shared" si="2"/>
        <v>7</v>
      </c>
      <c r="B13" s="19" t="s">
        <v>36</v>
      </c>
      <c r="C13" s="20" t="s">
        <v>18</v>
      </c>
      <c r="D13" s="21">
        <v>1</v>
      </c>
      <c r="E13" s="21">
        <v>1400</v>
      </c>
      <c r="F13" s="22">
        <v>41.134999999999998</v>
      </c>
      <c r="G13" s="23">
        <v>1</v>
      </c>
      <c r="H13" s="24">
        <v>1293.053948</v>
      </c>
      <c r="I13" s="24">
        <v>59.844105999999996</v>
      </c>
      <c r="J13" s="70">
        <v>8.3090499999999992</v>
      </c>
      <c r="K13" s="20" t="s">
        <v>20</v>
      </c>
      <c r="L13" s="23" t="s">
        <v>29</v>
      </c>
      <c r="M13" s="31" t="s">
        <v>58</v>
      </c>
      <c r="N13" s="23">
        <v>1</v>
      </c>
      <c r="O13" s="26">
        <v>1185.452</v>
      </c>
      <c r="P13" s="27">
        <f t="shared" si="1"/>
        <v>0.91678464137831939</v>
      </c>
      <c r="Q13" s="42"/>
      <c r="R13" s="43"/>
      <c r="S13" s="2"/>
      <c r="T13" s="44" t="s">
        <v>41</v>
      </c>
      <c r="U13" s="40">
        <v>1017144594</v>
      </c>
      <c r="V13" s="40"/>
    </row>
    <row r="16" spans="1:22"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3:13" ht="35.25">
      <c r="C17" s="51" t="s">
        <v>54</v>
      </c>
      <c r="D17" s="52"/>
      <c r="E17" s="52"/>
      <c r="F17" s="52"/>
      <c r="G17" s="52"/>
      <c r="H17" s="52"/>
      <c r="I17" s="52"/>
      <c r="J17" s="52"/>
      <c r="K17" s="52"/>
      <c r="L17" s="52"/>
      <c r="M17" s="53"/>
    </row>
    <row r="18" spans="3:13" ht="34.5">
      <c r="C18" s="51" t="s">
        <v>55</v>
      </c>
      <c r="D18" s="52"/>
      <c r="E18" s="52"/>
      <c r="F18" s="52"/>
      <c r="G18" s="52"/>
      <c r="H18" s="52"/>
      <c r="I18" s="52"/>
      <c r="J18" s="52"/>
      <c r="K18" s="52"/>
      <c r="L18" s="54"/>
      <c r="M18" s="52" t="s">
        <v>53</v>
      </c>
    </row>
    <row r="19" spans="3:13" ht="43.5"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</sheetData>
  <autoFilter ref="A5:S13"/>
  <mergeCells count="17">
    <mergeCell ref="Q3:Q5"/>
    <mergeCell ref="R3:R5"/>
    <mergeCell ref="S3:S5"/>
    <mergeCell ref="T3:T5"/>
    <mergeCell ref="A1:S1"/>
    <mergeCell ref="R2:S2"/>
    <mergeCell ref="A3:A5"/>
    <mergeCell ref="B3:B5"/>
    <mergeCell ref="C3:C5"/>
    <mergeCell ref="D3:E4"/>
    <mergeCell ref="F3:F5"/>
    <mergeCell ref="G3:H4"/>
    <mergeCell ref="K3:K5"/>
    <mergeCell ref="L3:L5"/>
    <mergeCell ref="J3:J5"/>
    <mergeCell ref="M3:M5"/>
    <mergeCell ref="N3:P4"/>
  </mergeCells>
  <printOptions horizontalCentered="1"/>
  <pageMargins left="0" right="0" top="0.19685039370078741" bottom="0" header="0.19685039370078741" footer="0.19685039370078741"/>
  <pageSetup paperSize="9" scale="35" orientation="landscape" r:id="rId1"/>
  <colBreaks count="1" manualBreakCount="1">
    <brk id="18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"/>
  <sheetViews>
    <sheetView showZeros="0" view="pageBreakPreview" zoomScale="40" zoomScaleNormal="40" zoomScaleSheetLayoutView="40" zoomScalePageLayoutView="4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K9" sqref="K9"/>
    </sheetView>
  </sheetViews>
  <sheetFormatPr defaultColWidth="9.140625" defaultRowHeight="44.25"/>
  <cols>
    <col min="1" max="1" width="11.85546875" style="45" customWidth="1"/>
    <col min="2" max="2" width="83" style="45" customWidth="1"/>
    <col min="3" max="3" width="20.7109375" style="45" customWidth="1"/>
    <col min="4" max="4" width="13.140625" style="45" customWidth="1"/>
    <col min="5" max="5" width="18.42578125" style="45" customWidth="1"/>
    <col min="6" max="6" width="19.42578125" style="45" customWidth="1"/>
    <col min="7" max="7" width="12.28515625" style="45" customWidth="1"/>
    <col min="8" max="8" width="19.85546875" style="45" customWidth="1"/>
    <col min="9" max="9" width="36" style="45" hidden="1" customWidth="1"/>
    <col min="10" max="10" width="36" style="45" customWidth="1"/>
    <col min="11" max="11" width="39.140625" style="45" customWidth="1"/>
    <col min="12" max="12" width="34.85546875" style="45" customWidth="1"/>
    <col min="13" max="13" width="37.7109375" style="45" customWidth="1"/>
    <col min="14" max="14" width="14.42578125" style="45" customWidth="1"/>
    <col min="15" max="16" width="21.7109375" style="45" customWidth="1"/>
    <col min="17" max="17" width="19.140625" style="45" hidden="1" customWidth="1"/>
    <col min="18" max="18" width="15.140625" style="45" hidden="1" customWidth="1"/>
    <col min="19" max="19" width="16.140625" style="45" hidden="1" customWidth="1"/>
    <col min="20" max="20" width="26.28515625" style="45" hidden="1" customWidth="1"/>
    <col min="21" max="21" width="9.140625" style="45"/>
    <col min="22" max="22" width="74.5703125" style="58" customWidth="1"/>
    <col min="23" max="16384" width="9.140625" style="45"/>
  </cols>
  <sheetData>
    <row r="1" spans="1:22" s="32" customFormat="1" ht="81" customHeight="1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V1" s="55"/>
    </row>
    <row r="2" spans="1:22" s="36" customFormat="1" ht="27" customHeight="1" thickBot="1">
      <c r="A2" s="33"/>
      <c r="B2" s="34" t="s">
        <v>70</v>
      </c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5"/>
      <c r="R2" s="97" t="s">
        <v>10</v>
      </c>
      <c r="S2" s="98"/>
      <c r="V2" s="55"/>
    </row>
    <row r="3" spans="1:22" s="15" customFormat="1" ht="45" customHeight="1">
      <c r="A3" s="99" t="s">
        <v>0</v>
      </c>
      <c r="B3" s="93" t="s">
        <v>2</v>
      </c>
      <c r="C3" s="102" t="s">
        <v>15</v>
      </c>
      <c r="D3" s="102" t="s">
        <v>16</v>
      </c>
      <c r="E3" s="102"/>
      <c r="F3" s="105" t="s">
        <v>31</v>
      </c>
      <c r="G3" s="93" t="s">
        <v>24</v>
      </c>
      <c r="H3" s="93"/>
      <c r="I3" s="64"/>
      <c r="J3" s="111" t="s">
        <v>71</v>
      </c>
      <c r="K3" s="93" t="s">
        <v>8</v>
      </c>
      <c r="L3" s="93" t="s">
        <v>12</v>
      </c>
      <c r="M3" s="93" t="s">
        <v>6</v>
      </c>
      <c r="N3" s="93" t="s">
        <v>5</v>
      </c>
      <c r="O3" s="93"/>
      <c r="P3" s="93"/>
      <c r="Q3" s="93" t="s">
        <v>9</v>
      </c>
      <c r="R3" s="87" t="s">
        <v>14</v>
      </c>
      <c r="S3" s="90" t="s">
        <v>11</v>
      </c>
      <c r="T3" s="93" t="s">
        <v>40</v>
      </c>
      <c r="V3" s="55"/>
    </row>
    <row r="4" spans="1:22" s="16" customFormat="1" ht="24" customHeight="1">
      <c r="A4" s="100"/>
      <c r="B4" s="94"/>
      <c r="C4" s="103"/>
      <c r="D4" s="103"/>
      <c r="E4" s="103"/>
      <c r="F4" s="106"/>
      <c r="G4" s="94"/>
      <c r="H4" s="94"/>
      <c r="I4" s="65"/>
      <c r="J4" s="112"/>
      <c r="K4" s="94"/>
      <c r="L4" s="94"/>
      <c r="M4" s="94"/>
      <c r="N4" s="94"/>
      <c r="O4" s="94"/>
      <c r="P4" s="94"/>
      <c r="Q4" s="94"/>
      <c r="R4" s="88"/>
      <c r="S4" s="91"/>
      <c r="T4" s="94"/>
      <c r="V4" s="56"/>
    </row>
    <row r="5" spans="1:22" s="18" customFormat="1" ht="70.5" customHeight="1" thickBot="1">
      <c r="A5" s="101"/>
      <c r="B5" s="95"/>
      <c r="C5" s="104"/>
      <c r="D5" s="63" t="s">
        <v>1</v>
      </c>
      <c r="E5" s="63" t="s">
        <v>17</v>
      </c>
      <c r="F5" s="107"/>
      <c r="G5" s="62" t="s">
        <v>1</v>
      </c>
      <c r="H5" s="62" t="s">
        <v>3</v>
      </c>
      <c r="I5" s="66"/>
      <c r="J5" s="113"/>
      <c r="K5" s="95"/>
      <c r="L5" s="95"/>
      <c r="M5" s="95"/>
      <c r="N5" s="62" t="s">
        <v>1</v>
      </c>
      <c r="O5" s="62" t="s">
        <v>4</v>
      </c>
      <c r="P5" s="62" t="s">
        <v>13</v>
      </c>
      <c r="Q5" s="95"/>
      <c r="R5" s="89"/>
      <c r="S5" s="92"/>
      <c r="T5" s="95"/>
      <c r="V5" s="57"/>
    </row>
    <row r="6" spans="1:22" s="1" customFormat="1" ht="51.75" customHeight="1">
      <c r="A6" s="9"/>
      <c r="B6" s="10" t="s">
        <v>19</v>
      </c>
      <c r="C6" s="11">
        <f>COUNTA(C7:C12)</f>
        <v>6</v>
      </c>
      <c r="D6" s="11">
        <f>COUNTA(D7:D12)</f>
        <v>6</v>
      </c>
      <c r="E6" s="12">
        <f>SUM(E7:E12)</f>
        <v>8800</v>
      </c>
      <c r="F6" s="12">
        <f>SUM(F7:F12)</f>
        <v>208.9753</v>
      </c>
      <c r="G6" s="12">
        <f>SUM(G7:G12)</f>
        <v>6</v>
      </c>
      <c r="H6" s="12">
        <f>SUM(H7:H12)</f>
        <v>7989.7904794999995</v>
      </c>
      <c r="I6" s="12">
        <v>87.057888000000005</v>
      </c>
      <c r="J6" s="68">
        <f>+SUM(J7:J12)</f>
        <v>308.14622749999995</v>
      </c>
      <c r="K6" s="12">
        <f>+COUNTA(K7:K12)</f>
        <v>6</v>
      </c>
      <c r="L6" s="12">
        <f>+COUNTA(L7:L12)</f>
        <v>6</v>
      </c>
      <c r="M6" s="13" t="s">
        <v>7</v>
      </c>
      <c r="N6" s="12">
        <f>SUM(N7:N12)</f>
        <v>6</v>
      </c>
      <c r="O6" s="12">
        <f>SUM(O7:O12)</f>
        <v>2066.58</v>
      </c>
      <c r="P6" s="14">
        <f t="shared" ref="P6:P12" si="0">+O6/H6</f>
        <v>0.25865258986482537</v>
      </c>
      <c r="Q6" s="3" t="s">
        <v>7</v>
      </c>
      <c r="R6" s="4">
        <f>SUM(R7:R12)</f>
        <v>0</v>
      </c>
      <c r="S6" s="2"/>
      <c r="T6" s="39"/>
      <c r="V6" s="55"/>
    </row>
    <row r="7" spans="1:22" s="1" customFormat="1" ht="139.5" customHeight="1">
      <c r="A7" s="9">
        <f t="shared" ref="A7:A12" si="1">+A6+1</f>
        <v>1</v>
      </c>
      <c r="B7" s="19" t="s">
        <v>47</v>
      </c>
      <c r="C7" s="20" t="s">
        <v>18</v>
      </c>
      <c r="D7" s="21">
        <v>1</v>
      </c>
      <c r="E7" s="21">
        <v>1500</v>
      </c>
      <c r="F7" s="22">
        <v>20.416450000000001</v>
      </c>
      <c r="G7" s="23">
        <v>1</v>
      </c>
      <c r="H7" s="67">
        <v>1356.3030000000001</v>
      </c>
      <c r="I7" s="24"/>
      <c r="J7" s="71">
        <v>70.526317000000006</v>
      </c>
      <c r="K7" s="20" t="s">
        <v>21</v>
      </c>
      <c r="L7" s="23" t="s">
        <v>64</v>
      </c>
      <c r="M7" s="28" t="s">
        <v>68</v>
      </c>
      <c r="N7" s="23">
        <v>1</v>
      </c>
      <c r="O7" s="26">
        <v>203.44499999999999</v>
      </c>
      <c r="P7" s="27">
        <f t="shared" si="0"/>
        <v>0.14999966821573055</v>
      </c>
      <c r="Q7" s="6"/>
      <c r="R7" s="5"/>
      <c r="S7" s="2"/>
      <c r="T7" s="29" t="s">
        <v>44</v>
      </c>
      <c r="V7" s="59">
        <v>302827527</v>
      </c>
    </row>
    <row r="8" spans="1:22" s="1" customFormat="1" ht="139.5" customHeight="1">
      <c r="A8" s="9">
        <f t="shared" si="1"/>
        <v>2</v>
      </c>
      <c r="B8" s="19" t="s">
        <v>48</v>
      </c>
      <c r="C8" s="20" t="s">
        <v>18</v>
      </c>
      <c r="D8" s="21">
        <v>1</v>
      </c>
      <c r="E8" s="21">
        <v>1500</v>
      </c>
      <c r="F8" s="22">
        <v>20.416450000000001</v>
      </c>
      <c r="G8" s="23">
        <v>1</v>
      </c>
      <c r="H8" s="67">
        <v>1351.2892019999999</v>
      </c>
      <c r="I8" s="25"/>
      <c r="J8" s="71">
        <v>75.699467999999996</v>
      </c>
      <c r="K8" s="20" t="s">
        <v>21</v>
      </c>
      <c r="L8" s="29" t="s">
        <v>61</v>
      </c>
      <c r="M8" s="31" t="s">
        <v>65</v>
      </c>
      <c r="N8" s="23">
        <v>1</v>
      </c>
      <c r="O8" s="26">
        <v>255.26900000000001</v>
      </c>
      <c r="P8" s="27">
        <f t="shared" si="0"/>
        <v>0.18890774796556098</v>
      </c>
      <c r="Q8" s="7"/>
      <c r="R8" s="5"/>
      <c r="S8" s="2"/>
      <c r="T8" s="29" t="s">
        <v>42</v>
      </c>
      <c r="V8" s="55">
        <v>300647333</v>
      </c>
    </row>
    <row r="9" spans="1:22" s="1" customFormat="1" ht="139.5" customHeight="1">
      <c r="A9" s="9">
        <f t="shared" si="1"/>
        <v>3</v>
      </c>
      <c r="B9" s="19" t="s">
        <v>49</v>
      </c>
      <c r="C9" s="20" t="s">
        <v>18</v>
      </c>
      <c r="D9" s="21">
        <v>1</v>
      </c>
      <c r="E9" s="21">
        <v>1500</v>
      </c>
      <c r="F9" s="22">
        <v>20.417400000000001</v>
      </c>
      <c r="G9" s="23">
        <v>1</v>
      </c>
      <c r="H9" s="67">
        <v>1321.78269</v>
      </c>
      <c r="I9" s="25"/>
      <c r="J9" s="71">
        <v>106.13603000000001</v>
      </c>
      <c r="K9" s="20" t="s">
        <v>21</v>
      </c>
      <c r="L9" s="22" t="s">
        <v>62</v>
      </c>
      <c r="M9" s="31" t="s">
        <v>66</v>
      </c>
      <c r="N9" s="23">
        <v>1</v>
      </c>
      <c r="O9" s="37">
        <v>1013.804</v>
      </c>
      <c r="P9" s="27">
        <f t="shared" si="0"/>
        <v>0.76699748579700344</v>
      </c>
      <c r="Q9" s="7"/>
      <c r="R9" s="5"/>
      <c r="S9" s="2"/>
      <c r="T9" s="29" t="s">
        <v>45</v>
      </c>
      <c r="V9" s="55">
        <v>305196425</v>
      </c>
    </row>
    <row r="10" spans="1:22" s="1" customFormat="1" ht="202.5" customHeight="1">
      <c r="A10" s="9">
        <f t="shared" si="1"/>
        <v>4</v>
      </c>
      <c r="B10" s="19" t="s">
        <v>50</v>
      </c>
      <c r="C10" s="20" t="s">
        <v>18</v>
      </c>
      <c r="D10" s="21">
        <v>1</v>
      </c>
      <c r="E10" s="21">
        <v>1500</v>
      </c>
      <c r="F10" s="22">
        <v>50.825000000000003</v>
      </c>
      <c r="G10" s="23">
        <v>1</v>
      </c>
      <c r="H10" s="67">
        <v>1391.0876355</v>
      </c>
      <c r="I10" s="67">
        <v>45</v>
      </c>
      <c r="J10" s="72">
        <v>13.087364499999921</v>
      </c>
      <c r="K10" s="20" t="s">
        <v>20</v>
      </c>
      <c r="L10" s="22" t="s">
        <v>63</v>
      </c>
      <c r="M10" s="31" t="s">
        <v>67</v>
      </c>
      <c r="N10" s="23">
        <v>1</v>
      </c>
      <c r="O10" s="26">
        <v>208.66300000000001</v>
      </c>
      <c r="P10" s="27">
        <f t="shared" si="0"/>
        <v>0.14999989553138401</v>
      </c>
      <c r="Q10" s="7"/>
      <c r="R10" s="5"/>
      <c r="S10" s="2"/>
      <c r="T10" s="29" t="s">
        <v>43</v>
      </c>
      <c r="V10" s="55">
        <v>306469566</v>
      </c>
    </row>
    <row r="11" spans="1:22" s="1" customFormat="1" ht="198.75" customHeight="1">
      <c r="A11" s="9">
        <f t="shared" si="1"/>
        <v>5</v>
      </c>
      <c r="B11" s="19" t="s">
        <v>51</v>
      </c>
      <c r="C11" s="20" t="s">
        <v>18</v>
      </c>
      <c r="D11" s="21">
        <v>1</v>
      </c>
      <c r="E11" s="21">
        <v>1300</v>
      </c>
      <c r="F11" s="22">
        <v>46.075000000000003</v>
      </c>
      <c r="G11" s="23">
        <v>1</v>
      </c>
      <c r="H11" s="67">
        <v>1191.148209</v>
      </c>
      <c r="I11" s="25">
        <v>46.075000000000003</v>
      </c>
      <c r="J11" s="72">
        <v>16.701791</v>
      </c>
      <c r="K11" s="20" t="s">
        <v>20</v>
      </c>
      <c r="L11" s="22" t="s">
        <v>63</v>
      </c>
      <c r="M11" s="28" t="s">
        <v>69</v>
      </c>
      <c r="N11" s="23">
        <v>1</v>
      </c>
      <c r="O11" s="26">
        <v>178.672</v>
      </c>
      <c r="P11" s="27">
        <f t="shared" si="0"/>
        <v>0.14999980577563879</v>
      </c>
      <c r="Q11" s="7"/>
      <c r="R11" s="5"/>
      <c r="S11" s="2"/>
      <c r="T11" s="29" t="s">
        <v>39</v>
      </c>
      <c r="V11" s="59">
        <v>308512923</v>
      </c>
    </row>
    <row r="12" spans="1:22" s="1" customFormat="1" ht="244.5" customHeight="1">
      <c r="A12" s="9">
        <f t="shared" si="1"/>
        <v>6</v>
      </c>
      <c r="B12" s="19" t="s">
        <v>52</v>
      </c>
      <c r="C12" s="20" t="s">
        <v>18</v>
      </c>
      <c r="D12" s="21">
        <v>1</v>
      </c>
      <c r="E12" s="21">
        <v>1500</v>
      </c>
      <c r="F12" s="22">
        <v>50.825000000000003</v>
      </c>
      <c r="G12" s="23">
        <v>1</v>
      </c>
      <c r="H12" s="67">
        <v>1378.1797429999999</v>
      </c>
      <c r="I12" s="67">
        <v>45</v>
      </c>
      <c r="J12" s="72">
        <v>25.995257000000038</v>
      </c>
      <c r="K12" s="20" t="s">
        <v>20</v>
      </c>
      <c r="L12" s="22" t="s">
        <v>63</v>
      </c>
      <c r="M12" s="28" t="s">
        <v>69</v>
      </c>
      <c r="N12" s="23">
        <v>1</v>
      </c>
      <c r="O12" s="26">
        <v>206.727</v>
      </c>
      <c r="P12" s="27">
        <f t="shared" si="0"/>
        <v>0.15000002797167802</v>
      </c>
      <c r="Q12" s="7"/>
      <c r="R12" s="5"/>
      <c r="S12" s="2"/>
      <c r="T12" s="29" t="s">
        <v>39</v>
      </c>
      <c r="V12" s="59">
        <v>308512923</v>
      </c>
    </row>
  </sheetData>
  <autoFilter ref="A5:S12"/>
  <mergeCells count="17">
    <mergeCell ref="Q3:Q5"/>
    <mergeCell ref="R3:R5"/>
    <mergeCell ref="S3:S5"/>
    <mergeCell ref="T3:T5"/>
    <mergeCell ref="A1:S1"/>
    <mergeCell ref="R2:S2"/>
    <mergeCell ref="A3:A5"/>
    <mergeCell ref="B3:B5"/>
    <mergeCell ref="C3:C5"/>
    <mergeCell ref="D3:E4"/>
    <mergeCell ref="F3:F5"/>
    <mergeCell ref="G3:H4"/>
    <mergeCell ref="K3:K5"/>
    <mergeCell ref="L3:L5"/>
    <mergeCell ref="J3:J5"/>
    <mergeCell ref="M3:M5"/>
    <mergeCell ref="N3:P4"/>
  </mergeCells>
  <printOptions horizontalCentered="1"/>
  <pageMargins left="0" right="0" top="0.19685039370078741" bottom="0" header="0.19685039370078741" footer="0.19685039370078741"/>
  <pageSetup paperSize="9" scale="35" orientation="landscape" r:id="rId1"/>
  <colBreaks count="1" manualBreakCount="1">
    <brk id="18" max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showZeros="0" view="pageBreakPreview" zoomScale="40" zoomScaleNormal="40" zoomScaleSheetLayoutView="40" zoomScalePageLayoutView="40" workbookViewId="0">
      <pane xSplit="5" ySplit="5" topLeftCell="F6" activePane="bottomRight" state="frozen"/>
      <selection activeCell="P6" sqref="P6"/>
      <selection pane="topRight" activeCell="P6" sqref="P6"/>
      <selection pane="bottomLeft" activeCell="P6" sqref="P6"/>
      <selection pane="bottomRight" sqref="A1:Q1"/>
    </sheetView>
  </sheetViews>
  <sheetFormatPr defaultColWidth="9.140625" defaultRowHeight="27.75"/>
  <cols>
    <col min="1" max="1" width="11.85546875" style="45" customWidth="1"/>
    <col min="2" max="2" width="83" style="45" customWidth="1"/>
    <col min="3" max="3" width="20.7109375" style="45" customWidth="1"/>
    <col min="4" max="4" width="13.140625" style="45" customWidth="1"/>
    <col min="5" max="5" width="18.42578125" style="45" customWidth="1"/>
    <col min="6" max="6" width="19.42578125" style="45" customWidth="1"/>
    <col min="7" max="7" width="12.28515625" style="45" customWidth="1"/>
    <col min="8" max="8" width="19.85546875" style="45" customWidth="1"/>
    <col min="9" max="9" width="39.140625" style="45" customWidth="1"/>
    <col min="10" max="10" width="34.85546875" style="45" customWidth="1"/>
    <col min="11" max="11" width="37.7109375" style="45" customWidth="1"/>
    <col min="12" max="12" width="14.42578125" style="45" customWidth="1"/>
    <col min="13" max="14" width="21.7109375" style="45" customWidth="1"/>
    <col min="15" max="15" width="19.140625" style="45" hidden="1" customWidth="1"/>
    <col min="16" max="16" width="15.140625" style="45" hidden="1" customWidth="1"/>
    <col min="17" max="17" width="16.140625" style="45" hidden="1" customWidth="1"/>
    <col min="18" max="18" width="26.28515625" style="45" hidden="1" customWidth="1"/>
    <col min="19" max="19" width="46.5703125" style="46" customWidth="1"/>
    <col min="20" max="20" width="57" style="45" customWidth="1"/>
    <col min="21" max="21" width="56.28515625" style="45" customWidth="1"/>
    <col min="22" max="16384" width="9.140625" style="45"/>
  </cols>
  <sheetData>
    <row r="1" spans="1:21" s="32" customFormat="1" ht="81" customHeight="1">
      <c r="A1" s="96" t="s">
        <v>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S1" s="26"/>
    </row>
    <row r="2" spans="1:21" s="36" customFormat="1" ht="27" customHeight="1" thickBot="1">
      <c r="A2" s="33"/>
      <c r="B2" s="34" t="s">
        <v>72</v>
      </c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5"/>
      <c r="P2" s="97" t="s">
        <v>10</v>
      </c>
      <c r="Q2" s="98"/>
      <c r="S2" s="26"/>
    </row>
    <row r="3" spans="1:21" s="15" customFormat="1" ht="45" customHeight="1">
      <c r="A3" s="99" t="s">
        <v>0</v>
      </c>
      <c r="B3" s="93" t="s">
        <v>2</v>
      </c>
      <c r="C3" s="102" t="s">
        <v>15</v>
      </c>
      <c r="D3" s="102" t="s">
        <v>16</v>
      </c>
      <c r="E3" s="102"/>
      <c r="F3" s="105" t="s">
        <v>31</v>
      </c>
      <c r="G3" s="93" t="s">
        <v>24</v>
      </c>
      <c r="H3" s="93"/>
      <c r="I3" s="93" t="s">
        <v>8</v>
      </c>
      <c r="J3" s="93" t="s">
        <v>12</v>
      </c>
      <c r="K3" s="93" t="s">
        <v>6</v>
      </c>
      <c r="L3" s="93" t="s">
        <v>5</v>
      </c>
      <c r="M3" s="93"/>
      <c r="N3" s="93"/>
      <c r="O3" s="93" t="s">
        <v>9</v>
      </c>
      <c r="P3" s="87" t="s">
        <v>14</v>
      </c>
      <c r="Q3" s="90" t="s">
        <v>11</v>
      </c>
      <c r="R3" s="93" t="s">
        <v>40</v>
      </c>
      <c r="S3" s="26"/>
    </row>
    <row r="4" spans="1:21" s="16" customFormat="1" ht="24" customHeight="1">
      <c r="A4" s="100"/>
      <c r="B4" s="94"/>
      <c r="C4" s="103"/>
      <c r="D4" s="103"/>
      <c r="E4" s="103"/>
      <c r="F4" s="106"/>
      <c r="G4" s="94"/>
      <c r="H4" s="94"/>
      <c r="I4" s="94"/>
      <c r="J4" s="94"/>
      <c r="K4" s="94"/>
      <c r="L4" s="94"/>
      <c r="M4" s="94"/>
      <c r="N4" s="94"/>
      <c r="O4" s="94"/>
      <c r="P4" s="88"/>
      <c r="Q4" s="91"/>
      <c r="R4" s="94"/>
      <c r="S4" s="26"/>
    </row>
    <row r="5" spans="1:21" s="18" customFormat="1" ht="70.5" customHeight="1" thickBot="1">
      <c r="A5" s="101"/>
      <c r="B5" s="95"/>
      <c r="C5" s="104"/>
      <c r="D5" s="17" t="s">
        <v>1</v>
      </c>
      <c r="E5" s="17" t="s">
        <v>17</v>
      </c>
      <c r="F5" s="107"/>
      <c r="G5" s="8" t="s">
        <v>1</v>
      </c>
      <c r="H5" s="8" t="s">
        <v>3</v>
      </c>
      <c r="I5" s="95"/>
      <c r="J5" s="95"/>
      <c r="K5" s="95"/>
      <c r="L5" s="8" t="s">
        <v>1</v>
      </c>
      <c r="M5" s="8" t="s">
        <v>4</v>
      </c>
      <c r="N5" s="8" t="s">
        <v>13</v>
      </c>
      <c r="O5" s="95"/>
      <c r="P5" s="89"/>
      <c r="Q5" s="92"/>
      <c r="R5" s="95"/>
      <c r="S5" s="26"/>
    </row>
    <row r="6" spans="1:21" s="1" customFormat="1" ht="51.75" customHeight="1">
      <c r="A6" s="9"/>
      <c r="B6" s="10" t="s">
        <v>19</v>
      </c>
      <c r="C6" s="11">
        <f>COUNTA(C7:C13)</f>
        <v>7</v>
      </c>
      <c r="D6" s="11">
        <f>COUNTA(D7:D13)</f>
        <v>7</v>
      </c>
      <c r="E6" s="12">
        <f t="shared" ref="E6:H6" si="0">SUM(E7:E13)</f>
        <v>9600.3310000000001</v>
      </c>
      <c r="F6" s="12">
        <f t="shared" si="0"/>
        <v>241.76999999999998</v>
      </c>
      <c r="G6" s="12">
        <f t="shared" si="0"/>
        <v>7</v>
      </c>
      <c r="H6" s="12">
        <f t="shared" si="0"/>
        <v>8892.29203065</v>
      </c>
      <c r="I6" s="12">
        <f>+COUNTA(I7:I13)</f>
        <v>7</v>
      </c>
      <c r="J6" s="12">
        <f>+COUNTA(J7:J13)</f>
        <v>7</v>
      </c>
      <c r="K6" s="13" t="s">
        <v>7</v>
      </c>
      <c r="L6" s="12">
        <f>SUM(L7:L13)</f>
        <v>7</v>
      </c>
      <c r="M6" s="12">
        <f>SUM(M7:M13)</f>
        <v>8553.4202789999981</v>
      </c>
      <c r="N6" s="14">
        <f>+M6/H6</f>
        <v>0.96189151790314842</v>
      </c>
      <c r="O6" s="3" t="s">
        <v>7</v>
      </c>
      <c r="P6" s="4">
        <f>SUM(P7:P13)</f>
        <v>0</v>
      </c>
      <c r="Q6" s="2"/>
      <c r="R6" s="39"/>
      <c r="S6" s="41">
        <f>+S7+S8+S9+S10+S11+S12+S13</f>
        <v>9017867121</v>
      </c>
    </row>
    <row r="7" spans="1:21" s="1" customFormat="1" ht="176.25" customHeight="1">
      <c r="A7" s="9">
        <f t="shared" ref="A7:A13" si="1">+A6+1</f>
        <v>1</v>
      </c>
      <c r="B7" s="19" t="s">
        <v>32</v>
      </c>
      <c r="C7" s="20" t="s">
        <v>18</v>
      </c>
      <c r="D7" s="21">
        <v>1</v>
      </c>
      <c r="E7" s="21">
        <v>1500</v>
      </c>
      <c r="F7" s="22">
        <v>43.225000000000001</v>
      </c>
      <c r="G7" s="23">
        <v>1</v>
      </c>
      <c r="H7" s="25">
        <v>1387.24775</v>
      </c>
      <c r="I7" s="20" t="s">
        <v>20</v>
      </c>
      <c r="J7" s="23" t="s">
        <v>25</v>
      </c>
      <c r="K7" s="38" t="s">
        <v>56</v>
      </c>
      <c r="L7" s="23">
        <v>1</v>
      </c>
      <c r="M7" s="26">
        <v>1317.885362</v>
      </c>
      <c r="N7" s="73">
        <f>+M7/H7</f>
        <v>0.94999999963957416</v>
      </c>
      <c r="O7" s="6"/>
      <c r="P7" s="5"/>
      <c r="Q7" s="2"/>
      <c r="R7" s="29" t="s">
        <v>44</v>
      </c>
      <c r="S7" s="78">
        <f>+U7-T7</f>
        <v>1430636749</v>
      </c>
      <c r="T7" s="40">
        <v>69363251</v>
      </c>
      <c r="U7" s="40">
        <v>1500000000</v>
      </c>
    </row>
    <row r="8" spans="1:21" s="1" customFormat="1" ht="166.5" customHeight="1">
      <c r="A8" s="9">
        <f t="shared" si="1"/>
        <v>2</v>
      </c>
      <c r="B8" s="19" t="s">
        <v>33</v>
      </c>
      <c r="C8" s="20" t="s">
        <v>18</v>
      </c>
      <c r="D8" s="21">
        <v>1</v>
      </c>
      <c r="E8" s="21">
        <v>1400</v>
      </c>
      <c r="F8" s="22">
        <v>41.134999999999998</v>
      </c>
      <c r="G8" s="23">
        <v>1</v>
      </c>
      <c r="H8" s="25">
        <v>1294.1052279999999</v>
      </c>
      <c r="I8" s="20" t="s">
        <v>20</v>
      </c>
      <c r="J8" s="29" t="s">
        <v>26</v>
      </c>
      <c r="K8" s="38" t="s">
        <v>59</v>
      </c>
      <c r="L8" s="23">
        <v>1</v>
      </c>
      <c r="M8" s="26">
        <v>1229.3999659999999</v>
      </c>
      <c r="N8" s="73">
        <f>+M8/H8</f>
        <v>0.94999999953635927</v>
      </c>
      <c r="O8" s="7"/>
      <c r="P8" s="5"/>
      <c r="Q8" s="2"/>
      <c r="R8" s="29" t="s">
        <v>42</v>
      </c>
      <c r="S8" s="78">
        <f>+U8-T8</f>
        <v>1335293966</v>
      </c>
      <c r="T8" s="40">
        <v>64706034</v>
      </c>
      <c r="U8" s="40">
        <v>1400000000</v>
      </c>
    </row>
    <row r="9" spans="1:21" s="1" customFormat="1" ht="166.5">
      <c r="A9" s="9">
        <f t="shared" si="1"/>
        <v>3</v>
      </c>
      <c r="B9" s="19" t="s">
        <v>34</v>
      </c>
      <c r="C9" s="20" t="s">
        <v>18</v>
      </c>
      <c r="D9" s="21">
        <v>1</v>
      </c>
      <c r="E9" s="21">
        <v>1500</v>
      </c>
      <c r="F9" s="22">
        <v>44.65</v>
      </c>
      <c r="G9" s="23">
        <v>1</v>
      </c>
      <c r="H9" s="25">
        <v>1385.5615375499999</v>
      </c>
      <c r="I9" s="20" t="s">
        <v>20</v>
      </c>
      <c r="J9" s="30" t="s">
        <v>26</v>
      </c>
      <c r="K9" s="38" t="s">
        <v>60</v>
      </c>
      <c r="L9" s="23">
        <v>1</v>
      </c>
      <c r="M9" s="37">
        <f>1271.940674+44.342786</f>
        <v>1316.2834599999999</v>
      </c>
      <c r="N9" s="80">
        <f>+M9/H9</f>
        <v>0.94999999951463721</v>
      </c>
      <c r="O9" s="7"/>
      <c r="P9" s="5"/>
      <c r="Q9" s="2"/>
      <c r="R9" s="29" t="s">
        <v>45</v>
      </c>
      <c r="S9" s="78">
        <f>+U9-T9</f>
        <v>1348561384</v>
      </c>
      <c r="T9" s="40">
        <v>151438616</v>
      </c>
      <c r="U9" s="40">
        <v>1500000000</v>
      </c>
    </row>
    <row r="10" spans="1:21" s="1" customFormat="1" ht="105.75" customHeight="1">
      <c r="A10" s="9">
        <f t="shared" si="1"/>
        <v>4</v>
      </c>
      <c r="B10" s="19" t="s">
        <v>35</v>
      </c>
      <c r="C10" s="20" t="s">
        <v>18</v>
      </c>
      <c r="D10" s="21">
        <v>1</v>
      </c>
      <c r="E10" s="21">
        <v>1500</v>
      </c>
      <c r="F10" s="22">
        <v>43.225000000000001</v>
      </c>
      <c r="G10" s="23">
        <v>1</v>
      </c>
      <c r="H10" s="25">
        <v>1395.86798</v>
      </c>
      <c r="I10" s="20" t="s">
        <v>20</v>
      </c>
      <c r="J10" s="30" t="s">
        <v>27</v>
      </c>
      <c r="K10" s="38" t="s">
        <v>57</v>
      </c>
      <c r="L10" s="23">
        <v>1</v>
      </c>
      <c r="M10" s="26">
        <f>1279.780041+46.294538</f>
        <v>1326.0745790000001</v>
      </c>
      <c r="N10" s="80">
        <f t="shared" ref="N10:N13" si="2">+M10/H10</f>
        <v>0.94999999856719985</v>
      </c>
      <c r="O10" s="7"/>
      <c r="P10" s="5"/>
      <c r="Q10" s="2"/>
      <c r="R10" s="29" t="s">
        <v>43</v>
      </c>
      <c r="S10" s="78">
        <f>+U10-T10</f>
        <v>1432652953</v>
      </c>
      <c r="T10" s="40">
        <v>67347047</v>
      </c>
      <c r="U10" s="40">
        <v>1500000000</v>
      </c>
    </row>
    <row r="11" spans="1:21" s="1" customFormat="1" ht="152.25" customHeight="1">
      <c r="A11" s="9">
        <f t="shared" si="1"/>
        <v>5</v>
      </c>
      <c r="B11" s="19" t="s">
        <v>38</v>
      </c>
      <c r="C11" s="20" t="s">
        <v>18</v>
      </c>
      <c r="D11" s="21">
        <v>1</v>
      </c>
      <c r="E11" s="21">
        <v>800.33100000000002</v>
      </c>
      <c r="F11" s="22">
        <v>11.4</v>
      </c>
      <c r="G11" s="23">
        <v>1</v>
      </c>
      <c r="H11" s="25">
        <v>739.98924275000002</v>
      </c>
      <c r="I11" s="20" t="s">
        <v>21</v>
      </c>
      <c r="J11" s="29" t="s">
        <v>22</v>
      </c>
      <c r="K11" s="38" t="s">
        <v>30</v>
      </c>
      <c r="L11" s="23">
        <v>1</v>
      </c>
      <c r="M11" s="26">
        <v>739.71373600000004</v>
      </c>
      <c r="N11" s="73">
        <f t="shared" si="2"/>
        <v>0.99962768816884939</v>
      </c>
      <c r="O11" s="7"/>
      <c r="P11" s="5"/>
      <c r="Q11" s="2"/>
      <c r="R11" s="29" t="s">
        <v>39</v>
      </c>
      <c r="S11" s="78">
        <v>739713736</v>
      </c>
      <c r="T11" s="40"/>
      <c r="U11" s="40"/>
    </row>
    <row r="12" spans="1:21" s="1" customFormat="1" ht="162" customHeight="1">
      <c r="A12" s="9">
        <f t="shared" si="1"/>
        <v>6</v>
      </c>
      <c r="B12" s="19" t="s">
        <v>37</v>
      </c>
      <c r="C12" s="20" t="s">
        <v>18</v>
      </c>
      <c r="D12" s="21">
        <v>1</v>
      </c>
      <c r="E12" s="21">
        <v>1500</v>
      </c>
      <c r="F12" s="22">
        <v>17</v>
      </c>
      <c r="G12" s="23">
        <v>1</v>
      </c>
      <c r="H12" s="25">
        <v>1396.4663443500001</v>
      </c>
      <c r="I12" s="20" t="s">
        <v>21</v>
      </c>
      <c r="J12" s="29" t="s">
        <v>28</v>
      </c>
      <c r="K12" s="38" t="s">
        <v>30</v>
      </c>
      <c r="L12" s="23">
        <v>1</v>
      </c>
      <c r="M12" s="26">
        <v>1395.661926</v>
      </c>
      <c r="N12" s="73">
        <f t="shared" si="2"/>
        <v>0.99942396152026525</v>
      </c>
      <c r="O12" s="7"/>
      <c r="P12" s="5"/>
      <c r="Q12" s="2"/>
      <c r="R12" s="29" t="s">
        <v>39</v>
      </c>
      <c r="S12" s="78">
        <v>1395661926</v>
      </c>
      <c r="T12" s="40"/>
      <c r="U12" s="40"/>
    </row>
    <row r="13" spans="1:21" s="1" customFormat="1" ht="184.5" customHeight="1">
      <c r="A13" s="9">
        <f t="shared" si="1"/>
        <v>7</v>
      </c>
      <c r="B13" s="19" t="s">
        <v>36</v>
      </c>
      <c r="C13" s="20" t="s">
        <v>18</v>
      </c>
      <c r="D13" s="21">
        <v>1</v>
      </c>
      <c r="E13" s="21">
        <v>1400</v>
      </c>
      <c r="F13" s="22">
        <v>41.134999999999998</v>
      </c>
      <c r="G13" s="23">
        <v>1</v>
      </c>
      <c r="H13" s="25">
        <v>1293.053948</v>
      </c>
      <c r="I13" s="20" t="s">
        <v>20</v>
      </c>
      <c r="J13" s="23" t="s">
        <v>29</v>
      </c>
      <c r="K13" s="38" t="s">
        <v>58</v>
      </c>
      <c r="L13" s="23">
        <v>1</v>
      </c>
      <c r="M13" s="26">
        <v>1228.4012499999999</v>
      </c>
      <c r="N13" s="73">
        <f t="shared" si="2"/>
        <v>0.94999999953598213</v>
      </c>
      <c r="O13" s="42"/>
      <c r="P13" s="43"/>
      <c r="Q13" s="2"/>
      <c r="R13" s="44" t="s">
        <v>41</v>
      </c>
      <c r="S13" s="78">
        <f>+U13-T13</f>
        <v>1335346407</v>
      </c>
      <c r="T13" s="40">
        <v>64653593</v>
      </c>
      <c r="U13" s="40">
        <v>1400000000</v>
      </c>
    </row>
    <row r="16" spans="1:21">
      <c r="C16" s="49"/>
      <c r="D16" s="49"/>
      <c r="E16" s="49"/>
      <c r="F16" s="49"/>
      <c r="G16" s="49"/>
      <c r="H16" s="49"/>
      <c r="I16" s="49"/>
      <c r="J16" s="49"/>
    </row>
    <row r="17" spans="3:11" ht="35.25">
      <c r="C17" s="51" t="s">
        <v>54</v>
      </c>
      <c r="D17" s="52"/>
      <c r="E17" s="52"/>
      <c r="F17" s="52"/>
      <c r="G17" s="52"/>
      <c r="H17" s="52"/>
      <c r="I17" s="52"/>
      <c r="J17" s="52"/>
      <c r="K17" s="53"/>
    </row>
    <row r="18" spans="3:11" ht="34.5">
      <c r="C18" s="51" t="s">
        <v>55</v>
      </c>
      <c r="D18" s="52"/>
      <c r="E18" s="52"/>
      <c r="F18" s="52"/>
      <c r="G18" s="52"/>
      <c r="H18" s="52"/>
      <c r="I18" s="52"/>
      <c r="J18" s="54"/>
      <c r="K18" s="52" t="s">
        <v>53</v>
      </c>
    </row>
    <row r="19" spans="3:11" ht="43.5">
      <c r="C19" s="50"/>
      <c r="D19" s="50"/>
      <c r="E19" s="50"/>
      <c r="F19" s="50"/>
      <c r="G19" s="50"/>
      <c r="H19" s="50"/>
      <c r="I19" s="50"/>
      <c r="J19" s="50"/>
      <c r="K19" s="50"/>
    </row>
  </sheetData>
  <autoFilter ref="A5:Q13"/>
  <mergeCells count="16">
    <mergeCell ref="A1:Q1"/>
    <mergeCell ref="P2:Q2"/>
    <mergeCell ref="J3:J5"/>
    <mergeCell ref="G3:H4"/>
    <mergeCell ref="A3:A5"/>
    <mergeCell ref="D3:E4"/>
    <mergeCell ref="B3:B5"/>
    <mergeCell ref="L3:N4"/>
    <mergeCell ref="P3:P5"/>
    <mergeCell ref="K3:K5"/>
    <mergeCell ref="O3:O5"/>
    <mergeCell ref="R3:R5"/>
    <mergeCell ref="C3:C5"/>
    <mergeCell ref="I3:I5"/>
    <mergeCell ref="F3:F5"/>
    <mergeCell ref="Q3:Q5"/>
  </mergeCells>
  <printOptions horizontalCentered="1"/>
  <pageMargins left="0" right="0" top="0.19685039370078741" bottom="0" header="0.19685039370078741" footer="0.19685039370078741"/>
  <pageSetup paperSize="9" scale="37" orientation="landscape" r:id="rId1"/>
  <colBreaks count="1" manualBreakCount="1">
    <brk id="16" max="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showZeros="0" view="pageBreakPreview" zoomScale="40" zoomScaleNormal="40" zoomScaleSheetLayoutView="40" zoomScalePageLayoutView="4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B3" sqref="B3:B5"/>
    </sheetView>
  </sheetViews>
  <sheetFormatPr defaultColWidth="9.140625" defaultRowHeight="44.25"/>
  <cols>
    <col min="1" max="1" width="11.85546875" style="45" customWidth="1"/>
    <col min="2" max="2" width="83" style="45" customWidth="1"/>
    <col min="3" max="3" width="20.7109375" style="45" customWidth="1"/>
    <col min="4" max="4" width="13.140625" style="45" customWidth="1"/>
    <col min="5" max="5" width="18.42578125" style="45" customWidth="1"/>
    <col min="6" max="6" width="19.42578125" style="45" customWidth="1"/>
    <col min="7" max="7" width="12.28515625" style="45" customWidth="1"/>
    <col min="8" max="8" width="19.85546875" style="45" customWidth="1"/>
    <col min="9" max="9" width="39.140625" style="45" customWidth="1"/>
    <col min="10" max="10" width="34.85546875" style="45" customWidth="1"/>
    <col min="11" max="11" width="37.7109375" style="45" customWidth="1"/>
    <col min="12" max="12" width="14.42578125" style="45" customWidth="1"/>
    <col min="13" max="14" width="21.7109375" style="45" customWidth="1"/>
    <col min="15" max="15" width="33.5703125" style="45" customWidth="1"/>
    <col min="16" max="16" width="40.7109375" style="45" customWidth="1"/>
    <col min="17" max="17" width="38.5703125" style="45" customWidth="1"/>
    <col min="18" max="18" width="47.42578125" style="45" customWidth="1"/>
    <col min="19" max="19" width="74.5703125" style="58" customWidth="1"/>
    <col min="20" max="16384" width="9.140625" style="45"/>
  </cols>
  <sheetData>
    <row r="1" spans="1:19" s="32" customFormat="1" ht="81" customHeight="1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4"/>
      <c r="Q1" s="74"/>
      <c r="S1" s="55"/>
    </row>
    <row r="2" spans="1:19" s="36" customFormat="1" ht="27" customHeight="1" thickBot="1">
      <c r="A2" s="33"/>
      <c r="B2" s="34" t="s">
        <v>95</v>
      </c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5"/>
      <c r="P2" s="35"/>
      <c r="Q2" s="35"/>
      <c r="S2" s="55"/>
    </row>
    <row r="3" spans="1:19" s="15" customFormat="1" ht="45" customHeight="1">
      <c r="A3" s="99" t="s">
        <v>0</v>
      </c>
      <c r="B3" s="93" t="s">
        <v>2</v>
      </c>
      <c r="C3" s="102" t="s">
        <v>15</v>
      </c>
      <c r="D3" s="102" t="s">
        <v>16</v>
      </c>
      <c r="E3" s="102"/>
      <c r="F3" s="105" t="s">
        <v>31</v>
      </c>
      <c r="G3" s="93" t="s">
        <v>24</v>
      </c>
      <c r="H3" s="93"/>
      <c r="I3" s="93" t="s">
        <v>8</v>
      </c>
      <c r="J3" s="93" t="s">
        <v>12</v>
      </c>
      <c r="K3" s="93" t="s">
        <v>6</v>
      </c>
      <c r="L3" s="93" t="s">
        <v>5</v>
      </c>
      <c r="M3" s="93"/>
      <c r="N3" s="93"/>
      <c r="O3" s="93" t="s">
        <v>9</v>
      </c>
      <c r="P3" s="75"/>
      <c r="Q3" s="75"/>
      <c r="S3" s="55"/>
    </row>
    <row r="4" spans="1:19" s="16" customFormat="1" ht="24" customHeight="1">
      <c r="A4" s="100"/>
      <c r="B4" s="94"/>
      <c r="C4" s="103"/>
      <c r="D4" s="103"/>
      <c r="E4" s="103"/>
      <c r="F4" s="106"/>
      <c r="G4" s="94"/>
      <c r="H4" s="94"/>
      <c r="I4" s="94"/>
      <c r="J4" s="94"/>
      <c r="K4" s="94"/>
      <c r="L4" s="94"/>
      <c r="M4" s="94"/>
      <c r="N4" s="94"/>
      <c r="O4" s="94"/>
      <c r="P4" s="75"/>
      <c r="Q4" s="75"/>
      <c r="S4" s="56"/>
    </row>
    <row r="5" spans="1:19" s="18" customFormat="1" ht="70.5" customHeight="1" thickBot="1">
      <c r="A5" s="101"/>
      <c r="B5" s="95"/>
      <c r="C5" s="104"/>
      <c r="D5" s="48" t="s">
        <v>1</v>
      </c>
      <c r="E5" s="48" t="s">
        <v>17</v>
      </c>
      <c r="F5" s="107"/>
      <c r="G5" s="47" t="s">
        <v>1</v>
      </c>
      <c r="H5" s="47" t="s">
        <v>3</v>
      </c>
      <c r="I5" s="95"/>
      <c r="J5" s="95"/>
      <c r="K5" s="95"/>
      <c r="L5" s="47" t="s">
        <v>1</v>
      </c>
      <c r="M5" s="47" t="s">
        <v>4</v>
      </c>
      <c r="N5" s="47" t="s">
        <v>13</v>
      </c>
      <c r="O5" s="95"/>
      <c r="P5" s="75"/>
      <c r="Q5" s="75"/>
      <c r="S5" s="57"/>
    </row>
    <row r="6" spans="1:19" s="1" customFormat="1" ht="51.75" customHeight="1">
      <c r="A6" s="9"/>
      <c r="B6" s="10" t="s">
        <v>19</v>
      </c>
      <c r="C6" s="11">
        <f>COUNTA(C7:C12)</f>
        <v>6</v>
      </c>
      <c r="D6" s="11">
        <f>COUNTA(D7:D12)</f>
        <v>6</v>
      </c>
      <c r="E6" s="12">
        <f>SUM(E7:E12)</f>
        <v>8800</v>
      </c>
      <c r="F6" s="12">
        <f>SUM(F7:F12)</f>
        <v>208.9753</v>
      </c>
      <c r="G6" s="12">
        <f>SUM(G7:G12)</f>
        <v>6</v>
      </c>
      <c r="H6" s="12">
        <f>SUM(H7:H12)</f>
        <v>7990.7888919999996</v>
      </c>
      <c r="I6" s="12">
        <f>+COUNTA(I7:I12)</f>
        <v>6</v>
      </c>
      <c r="J6" s="12">
        <f>+COUNTA(J7:J12)</f>
        <v>6</v>
      </c>
      <c r="K6" s="13" t="s">
        <v>7</v>
      </c>
      <c r="L6" s="12">
        <f>SUM(L7:L12)</f>
        <v>6</v>
      </c>
      <c r="M6" s="12">
        <f>SUM(M7:M12)</f>
        <v>7704.0524450000012</v>
      </c>
      <c r="N6" s="14">
        <f>+M6/H6</f>
        <v>0.96411662842362589</v>
      </c>
      <c r="O6" s="3" t="s">
        <v>7</v>
      </c>
      <c r="P6" s="77">
        <f>+SUM(P7:P12)</f>
        <v>4865425195</v>
      </c>
      <c r="Q6" s="76"/>
      <c r="S6" s="55"/>
    </row>
    <row r="7" spans="1:19" s="1" customFormat="1" ht="139.5" customHeight="1">
      <c r="A7" s="9">
        <f t="shared" ref="A7:A12" si="0">+A6+1</f>
        <v>1</v>
      </c>
      <c r="B7" s="19" t="s">
        <v>47</v>
      </c>
      <c r="C7" s="20" t="s">
        <v>18</v>
      </c>
      <c r="D7" s="21">
        <v>1</v>
      </c>
      <c r="E7" s="21">
        <v>1500</v>
      </c>
      <c r="F7" s="22">
        <v>20.416450000000001</v>
      </c>
      <c r="G7" s="23">
        <v>1</v>
      </c>
      <c r="H7" s="24">
        <v>1356.3030000000001</v>
      </c>
      <c r="I7" s="20" t="s">
        <v>21</v>
      </c>
      <c r="J7" s="23" t="s">
        <v>64</v>
      </c>
      <c r="K7" s="38" t="s">
        <v>68</v>
      </c>
      <c r="L7" s="23">
        <v>1</v>
      </c>
      <c r="M7" s="26">
        <f>203.445502+1117.673623</f>
        <v>1321.1191249999999</v>
      </c>
      <c r="N7" s="84">
        <f>+M7/H7</f>
        <v>0.97405898608201846</v>
      </c>
      <c r="O7" s="26" t="s">
        <v>87</v>
      </c>
      <c r="P7" s="79">
        <f>+R7-Q7</f>
        <v>340842150</v>
      </c>
      <c r="Q7" s="26">
        <v>1159157850</v>
      </c>
      <c r="R7" s="26">
        <v>1500000000</v>
      </c>
      <c r="S7" s="59">
        <v>302827527</v>
      </c>
    </row>
    <row r="8" spans="1:19" s="1" customFormat="1" ht="139.5" customHeight="1">
      <c r="A8" s="9">
        <f t="shared" si="0"/>
        <v>2</v>
      </c>
      <c r="B8" s="19" t="s">
        <v>48</v>
      </c>
      <c r="C8" s="20" t="s">
        <v>18</v>
      </c>
      <c r="D8" s="21">
        <v>1</v>
      </c>
      <c r="E8" s="21">
        <v>1500</v>
      </c>
      <c r="F8" s="22">
        <v>20.416450000000001</v>
      </c>
      <c r="G8" s="23">
        <v>1</v>
      </c>
      <c r="H8" s="25">
        <v>1351.2892019999999</v>
      </c>
      <c r="I8" s="20" t="s">
        <v>21</v>
      </c>
      <c r="J8" s="29" t="s">
        <v>61</v>
      </c>
      <c r="K8" s="38" t="s">
        <v>65</v>
      </c>
      <c r="L8" s="23">
        <v>1</v>
      </c>
      <c r="M8" s="26">
        <v>1307.967789</v>
      </c>
      <c r="N8" s="80">
        <f>+M8/H8</f>
        <v>0.96794067995520039</v>
      </c>
      <c r="O8" s="26" t="s">
        <v>88</v>
      </c>
      <c r="P8" s="79">
        <v>1380979119</v>
      </c>
      <c r="Q8" s="26">
        <v>1321.1191249999999</v>
      </c>
      <c r="R8" s="26"/>
      <c r="S8" s="55">
        <v>300647333</v>
      </c>
    </row>
    <row r="9" spans="1:19" s="1" customFormat="1" ht="139.5" customHeight="1">
      <c r="A9" s="9">
        <f t="shared" si="0"/>
        <v>3</v>
      </c>
      <c r="B9" s="19" t="s">
        <v>49</v>
      </c>
      <c r="C9" s="20" t="s">
        <v>18</v>
      </c>
      <c r="D9" s="21">
        <v>1</v>
      </c>
      <c r="E9" s="21">
        <v>1500</v>
      </c>
      <c r="F9" s="22">
        <v>20.417400000000001</v>
      </c>
      <c r="G9" s="23">
        <v>1</v>
      </c>
      <c r="H9" s="25">
        <v>1321.78269</v>
      </c>
      <c r="I9" s="20" t="s">
        <v>21</v>
      </c>
      <c r="J9" s="22" t="s">
        <v>62</v>
      </c>
      <c r="K9" s="38" t="s">
        <v>66</v>
      </c>
      <c r="L9" s="23">
        <v>1</v>
      </c>
      <c r="M9" s="37">
        <v>1312.5700810000001</v>
      </c>
      <c r="N9" s="84">
        <f>+M9/H9</f>
        <v>0.99303016367993147</v>
      </c>
      <c r="O9" s="26" t="s">
        <v>88</v>
      </c>
      <c r="P9" s="79">
        <v>1384651361</v>
      </c>
      <c r="Q9" s="86">
        <v>1321.533897</v>
      </c>
      <c r="R9" s="26"/>
      <c r="S9" s="55">
        <v>305196425</v>
      </c>
    </row>
    <row r="10" spans="1:19" s="1" customFormat="1" ht="202.5" customHeight="1">
      <c r="A10" s="9">
        <f t="shared" si="0"/>
        <v>4</v>
      </c>
      <c r="B10" s="19" t="s">
        <v>50</v>
      </c>
      <c r="C10" s="20" t="s">
        <v>18</v>
      </c>
      <c r="D10" s="21">
        <v>1</v>
      </c>
      <c r="E10" s="21">
        <v>1500</v>
      </c>
      <c r="F10" s="22">
        <v>50.825000000000003</v>
      </c>
      <c r="G10" s="23">
        <v>1</v>
      </c>
      <c r="H10" s="25">
        <v>1391.087</v>
      </c>
      <c r="I10" s="20" t="s">
        <v>20</v>
      </c>
      <c r="J10" s="22" t="s">
        <v>63</v>
      </c>
      <c r="K10" s="28" t="s">
        <v>67</v>
      </c>
      <c r="L10" s="23">
        <v>1</v>
      </c>
      <c r="M10" s="26">
        <f>967.431876+354.102021</f>
        <v>1321.533897</v>
      </c>
      <c r="N10" s="84">
        <f t="shared" ref="N10:N12" si="1">+M10/H10</f>
        <v>0.95000089642128782</v>
      </c>
      <c r="O10" s="85" t="s">
        <v>91</v>
      </c>
      <c r="P10" s="79">
        <f>+R10-Q10</f>
        <v>1027884210</v>
      </c>
      <c r="Q10" s="26">
        <v>472115790</v>
      </c>
      <c r="R10" s="26">
        <v>1500000000</v>
      </c>
      <c r="S10" s="55">
        <v>306469566</v>
      </c>
    </row>
    <row r="11" spans="1:19" s="1" customFormat="1" ht="198.75" customHeight="1">
      <c r="A11" s="9">
        <f t="shared" si="0"/>
        <v>5</v>
      </c>
      <c r="B11" s="19" t="s">
        <v>51</v>
      </c>
      <c r="C11" s="20" t="s">
        <v>18</v>
      </c>
      <c r="D11" s="21">
        <v>1</v>
      </c>
      <c r="E11" s="21">
        <v>1300</v>
      </c>
      <c r="F11" s="22">
        <v>46.075000000000003</v>
      </c>
      <c r="G11" s="23">
        <v>1</v>
      </c>
      <c r="H11" s="25">
        <v>1191.1479999999999</v>
      </c>
      <c r="I11" s="20" t="s">
        <v>20</v>
      </c>
      <c r="J11" s="22" t="s">
        <v>63</v>
      </c>
      <c r="K11" s="38" t="s">
        <v>69</v>
      </c>
      <c r="L11" s="23">
        <v>1</v>
      </c>
      <c r="M11" s="26">
        <f>178.672231+952.918567</f>
        <v>1131.5907980000002</v>
      </c>
      <c r="N11" s="84">
        <f t="shared" si="1"/>
        <v>0.95000016622619543</v>
      </c>
      <c r="O11" s="26" t="s">
        <v>89</v>
      </c>
      <c r="P11" s="79">
        <f>+R11-Q11</f>
        <v>245549152</v>
      </c>
      <c r="Q11" s="26">
        <v>1054450848</v>
      </c>
      <c r="R11" s="26">
        <v>1300000000</v>
      </c>
      <c r="S11" s="59">
        <v>308512923</v>
      </c>
    </row>
    <row r="12" spans="1:19" s="1" customFormat="1" ht="244.5" customHeight="1">
      <c r="A12" s="9">
        <f t="shared" si="0"/>
        <v>6</v>
      </c>
      <c r="B12" s="19" t="s">
        <v>52</v>
      </c>
      <c r="C12" s="20" t="s">
        <v>18</v>
      </c>
      <c r="D12" s="21">
        <v>1</v>
      </c>
      <c r="E12" s="21">
        <v>1500</v>
      </c>
      <c r="F12" s="22">
        <v>50.825000000000003</v>
      </c>
      <c r="G12" s="23">
        <v>1</v>
      </c>
      <c r="H12" s="25">
        <v>1379.1790000000001</v>
      </c>
      <c r="I12" s="20" t="s">
        <v>20</v>
      </c>
      <c r="J12" s="22" t="s">
        <v>63</v>
      </c>
      <c r="K12" s="38" t="s">
        <v>69</v>
      </c>
      <c r="L12" s="23">
        <v>1</v>
      </c>
      <c r="M12" s="26">
        <f>413.453922+895.816833</f>
        <v>1309.270755</v>
      </c>
      <c r="N12" s="84">
        <f t="shared" si="1"/>
        <v>0.94931169558121165</v>
      </c>
      <c r="O12" s="26" t="s">
        <v>90</v>
      </c>
      <c r="P12" s="79">
        <f>+R12-Q12</f>
        <v>485519203</v>
      </c>
      <c r="Q12" s="26">
        <v>1014480797</v>
      </c>
      <c r="R12" s="26">
        <v>1500000000</v>
      </c>
      <c r="S12" s="59">
        <v>308512923</v>
      </c>
    </row>
  </sheetData>
  <autoFilter ref="A5:O12"/>
  <mergeCells count="12">
    <mergeCell ref="A1:O1"/>
    <mergeCell ref="A3:A5"/>
    <mergeCell ref="B3:B5"/>
    <mergeCell ref="C3:C5"/>
    <mergeCell ref="D3:E4"/>
    <mergeCell ref="F3:F5"/>
    <mergeCell ref="G3:H4"/>
    <mergeCell ref="I3:I5"/>
    <mergeCell ref="J3:J5"/>
    <mergeCell ref="K3:K5"/>
    <mergeCell ref="L3:N4"/>
    <mergeCell ref="O3:O5"/>
  </mergeCells>
  <printOptions horizontalCentered="1"/>
  <pageMargins left="0" right="0" top="0.19685039370078741" bottom="0" header="0.19685039370078741" footer="0.19685039370078741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showZeros="0" tabSelected="1" view="pageBreakPreview" zoomScale="40" zoomScaleNormal="40" zoomScaleSheetLayoutView="40" zoomScalePageLayoutView="4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N10" sqref="N10"/>
    </sheetView>
  </sheetViews>
  <sheetFormatPr defaultColWidth="9.140625" defaultRowHeight="44.25"/>
  <cols>
    <col min="1" max="1" width="11.85546875" style="45" customWidth="1"/>
    <col min="2" max="2" width="94.42578125" style="45" customWidth="1"/>
    <col min="3" max="3" width="20.7109375" style="45" customWidth="1"/>
    <col min="4" max="4" width="13.140625" style="45" customWidth="1"/>
    <col min="5" max="5" width="18.42578125" style="45" customWidth="1"/>
    <col min="6" max="6" width="19.42578125" style="45" customWidth="1"/>
    <col min="7" max="7" width="12.28515625" style="45" customWidth="1"/>
    <col min="8" max="8" width="19.85546875" style="45" customWidth="1"/>
    <col min="9" max="9" width="39.140625" style="45" customWidth="1"/>
    <col min="10" max="10" width="34.85546875" style="45" customWidth="1"/>
    <col min="11" max="11" width="37.7109375" style="45" customWidth="1"/>
    <col min="12" max="12" width="14.42578125" style="45" customWidth="1"/>
    <col min="13" max="14" width="21.7109375" style="45" customWidth="1"/>
    <col min="15" max="15" width="23.140625" style="45" customWidth="1"/>
    <col min="16" max="16" width="40.7109375" style="45" customWidth="1"/>
    <col min="17" max="17" width="38.5703125" style="45" customWidth="1"/>
    <col min="18" max="18" width="47.42578125" style="45" customWidth="1"/>
    <col min="19" max="19" width="74.5703125" style="58" customWidth="1"/>
    <col min="20" max="16384" width="9.140625" style="45"/>
  </cols>
  <sheetData>
    <row r="1" spans="1:19" s="32" customFormat="1" ht="81" customHeight="1">
      <c r="A1" s="96" t="s">
        <v>73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82"/>
      <c r="Q1" s="82"/>
      <c r="S1" s="55"/>
    </row>
    <row r="2" spans="1:19" s="36" customFormat="1" ht="27" customHeight="1" thickBot="1">
      <c r="A2" s="33"/>
      <c r="B2" s="34" t="s">
        <v>95</v>
      </c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5"/>
      <c r="P2" s="35"/>
      <c r="Q2" s="35"/>
      <c r="S2" s="55"/>
    </row>
    <row r="3" spans="1:19" s="15" customFormat="1" ht="45" customHeight="1">
      <c r="A3" s="99" t="s">
        <v>0</v>
      </c>
      <c r="B3" s="93" t="s">
        <v>2</v>
      </c>
      <c r="C3" s="102" t="s">
        <v>15</v>
      </c>
      <c r="D3" s="102" t="s">
        <v>16</v>
      </c>
      <c r="E3" s="102"/>
      <c r="F3" s="105" t="s">
        <v>31</v>
      </c>
      <c r="G3" s="93" t="s">
        <v>24</v>
      </c>
      <c r="H3" s="93"/>
      <c r="I3" s="93" t="s">
        <v>8</v>
      </c>
      <c r="J3" s="93" t="s">
        <v>12</v>
      </c>
      <c r="K3" s="93" t="s">
        <v>6</v>
      </c>
      <c r="L3" s="93" t="s">
        <v>5</v>
      </c>
      <c r="M3" s="93"/>
      <c r="N3" s="93"/>
      <c r="O3" s="93" t="s">
        <v>9</v>
      </c>
      <c r="P3" s="75"/>
      <c r="Q3" s="75"/>
      <c r="S3" s="55"/>
    </row>
    <row r="4" spans="1:19" s="16" customFormat="1" ht="24" customHeight="1">
      <c r="A4" s="100"/>
      <c r="B4" s="94"/>
      <c r="C4" s="103"/>
      <c r="D4" s="103"/>
      <c r="E4" s="103"/>
      <c r="F4" s="106"/>
      <c r="G4" s="94"/>
      <c r="H4" s="94"/>
      <c r="I4" s="94"/>
      <c r="J4" s="94"/>
      <c r="K4" s="94"/>
      <c r="L4" s="94"/>
      <c r="M4" s="94"/>
      <c r="N4" s="94"/>
      <c r="O4" s="94"/>
      <c r="P4" s="75"/>
      <c r="Q4" s="75"/>
      <c r="S4" s="56"/>
    </row>
    <row r="5" spans="1:19" s="18" customFormat="1" ht="70.5" customHeight="1" thickBot="1">
      <c r="A5" s="101"/>
      <c r="B5" s="95"/>
      <c r="C5" s="104"/>
      <c r="D5" s="83" t="s">
        <v>1</v>
      </c>
      <c r="E5" s="83" t="s">
        <v>17</v>
      </c>
      <c r="F5" s="107"/>
      <c r="G5" s="81" t="s">
        <v>1</v>
      </c>
      <c r="H5" s="81" t="s">
        <v>3</v>
      </c>
      <c r="I5" s="95"/>
      <c r="J5" s="95"/>
      <c r="K5" s="95"/>
      <c r="L5" s="81" t="s">
        <v>1</v>
      </c>
      <c r="M5" s="81" t="s">
        <v>4</v>
      </c>
      <c r="N5" s="81" t="s">
        <v>13</v>
      </c>
      <c r="O5" s="95"/>
      <c r="P5" s="75"/>
      <c r="Q5" s="75"/>
      <c r="S5" s="57"/>
    </row>
    <row r="6" spans="1:19" s="1" customFormat="1" ht="51.75" customHeight="1">
      <c r="A6" s="9"/>
      <c r="B6" s="10" t="s">
        <v>19</v>
      </c>
      <c r="C6" s="11">
        <f>COUNTA(C7:C11)</f>
        <v>5</v>
      </c>
      <c r="D6" s="11">
        <f>COUNTA(D7:D11)</f>
        <v>5</v>
      </c>
      <c r="E6" s="68">
        <f>SUM(E7:E11)</f>
        <v>5402.9</v>
      </c>
      <c r="F6" s="12">
        <f>SUM(F7:F11)</f>
        <v>84.68965</v>
      </c>
      <c r="G6" s="12">
        <f>SUM(G7:G11)</f>
        <v>4</v>
      </c>
      <c r="H6" s="12">
        <f>SUM(H7:H11)</f>
        <v>4359.6525117500005</v>
      </c>
      <c r="I6" s="12">
        <f>+COUNTA(I7:I11)</f>
        <v>5</v>
      </c>
      <c r="J6" s="12">
        <f>+COUNTA(J7:J11)</f>
        <v>5</v>
      </c>
      <c r="K6" s="13" t="s">
        <v>7</v>
      </c>
      <c r="L6" s="12">
        <f>SUM(L7:L11)</f>
        <v>4</v>
      </c>
      <c r="M6" s="12">
        <f>SUM(M7:M11)</f>
        <v>666.024</v>
      </c>
      <c r="N6" s="14">
        <f>+M6/H6</f>
        <v>0.15276997380065332</v>
      </c>
      <c r="O6" s="3" t="s">
        <v>7</v>
      </c>
      <c r="P6" s="77">
        <f>+SUM(P7:P11)</f>
        <v>4379905992</v>
      </c>
      <c r="Q6" s="76"/>
      <c r="S6" s="55"/>
    </row>
    <row r="7" spans="1:19" s="1" customFormat="1" ht="168" customHeight="1">
      <c r="A7" s="9">
        <f t="shared" ref="A7:A11" si="0">+A6+1</f>
        <v>1</v>
      </c>
      <c r="B7" s="19" t="s">
        <v>74</v>
      </c>
      <c r="C7" s="20" t="s">
        <v>18</v>
      </c>
      <c r="D7" s="21">
        <v>1</v>
      </c>
      <c r="E7" s="21">
        <v>1400</v>
      </c>
      <c r="F7" s="22">
        <v>19.04655</v>
      </c>
      <c r="G7" s="23">
        <v>1</v>
      </c>
      <c r="H7" s="25">
        <v>1255.1521637999999</v>
      </c>
      <c r="I7" s="20" t="s">
        <v>21</v>
      </c>
      <c r="J7" s="23" t="s">
        <v>82</v>
      </c>
      <c r="K7" s="31" t="s">
        <v>92</v>
      </c>
      <c r="L7" s="23">
        <v>1</v>
      </c>
      <c r="M7" s="26">
        <v>0</v>
      </c>
      <c r="N7" s="84">
        <f>+M7/H7</f>
        <v>0</v>
      </c>
      <c r="O7" s="26"/>
      <c r="P7" s="79">
        <f>+R7-Q7</f>
        <v>340842150</v>
      </c>
      <c r="Q7" s="26">
        <v>1159157850</v>
      </c>
      <c r="R7" s="26">
        <v>1500000000</v>
      </c>
      <c r="S7" s="59">
        <v>302827527</v>
      </c>
    </row>
    <row r="8" spans="1:19" s="1" customFormat="1" ht="165.75" customHeight="1">
      <c r="A8" s="9">
        <f t="shared" si="0"/>
        <v>2</v>
      </c>
      <c r="B8" s="19" t="s">
        <v>75</v>
      </c>
      <c r="C8" s="20" t="s">
        <v>76</v>
      </c>
      <c r="D8" s="21">
        <v>1</v>
      </c>
      <c r="E8" s="21">
        <v>602.9</v>
      </c>
      <c r="F8" s="22" t="s">
        <v>86</v>
      </c>
      <c r="G8" s="23">
        <v>1</v>
      </c>
      <c r="H8" s="25">
        <v>603</v>
      </c>
      <c r="I8" s="20" t="s">
        <v>77</v>
      </c>
      <c r="J8" s="29" t="s">
        <v>78</v>
      </c>
      <c r="K8" s="31" t="s">
        <v>84</v>
      </c>
      <c r="L8" s="23">
        <v>1</v>
      </c>
      <c r="M8" s="26">
        <v>290.8</v>
      </c>
      <c r="N8" s="84">
        <f>+M8/H8</f>
        <v>0.4822553897180763</v>
      </c>
      <c r="O8" s="26"/>
      <c r="P8" s="79">
        <v>1380979119</v>
      </c>
      <c r="Q8" s="26"/>
      <c r="R8" s="26"/>
      <c r="S8" s="55">
        <v>300647333</v>
      </c>
    </row>
    <row r="9" spans="1:19" s="1" customFormat="1" ht="186.75" customHeight="1">
      <c r="A9" s="9">
        <f t="shared" si="0"/>
        <v>3</v>
      </c>
      <c r="B9" s="19" t="s">
        <v>79</v>
      </c>
      <c r="C9" s="20" t="s">
        <v>18</v>
      </c>
      <c r="D9" s="21">
        <v>1</v>
      </c>
      <c r="E9" s="21">
        <v>1400</v>
      </c>
      <c r="F9" s="22">
        <v>19.04655</v>
      </c>
      <c r="G9" s="23">
        <v>1</v>
      </c>
      <c r="H9" s="25">
        <v>1263.0366726499999</v>
      </c>
      <c r="I9" s="20" t="s">
        <v>21</v>
      </c>
      <c r="J9" s="23" t="s">
        <v>82</v>
      </c>
      <c r="K9" s="31" t="s">
        <v>93</v>
      </c>
      <c r="L9" s="23">
        <v>1</v>
      </c>
      <c r="M9" s="37">
        <v>189.45500000000001</v>
      </c>
      <c r="N9" s="84">
        <f>+M9/H9</f>
        <v>0.14999960341808688</v>
      </c>
      <c r="O9" s="26"/>
      <c r="P9" s="79">
        <v>1384651361</v>
      </c>
      <c r="Q9" s="26"/>
      <c r="R9" s="26"/>
      <c r="S9" s="55">
        <v>305196425</v>
      </c>
    </row>
    <row r="10" spans="1:19" s="1" customFormat="1" ht="213.75" customHeight="1">
      <c r="A10" s="9">
        <f t="shared" si="0"/>
        <v>4</v>
      </c>
      <c r="B10" s="19" t="s">
        <v>80</v>
      </c>
      <c r="C10" s="20" t="s">
        <v>18</v>
      </c>
      <c r="D10" s="21">
        <v>1</v>
      </c>
      <c r="E10" s="21">
        <v>600</v>
      </c>
      <c r="F10" s="22">
        <v>27.55</v>
      </c>
      <c r="G10" s="23"/>
      <c r="H10" s="25"/>
      <c r="I10" s="20" t="s">
        <v>20</v>
      </c>
      <c r="J10" s="22" t="s">
        <v>83</v>
      </c>
      <c r="K10" s="31" t="s">
        <v>85</v>
      </c>
      <c r="L10" s="23"/>
      <c r="M10" s="26"/>
      <c r="N10" s="27"/>
      <c r="O10" s="26"/>
      <c r="P10" s="79">
        <f>+R10-Q10</f>
        <v>1027884210</v>
      </c>
      <c r="Q10" s="26">
        <v>472115790</v>
      </c>
      <c r="R10" s="26">
        <v>1500000000</v>
      </c>
      <c r="S10" s="55">
        <v>306469566</v>
      </c>
    </row>
    <row r="11" spans="1:19" s="1" customFormat="1" ht="225" customHeight="1">
      <c r="A11" s="9">
        <f t="shared" si="0"/>
        <v>5</v>
      </c>
      <c r="B11" s="19" t="s">
        <v>81</v>
      </c>
      <c r="C11" s="20" t="s">
        <v>18</v>
      </c>
      <c r="D11" s="21">
        <v>1</v>
      </c>
      <c r="E11" s="21">
        <v>1400</v>
      </c>
      <c r="F11" s="22">
        <v>19.04655</v>
      </c>
      <c r="G11" s="23">
        <v>1</v>
      </c>
      <c r="H11" s="25">
        <v>1238.4636753</v>
      </c>
      <c r="I11" s="20" t="s">
        <v>21</v>
      </c>
      <c r="J11" s="23" t="s">
        <v>82</v>
      </c>
      <c r="K11" s="31" t="s">
        <v>94</v>
      </c>
      <c r="L11" s="23">
        <v>1</v>
      </c>
      <c r="M11" s="26">
        <v>185.76900000000001</v>
      </c>
      <c r="N11" s="84">
        <f>+M11/H11</f>
        <v>0.14999955485573699</v>
      </c>
      <c r="O11" s="26"/>
      <c r="P11" s="79">
        <f>+R11-Q11</f>
        <v>245549152</v>
      </c>
      <c r="Q11" s="26">
        <v>1054450848</v>
      </c>
      <c r="R11" s="26">
        <v>1300000000</v>
      </c>
      <c r="S11" s="59">
        <v>308512923</v>
      </c>
    </row>
  </sheetData>
  <autoFilter ref="A5:O11"/>
  <mergeCells count="12">
    <mergeCell ref="L3:N4"/>
    <mergeCell ref="O3:O5"/>
    <mergeCell ref="A1:O1"/>
    <mergeCell ref="A3:A5"/>
    <mergeCell ref="B3:B5"/>
    <mergeCell ref="C3:C5"/>
    <mergeCell ref="D3:E4"/>
    <mergeCell ref="F3:F5"/>
    <mergeCell ref="G3:H4"/>
    <mergeCell ref="I3:I5"/>
    <mergeCell ref="J3:J5"/>
    <mergeCell ref="K3:K5"/>
  </mergeCells>
  <printOptions horizontalCentered="1"/>
  <pageMargins left="0" right="0" top="0.19685039370078741" bottom="0" header="0.19685039370078741" footer="0.19685039370078741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2025-иктисод</vt:lpstr>
      <vt:lpstr>2025-2 иктисод</vt:lpstr>
      <vt:lpstr>2025-1</vt:lpstr>
      <vt:lpstr>2025-2</vt:lpstr>
      <vt:lpstr>2026-1</vt:lpstr>
      <vt:lpstr>'2025-1'!Заголовки_для_печати</vt:lpstr>
      <vt:lpstr>'2025-2'!Заголовки_для_печати</vt:lpstr>
      <vt:lpstr>'2025-2 иктисод'!Заголовки_для_печати</vt:lpstr>
      <vt:lpstr>'2025-иктисод'!Заголовки_для_печати</vt:lpstr>
      <vt:lpstr>'2026-1'!Заголовки_для_печати</vt:lpstr>
      <vt:lpstr>'2025-1'!Область_печати</vt:lpstr>
      <vt:lpstr>'2025-2'!Область_печати</vt:lpstr>
      <vt:lpstr>'2025-2 иктисод'!Область_печати</vt:lpstr>
      <vt:lpstr>'2025-иктисод'!Область_печати</vt:lpstr>
      <vt:lpstr>'2026-1'!Область_печати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MYCOM</cp:lastModifiedBy>
  <cp:lastPrinted>2026-05-11T06:23:38Z</cp:lastPrinted>
  <dcterms:created xsi:type="dcterms:W3CDTF">2022-03-15T13:52:27Z</dcterms:created>
  <dcterms:modified xsi:type="dcterms:W3CDTF">2026-06-01T04:43:48Z</dcterms:modified>
</cp:coreProperties>
</file>