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Ички - 5 илова " sheetId="1" r:id="rId1"/>
    <sheet name="Ташқи - 6 илова" sheetId="2" r:id="rId2"/>
  </sheets>
  <definedNames>
    <definedName name="_Hlk109510007" localSheetId="0">'Ички - 5 илова '!$A$24</definedName>
    <definedName name="OLE_LINK1" localSheetId="0">'Ички - 5 илова '!$A$5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I33" i="1"/>
  <c r="J33" i="1"/>
  <c r="J38" i="1"/>
  <c r="G38" i="1" s="1"/>
  <c r="J32" i="1"/>
  <c r="J37" i="1"/>
  <c r="J39" i="1"/>
  <c r="G39" i="1" s="1"/>
  <c r="L39" i="1" s="1"/>
  <c r="G37" i="1"/>
  <c r="I36" i="1"/>
  <c r="G36" i="1" s="1"/>
  <c r="J36" i="1"/>
  <c r="J31" i="1"/>
  <c r="I30" i="1"/>
  <c r="J30" i="1"/>
  <c r="I35" i="1"/>
  <c r="J35" i="1"/>
  <c r="H34" i="1"/>
  <c r="I34" i="1"/>
  <c r="J34" i="1"/>
  <c r="J27" i="1"/>
  <c r="G28" i="1"/>
  <c r="L28" i="1" s="1"/>
  <c r="H29" i="1"/>
  <c r="I29" i="1"/>
  <c r="J29" i="1"/>
  <c r="M15" i="2" l="1"/>
  <c r="L15" i="2"/>
  <c r="K15" i="2"/>
  <c r="J15" i="2"/>
  <c r="I15" i="2"/>
  <c r="H15" i="2"/>
  <c r="G14" i="2"/>
  <c r="G15" i="2" s="1"/>
  <c r="M18" i="2"/>
  <c r="L18" i="2"/>
  <c r="K18" i="2"/>
  <c r="J18" i="2"/>
  <c r="I18" i="2"/>
  <c r="H18" i="2"/>
  <c r="G17" i="2" l="1"/>
  <c r="G18" i="2" s="1"/>
  <c r="K40" i="1"/>
  <c r="I40" i="1"/>
  <c r="H40" i="1"/>
  <c r="G35" i="1"/>
  <c r="G34" i="1"/>
  <c r="G33" i="1"/>
  <c r="G32" i="1"/>
  <c r="G31" i="1"/>
  <c r="G30" i="1"/>
  <c r="G29" i="1"/>
  <c r="J40" i="1"/>
  <c r="G27" i="1"/>
  <c r="L27" i="1" s="1"/>
  <c r="L38" i="1" l="1"/>
  <c r="L33" i="1"/>
  <c r="G40" i="1"/>
  <c r="J24" i="1"/>
  <c r="G24" i="1" s="1"/>
  <c r="J23" i="1"/>
  <c r="G23" i="1" s="1"/>
  <c r="J22" i="1"/>
  <c r="G22" i="1" s="1"/>
  <c r="J21" i="1"/>
  <c r="G21" i="1" s="1"/>
  <c r="J20" i="1"/>
  <c r="G20" i="1" s="1"/>
  <c r="J19" i="1"/>
  <c r="G19" i="1" s="1"/>
  <c r="J18" i="1"/>
  <c r="J17" i="1"/>
  <c r="G17" i="1" s="1"/>
  <c r="J16" i="1"/>
  <c r="I16" i="1"/>
  <c r="J15" i="1"/>
  <c r="G15" i="1" s="1"/>
  <c r="A19" i="1"/>
  <c r="G18" i="1"/>
  <c r="G16" i="1" l="1"/>
  <c r="A4" i="2"/>
  <c r="M12" i="2"/>
  <c r="M19" i="2" s="1"/>
  <c r="L12" i="2"/>
  <c r="L19" i="2" s="1"/>
  <c r="K12" i="2"/>
  <c r="K19" i="2" s="1"/>
  <c r="J12" i="2"/>
  <c r="J19" i="2" s="1"/>
  <c r="I12" i="2"/>
  <c r="I19" i="2" s="1"/>
  <c r="H12" i="2"/>
  <c r="H19" i="2" s="1"/>
  <c r="I12" i="1"/>
  <c r="I9" i="1"/>
  <c r="I13" i="1"/>
  <c r="I41" i="1" s="1"/>
  <c r="K25" i="1"/>
  <c r="K13" i="1"/>
  <c r="J25" i="1"/>
  <c r="I25" i="1"/>
  <c r="H25" i="1"/>
  <c r="J13" i="1"/>
  <c r="H13" i="1"/>
  <c r="J41" i="1" l="1"/>
  <c r="H41" i="1"/>
  <c r="K41" i="1"/>
  <c r="A11" i="1"/>
  <c r="G10" i="2"/>
  <c r="G11" i="2"/>
  <c r="G9" i="2"/>
  <c r="G10" i="1"/>
  <c r="G11" i="1"/>
  <c r="G12" i="1"/>
  <c r="G9" i="1"/>
  <c r="G25" i="1" l="1"/>
  <c r="G12" i="2"/>
  <c r="G19" i="2" s="1"/>
  <c r="G13" i="1"/>
  <c r="G41" i="1" l="1"/>
</calcChain>
</file>

<file path=xl/sharedStrings.xml><?xml version="1.0" encoding="utf-8"?>
<sst xmlns="http://schemas.openxmlformats.org/spreadsheetml/2006/main" count="155" uniqueCount="69">
  <si>
    <t>T/r</t>
  </si>
  <si>
    <t>Xizmat safari amalga oshirilgan hudud</t>
  </si>
  <si>
    <t>Xizmat safarining davomiylik muddati</t>
  </si>
  <si>
    <t xml:space="preserve">Xizmat safarini amalga oshirgan xodimning familiyasi va ismi </t>
  </si>
  <si>
    <t>Moliyalashtirish manbasi</t>
  </si>
  <si>
    <t xml:space="preserve">Jami xarajat </t>
  </si>
  <si>
    <r>
      <t xml:space="preserve">Turar joy bilan bog‘liq </t>
    </r>
    <r>
      <rPr>
        <i/>
        <sz val="9"/>
        <color theme="1"/>
        <rFont val="Times New Roman"/>
        <family val="1"/>
        <charset val="204"/>
      </rPr>
      <t>(mehmonxona yoki turar joy ijarasi) xarajatlar</t>
    </r>
  </si>
  <si>
    <t>Kundalik xarajatlar</t>
  </si>
  <si>
    <t>Boshqa xarajatlari</t>
  </si>
  <si>
    <t>Ma’lumotlar e’lon qilinayotgan davr bo‘yicha jami:</t>
  </si>
  <si>
    <t>Hisobot yilining o‘tgan davri bo‘yicha jami:</t>
  </si>
  <si>
    <t>Yo‘l xarajatlari</t>
  </si>
  <si>
    <t>Xizmat safarining qisqacha maqsadi</t>
  </si>
  <si>
    <t>Xizmat safari amalga oshirilgan mamlakat</t>
  </si>
  <si>
    <t>Sutkalik xarajatlar</t>
  </si>
  <si>
    <r>
      <t xml:space="preserve">Yashash uchun </t>
    </r>
    <r>
      <rPr>
        <i/>
        <sz val="9"/>
        <color theme="1"/>
        <rFont val="Times New Roman"/>
        <family val="1"/>
        <charset val="204"/>
      </rPr>
      <t>(turar joyni ijarasi bo‘yicha) xarajatlar</t>
    </r>
  </si>
  <si>
    <t>Transport xarajatlari</t>
  </si>
  <si>
    <t>Vakillik xarajatlari</t>
  </si>
  <si>
    <t>Ko‘zda tutilmagan xarajatlar</t>
  </si>
  <si>
    <t>Boshqa xarajatlar</t>
  </si>
  <si>
    <r>
      <t xml:space="preserve">Xizmat safarining davomiylik muddati </t>
    </r>
    <r>
      <rPr>
        <i/>
        <sz val="10"/>
        <color theme="1"/>
        <rFont val="Times New Roman"/>
        <family val="1"/>
        <charset val="204"/>
      </rPr>
      <t>(sutkada)</t>
    </r>
  </si>
  <si>
    <t>2024-yil 1-chorak</t>
  </si>
  <si>
    <t>Mansabdor shaxslarning xizmat safarlari xarajatlari to‘g‘risidagi</t>
  </si>
  <si>
    <t>MA’LUMOTLAR</t>
  </si>
  <si>
    <r>
      <t>Shundan, xarajat turlari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(ming so‘mda)</t>
    </r>
  </si>
  <si>
    <t>Xorazm</t>
  </si>
  <si>
    <t>KATTAXANOVA DILNOZAXON SOBIR QIZI</t>
  </si>
  <si>
    <t>Budjet</t>
  </si>
  <si>
    <t>Farg'ona</t>
  </si>
  <si>
    <t>Surxondaryo</t>
  </si>
  <si>
    <t>ABLAYAROV FERUZ KARIMOVICH</t>
  </si>
  <si>
    <t>Namangan, Farg'ona</t>
  </si>
  <si>
    <t>Turkiya Respublikasi Istanbul shahri</t>
  </si>
  <si>
    <t>BAA Dubay shahri</t>
  </si>
  <si>
    <t>Rossiya Federatsiyasi Sochi shahri</t>
  </si>
  <si>
    <t>7 kun</t>
  </si>
  <si>
    <t>5 kun</t>
  </si>
  <si>
    <t>2 kun</t>
  </si>
  <si>
    <t>1 kun</t>
  </si>
  <si>
    <t>3 kun</t>
  </si>
  <si>
    <t>6 kun</t>
  </si>
  <si>
    <t>2024-yil 2-chorak</t>
  </si>
  <si>
    <t>Jizzax</t>
  </si>
  <si>
    <t>Navoiy</t>
  </si>
  <si>
    <t>4 kun</t>
  </si>
  <si>
    <t>Qoraqalpog'iston Respublikasi</t>
  </si>
  <si>
    <t>Samarqand</t>
  </si>
  <si>
    <t>Qashqadaryo</t>
  </si>
  <si>
    <t>Sirdaryo, Samarqand</t>
  </si>
  <si>
    <t>Istanbul shahrida o‘tkaziladigan Islom hamkorlik tashkiloti Yoshlar forumining navbatdagi beshinchi Bosh Assambleyasida ishtirok etish</t>
  </si>
  <si>
    <t>Butunjahon hukumatlar sammitida ishtirok etish</t>
  </si>
  <si>
    <t>Butunjahon yoshlar fersivalida ishtirok etish</t>
  </si>
  <si>
    <t>2024-yil 3-chorak</t>
  </si>
  <si>
    <t>01.10.2024 yil xolatiga</t>
  </si>
  <si>
    <t>Budjetdan tashqari mablsg'lar</t>
  </si>
  <si>
    <r>
      <t>Shundan, xarajat turlari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</t>
    </r>
    <r>
      <rPr>
        <b/>
        <i/>
        <sz val="10"/>
        <color rgb="FFFF0000"/>
        <rFont val="Times New Roman"/>
        <family val="1"/>
        <charset val="204"/>
      </rPr>
      <t>ming so‘mda</t>
    </r>
    <r>
      <rPr>
        <b/>
        <i/>
        <sz val="10"/>
        <color theme="1"/>
        <rFont val="Times New Roman"/>
        <family val="1"/>
        <charset val="204"/>
      </rPr>
      <t>)</t>
    </r>
  </si>
  <si>
    <t>Qoraqalpog'iston Respublikasi, Xorazm</t>
  </si>
  <si>
    <t>8 kun</t>
  </si>
  <si>
    <t>Qoraqalpog'iston Respublikasi, Xorazm, Buxoro, Navoiy</t>
  </si>
  <si>
    <t>9 kun</t>
  </si>
  <si>
    <t>Navoiy, Buxoro, Qashqadaryo, Surxondaryo</t>
  </si>
  <si>
    <t>Buxoro</t>
  </si>
  <si>
    <t>Namangan</t>
  </si>
  <si>
    <t>Surxondaryo, Qashqadaryo</t>
  </si>
  <si>
    <t>MUMINOV ABDULAZIZ MAJID O‘G‘LI</t>
  </si>
  <si>
    <t>SA’DULLAYEV ALISHER ZAFAR O‘G‘LI</t>
  </si>
  <si>
    <t>XOLMAXMATOV AZIM XAZRATKULOVICH</t>
  </si>
  <si>
    <t>Xitoy Xalq Respublikasi</t>
  </si>
  <si>
    <t>Xitoyning Shinjon-U yg‘ur avtonom rayoni va Shensi provinsiyasida o‘tkaziladigan “Kelajak sari ko‘prik” 
m avzusida yoshlar yetakchilarini o‘qitish va tajriba alm ashinuv orom gohi va uning 
doirasidagi tadbirlarda ishtirok etish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</si>
</sst>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8" fillId="0" borderId="0" xfId="0" applyFont="1"/>
    <xf numFmtId="164" fontId="3" fillId="3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zoomScale="130" zoomScaleNormal="130" workbookViewId="0">
      <pane ySplit="6" topLeftCell="A7" activePane="bottomLeft" state="frozen"/>
      <selection pane="bottomLeft" activeCell="D12" sqref="D12"/>
    </sheetView>
  </sheetViews>
  <sheetFormatPr defaultRowHeight="15" x14ac:dyDescent="0.25"/>
  <cols>
    <col min="1" max="1" width="5.28515625" style="66" customWidth="1"/>
    <col min="2" max="2" width="17.140625" customWidth="1"/>
    <col min="3" max="3" width="17.42578125" customWidth="1"/>
    <col min="4" max="4" width="11.28515625" customWidth="1"/>
    <col min="5" max="5" width="23.85546875" customWidth="1"/>
    <col min="8" max="8" width="13" customWidth="1"/>
  </cols>
  <sheetData>
    <row r="2" spans="1:11" x14ac:dyDescent="0.2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75" thickBot="1" x14ac:dyDescent="0.3">
      <c r="A4" s="65" t="s">
        <v>53</v>
      </c>
      <c r="B4" s="10"/>
    </row>
    <row r="5" spans="1:11" ht="28.5" customHeight="1" thickBot="1" x14ac:dyDescent="0.3">
      <c r="A5" s="49" t="s">
        <v>0</v>
      </c>
      <c r="B5" s="49" t="s">
        <v>12</v>
      </c>
      <c r="C5" s="49" t="s">
        <v>1</v>
      </c>
      <c r="D5" s="49" t="s">
        <v>20</v>
      </c>
      <c r="E5" s="49" t="s">
        <v>3</v>
      </c>
      <c r="F5" s="44" t="s">
        <v>4</v>
      </c>
      <c r="G5" s="44" t="s">
        <v>5</v>
      </c>
      <c r="H5" s="46" t="s">
        <v>55</v>
      </c>
      <c r="I5" s="47"/>
      <c r="J5" s="47"/>
      <c r="K5" s="48"/>
    </row>
    <row r="6" spans="1:11" ht="82.5" customHeight="1" thickBot="1" x14ac:dyDescent="0.3">
      <c r="A6" s="50"/>
      <c r="B6" s="50"/>
      <c r="C6" s="50"/>
      <c r="D6" s="50"/>
      <c r="E6" s="50"/>
      <c r="F6" s="45"/>
      <c r="G6" s="45"/>
      <c r="H6" s="5" t="s">
        <v>6</v>
      </c>
      <c r="I6" s="1" t="s">
        <v>11</v>
      </c>
      <c r="J6" s="5" t="s">
        <v>7</v>
      </c>
      <c r="K6" s="5" t="s">
        <v>8</v>
      </c>
    </row>
    <row r="7" spans="1:11" ht="15.75" thickBot="1" x14ac:dyDescent="0.3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</row>
    <row r="8" spans="1:11" ht="15.75" thickBot="1" x14ac:dyDescent="0.3">
      <c r="A8" s="38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40"/>
    </row>
    <row r="9" spans="1:11" x14ac:dyDescent="0.25">
      <c r="A9" s="34">
        <v>1</v>
      </c>
      <c r="B9" s="57"/>
      <c r="C9" s="15" t="s">
        <v>25</v>
      </c>
      <c r="D9" s="15" t="s">
        <v>38</v>
      </c>
      <c r="E9" s="34" t="s">
        <v>26</v>
      </c>
      <c r="F9" s="16" t="s">
        <v>27</v>
      </c>
      <c r="G9" s="18">
        <f>+K9+J9+I9+H9</f>
        <v>2229.252</v>
      </c>
      <c r="H9" s="18">
        <v>0</v>
      </c>
      <c r="I9" s="18">
        <f>(509730+1651522)/1000</f>
        <v>2161.252</v>
      </c>
      <c r="J9" s="18">
        <v>68</v>
      </c>
      <c r="K9" s="18">
        <v>0</v>
      </c>
    </row>
    <row r="10" spans="1:11" x14ac:dyDescent="0.25">
      <c r="A10" s="55"/>
      <c r="B10" s="56"/>
      <c r="C10" s="22" t="s">
        <v>28</v>
      </c>
      <c r="D10" s="22" t="s">
        <v>39</v>
      </c>
      <c r="E10" s="55"/>
      <c r="F10" s="22" t="s">
        <v>27</v>
      </c>
      <c r="G10" s="25">
        <f t="shared" ref="G10:G12" si="0">+K10+J10+I10+H10</f>
        <v>884</v>
      </c>
      <c r="H10" s="25">
        <v>680</v>
      </c>
      <c r="I10" s="25">
        <v>0</v>
      </c>
      <c r="J10" s="25">
        <v>204</v>
      </c>
      <c r="K10" s="25">
        <v>0</v>
      </c>
    </row>
    <row r="11" spans="1:11" x14ac:dyDescent="0.25">
      <c r="A11" s="35">
        <f>+A9+1</f>
        <v>2</v>
      </c>
      <c r="B11" s="58"/>
      <c r="C11" s="22" t="s">
        <v>29</v>
      </c>
      <c r="D11" s="22" t="s">
        <v>39</v>
      </c>
      <c r="E11" s="35" t="s">
        <v>30</v>
      </c>
      <c r="F11" s="23" t="s">
        <v>27</v>
      </c>
      <c r="G11" s="25">
        <f t="shared" si="0"/>
        <v>2899.748</v>
      </c>
      <c r="H11" s="25">
        <v>1360</v>
      </c>
      <c r="I11" s="25">
        <v>1335.748</v>
      </c>
      <c r="J11" s="25">
        <v>204</v>
      </c>
      <c r="K11" s="25">
        <v>0</v>
      </c>
    </row>
    <row r="12" spans="1:11" x14ac:dyDescent="0.25">
      <c r="A12" s="55"/>
      <c r="B12" s="56"/>
      <c r="C12" s="22" t="s">
        <v>31</v>
      </c>
      <c r="D12" s="22" t="s">
        <v>40</v>
      </c>
      <c r="E12" s="55"/>
      <c r="F12" s="22" t="s">
        <v>27</v>
      </c>
      <c r="G12" s="25">
        <f t="shared" si="0"/>
        <v>3885.864</v>
      </c>
      <c r="H12" s="25">
        <v>3120</v>
      </c>
      <c r="I12" s="25">
        <f>(233764+124100)/1000</f>
        <v>357.86399999999998</v>
      </c>
      <c r="J12" s="25">
        <v>408</v>
      </c>
      <c r="K12" s="25">
        <v>0</v>
      </c>
    </row>
    <row r="13" spans="1:11" ht="15.75" thickBot="1" x14ac:dyDescent="0.3">
      <c r="A13" s="51" t="s">
        <v>9</v>
      </c>
      <c r="B13" s="52"/>
      <c r="C13" s="52"/>
      <c r="D13" s="52"/>
      <c r="E13" s="52"/>
      <c r="F13" s="53"/>
      <c r="G13" s="12">
        <f>SUM(G9:G12)</f>
        <v>9898.8639999999996</v>
      </c>
      <c r="H13" s="12">
        <f t="shared" ref="H13:K13" si="1">SUM(H9:H12)</f>
        <v>5160</v>
      </c>
      <c r="I13" s="12">
        <f t="shared" si="1"/>
        <v>3854.864</v>
      </c>
      <c r="J13" s="12">
        <f t="shared" si="1"/>
        <v>884</v>
      </c>
      <c r="K13" s="12">
        <f t="shared" si="1"/>
        <v>0</v>
      </c>
    </row>
    <row r="14" spans="1:11" ht="15.75" thickBot="1" x14ac:dyDescent="0.3">
      <c r="A14" s="38" t="s">
        <v>41</v>
      </c>
      <c r="B14" s="39"/>
      <c r="C14" s="39"/>
      <c r="D14" s="39"/>
      <c r="E14" s="39"/>
      <c r="F14" s="39"/>
      <c r="G14" s="39"/>
      <c r="H14" s="39"/>
      <c r="I14" s="39"/>
      <c r="J14" s="39"/>
      <c r="K14" s="40"/>
    </row>
    <row r="15" spans="1:11" x14ac:dyDescent="0.25">
      <c r="A15" s="34">
        <v>1</v>
      </c>
      <c r="B15" s="57"/>
      <c r="C15" s="15" t="s">
        <v>42</v>
      </c>
      <c r="D15" s="15" t="s">
        <v>39</v>
      </c>
      <c r="E15" s="34" t="s">
        <v>26</v>
      </c>
      <c r="F15" s="16" t="s">
        <v>27</v>
      </c>
      <c r="G15" s="18">
        <f>+K15+J15+I15+H15</f>
        <v>204</v>
      </c>
      <c r="H15" s="18">
        <v>0</v>
      </c>
      <c r="I15" s="19">
        <v>0</v>
      </c>
      <c r="J15" s="18">
        <f>(68000*3)/1000</f>
        <v>204</v>
      </c>
      <c r="K15" s="18">
        <v>0</v>
      </c>
    </row>
    <row r="16" spans="1:11" x14ac:dyDescent="0.25">
      <c r="A16" s="35"/>
      <c r="B16" s="58"/>
      <c r="C16" s="22" t="s">
        <v>43</v>
      </c>
      <c r="D16" s="22" t="s">
        <v>44</v>
      </c>
      <c r="E16" s="35"/>
      <c r="F16" s="59" t="s">
        <v>27</v>
      </c>
      <c r="G16" s="60">
        <f t="shared" ref="G16:G24" si="2">+K16+J16+I16+H16</f>
        <v>1306.087</v>
      </c>
      <c r="H16" s="60">
        <v>0</v>
      </c>
      <c r="I16" s="60">
        <f>(546000+488087)/1000</f>
        <v>1034.087</v>
      </c>
      <c r="J16" s="60">
        <f>(68000*4)/1000</f>
        <v>272</v>
      </c>
      <c r="K16" s="60">
        <v>0</v>
      </c>
    </row>
    <row r="17" spans="1:12" ht="25.5" x14ac:dyDescent="0.25">
      <c r="A17" s="35"/>
      <c r="B17" s="61"/>
      <c r="C17" s="62" t="s">
        <v>45</v>
      </c>
      <c r="D17" s="62" t="s">
        <v>38</v>
      </c>
      <c r="E17" s="35"/>
      <c r="F17" s="59" t="s">
        <v>27</v>
      </c>
      <c r="G17" s="60">
        <f t="shared" si="2"/>
        <v>1692.1089999999999</v>
      </c>
      <c r="H17" s="60">
        <v>0</v>
      </c>
      <c r="I17" s="60">
        <v>1624.1089999999999</v>
      </c>
      <c r="J17" s="60">
        <f>(68000*1)/1000</f>
        <v>68</v>
      </c>
      <c r="K17" s="60">
        <v>0</v>
      </c>
    </row>
    <row r="18" spans="1:12" x14ac:dyDescent="0.25">
      <c r="A18" s="55"/>
      <c r="B18" s="56"/>
      <c r="C18" s="22" t="s">
        <v>46</v>
      </c>
      <c r="D18" s="22" t="s">
        <v>37</v>
      </c>
      <c r="E18" s="55"/>
      <c r="F18" s="22" t="s">
        <v>27</v>
      </c>
      <c r="G18" s="25">
        <f t="shared" si="2"/>
        <v>1368</v>
      </c>
      <c r="H18" s="25">
        <v>680</v>
      </c>
      <c r="I18" s="25">
        <v>552</v>
      </c>
      <c r="J18" s="25">
        <f>(68000*2)/1000</f>
        <v>136</v>
      </c>
      <c r="K18" s="25">
        <v>0</v>
      </c>
    </row>
    <row r="19" spans="1:12" x14ac:dyDescent="0.25">
      <c r="A19" s="35">
        <f>+A15+1</f>
        <v>2</v>
      </c>
      <c r="B19" s="61"/>
      <c r="C19" s="62" t="s">
        <v>29</v>
      </c>
      <c r="D19" s="62" t="s">
        <v>39</v>
      </c>
      <c r="E19" s="35" t="s">
        <v>30</v>
      </c>
      <c r="F19" s="59" t="s">
        <v>27</v>
      </c>
      <c r="G19" s="60">
        <f t="shared" si="2"/>
        <v>3599.9070000000002</v>
      </c>
      <c r="H19" s="60">
        <v>1300</v>
      </c>
      <c r="I19" s="60">
        <v>2095.9070000000002</v>
      </c>
      <c r="J19" s="60">
        <f>(68000*3)/1000</f>
        <v>204</v>
      </c>
      <c r="K19" s="60">
        <v>0</v>
      </c>
    </row>
    <row r="20" spans="1:12" x14ac:dyDescent="0.25">
      <c r="A20" s="35"/>
      <c r="B20" s="61"/>
      <c r="C20" s="62" t="s">
        <v>47</v>
      </c>
      <c r="D20" s="62" t="s">
        <v>44</v>
      </c>
      <c r="E20" s="35"/>
      <c r="F20" s="59" t="s">
        <v>27</v>
      </c>
      <c r="G20" s="60">
        <f t="shared" si="2"/>
        <v>2128.6800000000003</v>
      </c>
      <c r="H20" s="60">
        <v>1550</v>
      </c>
      <c r="I20" s="60">
        <v>306.68</v>
      </c>
      <c r="J20" s="60">
        <f>(68000*4)/1000</f>
        <v>272</v>
      </c>
      <c r="K20" s="60">
        <v>0</v>
      </c>
    </row>
    <row r="21" spans="1:12" x14ac:dyDescent="0.25">
      <c r="A21" s="35"/>
      <c r="B21" s="61"/>
      <c r="C21" s="62" t="s">
        <v>42</v>
      </c>
      <c r="D21" s="62" t="s">
        <v>38</v>
      </c>
      <c r="E21" s="35"/>
      <c r="F21" s="59" t="s">
        <v>27</v>
      </c>
      <c r="G21" s="60">
        <f t="shared" si="2"/>
        <v>205.02</v>
      </c>
      <c r="H21" s="60">
        <v>0</v>
      </c>
      <c r="I21" s="60">
        <v>137.02000000000001</v>
      </c>
      <c r="J21" s="60">
        <f>(68000*1)/1000</f>
        <v>68</v>
      </c>
      <c r="K21" s="60">
        <v>0</v>
      </c>
    </row>
    <row r="22" spans="1:12" x14ac:dyDescent="0.25">
      <c r="A22" s="35"/>
      <c r="B22" s="61"/>
      <c r="C22" s="62" t="s">
        <v>48</v>
      </c>
      <c r="D22" s="62" t="s">
        <v>44</v>
      </c>
      <c r="E22" s="35"/>
      <c r="F22" s="59" t="s">
        <v>27</v>
      </c>
      <c r="G22" s="60">
        <f t="shared" si="2"/>
        <v>1649.12</v>
      </c>
      <c r="H22" s="60">
        <v>1150</v>
      </c>
      <c r="I22" s="60">
        <v>227.12</v>
      </c>
      <c r="J22" s="60">
        <f>(68000*4)/1000</f>
        <v>272</v>
      </c>
      <c r="K22" s="60">
        <v>0</v>
      </c>
    </row>
    <row r="23" spans="1:12" x14ac:dyDescent="0.25">
      <c r="A23" s="35"/>
      <c r="B23" s="61"/>
      <c r="C23" s="62" t="s">
        <v>29</v>
      </c>
      <c r="D23" s="62" t="s">
        <v>44</v>
      </c>
      <c r="E23" s="35"/>
      <c r="F23" s="59" t="s">
        <v>27</v>
      </c>
      <c r="G23" s="60">
        <f t="shared" si="2"/>
        <v>4455.0929999999998</v>
      </c>
      <c r="H23" s="60">
        <v>2720</v>
      </c>
      <c r="I23" s="60">
        <v>1463.0930000000001</v>
      </c>
      <c r="J23" s="60">
        <f>(68000*4)/1000</f>
        <v>272</v>
      </c>
      <c r="K23" s="60">
        <v>0</v>
      </c>
    </row>
    <row r="24" spans="1:12" ht="15.75" thickBot="1" x14ac:dyDescent="0.3">
      <c r="A24" s="36"/>
      <c r="B24" s="13"/>
      <c r="C24" s="4" t="s">
        <v>28</v>
      </c>
      <c r="D24" s="4" t="s">
        <v>39</v>
      </c>
      <c r="E24" s="36"/>
      <c r="F24" s="4" t="s">
        <v>27</v>
      </c>
      <c r="G24" s="11">
        <f t="shared" si="2"/>
        <v>1777.52</v>
      </c>
      <c r="H24" s="11">
        <v>1360</v>
      </c>
      <c r="I24" s="11">
        <v>213.52</v>
      </c>
      <c r="J24" s="11">
        <f>(68000*3)/1000</f>
        <v>204</v>
      </c>
      <c r="K24" s="11">
        <v>0</v>
      </c>
    </row>
    <row r="25" spans="1:12" ht="15.75" thickBot="1" x14ac:dyDescent="0.3">
      <c r="A25" s="41" t="s">
        <v>9</v>
      </c>
      <c r="B25" s="42"/>
      <c r="C25" s="42"/>
      <c r="D25" s="42"/>
      <c r="E25" s="42"/>
      <c r="F25" s="43"/>
      <c r="G25" s="12">
        <f>SUM(G15:G24)</f>
        <v>18385.536</v>
      </c>
      <c r="H25" s="12">
        <f t="shared" ref="H25:K25" si="3">SUM(H15:H24)</f>
        <v>8760</v>
      </c>
      <c r="I25" s="12">
        <f t="shared" si="3"/>
        <v>7653.536000000001</v>
      </c>
      <c r="J25" s="12">
        <f t="shared" si="3"/>
        <v>1972</v>
      </c>
      <c r="K25" s="12">
        <f t="shared" si="3"/>
        <v>0</v>
      </c>
    </row>
    <row r="26" spans="1:12" ht="15.75" customHeight="1" thickBot="1" x14ac:dyDescent="0.3">
      <c r="A26" s="38" t="s">
        <v>52</v>
      </c>
      <c r="B26" s="39"/>
      <c r="C26" s="39"/>
      <c r="D26" s="39"/>
      <c r="E26" s="39"/>
      <c r="F26" s="39"/>
      <c r="G26" s="39"/>
      <c r="H26" s="39"/>
      <c r="I26" s="39"/>
      <c r="J26" s="39"/>
      <c r="K26" s="40"/>
    </row>
    <row r="27" spans="1:12" ht="25.5" x14ac:dyDescent="0.25">
      <c r="A27" s="67">
        <v>1</v>
      </c>
      <c r="B27" s="57"/>
      <c r="C27" s="15" t="s">
        <v>56</v>
      </c>
      <c r="D27" s="15" t="s">
        <v>36</v>
      </c>
      <c r="E27" s="16" t="s">
        <v>65</v>
      </c>
      <c r="F27" s="15" t="s">
        <v>27</v>
      </c>
      <c r="G27" s="18">
        <f>+K27+J27+I27+H27</f>
        <v>1360</v>
      </c>
      <c r="H27" s="18">
        <v>1020</v>
      </c>
      <c r="I27" s="19"/>
      <c r="J27" s="18">
        <f>5*68</f>
        <v>340</v>
      </c>
      <c r="K27" s="18"/>
      <c r="L27" s="30">
        <f>+G27</f>
        <v>1360</v>
      </c>
    </row>
    <row r="28" spans="1:12" ht="25.5" x14ac:dyDescent="0.25">
      <c r="A28" s="68">
        <v>2</v>
      </c>
      <c r="B28" s="61"/>
      <c r="C28" s="62" t="s">
        <v>46</v>
      </c>
      <c r="D28" s="62" t="s">
        <v>38</v>
      </c>
      <c r="E28" s="59" t="s">
        <v>26</v>
      </c>
      <c r="F28" s="62" t="s">
        <v>27</v>
      </c>
      <c r="G28" s="60">
        <f>+K28+J28+I28+H28</f>
        <v>68</v>
      </c>
      <c r="H28" s="60"/>
      <c r="I28" s="63"/>
      <c r="J28" s="60">
        <v>68</v>
      </c>
      <c r="K28" s="60"/>
      <c r="L28" s="30">
        <f>+G28</f>
        <v>68</v>
      </c>
    </row>
    <row r="29" spans="1:12" ht="25.5" x14ac:dyDescent="0.25">
      <c r="A29" s="64">
        <v>3</v>
      </c>
      <c r="B29" s="61"/>
      <c r="C29" s="62" t="s">
        <v>56</v>
      </c>
      <c r="D29" s="62" t="s">
        <v>36</v>
      </c>
      <c r="E29" s="64" t="s">
        <v>30</v>
      </c>
      <c r="F29" s="59" t="s">
        <v>27</v>
      </c>
      <c r="G29" s="60">
        <f t="shared" ref="G29:G39" si="4">+K29+J29+I29+H29</f>
        <v>5988.2190000000001</v>
      </c>
      <c r="H29" s="60">
        <f>450+2040</f>
        <v>2490</v>
      </c>
      <c r="I29" s="60">
        <f>3049.759+108.46</f>
        <v>3158.2190000000001</v>
      </c>
      <c r="J29" s="60">
        <f>5*68</f>
        <v>340</v>
      </c>
      <c r="K29" s="60"/>
    </row>
    <row r="30" spans="1:12" ht="51" x14ac:dyDescent="0.25">
      <c r="A30" s="35"/>
      <c r="B30" s="61"/>
      <c r="C30" s="62" t="s">
        <v>58</v>
      </c>
      <c r="D30" s="62" t="s">
        <v>57</v>
      </c>
      <c r="E30" s="35"/>
      <c r="F30" s="59" t="s">
        <v>27</v>
      </c>
      <c r="G30" s="60">
        <f t="shared" si="4"/>
        <v>6398.9979999999996</v>
      </c>
      <c r="H30" s="60">
        <v>4000</v>
      </c>
      <c r="I30" s="60">
        <f>880.958+683+291.04</f>
        <v>1854.998</v>
      </c>
      <c r="J30" s="60">
        <f>8*68</f>
        <v>544</v>
      </c>
      <c r="K30" s="60"/>
    </row>
    <row r="31" spans="1:12" x14ac:dyDescent="0.25">
      <c r="A31" s="35"/>
      <c r="B31" s="58"/>
      <c r="C31" s="22" t="s">
        <v>31</v>
      </c>
      <c r="D31" s="22" t="s">
        <v>38</v>
      </c>
      <c r="E31" s="35"/>
      <c r="F31" s="59" t="s">
        <v>27</v>
      </c>
      <c r="G31" s="60">
        <f t="shared" si="4"/>
        <v>798.86</v>
      </c>
      <c r="H31" s="60">
        <v>500</v>
      </c>
      <c r="I31" s="60">
        <v>230.86</v>
      </c>
      <c r="J31" s="60">
        <f>1*68</f>
        <v>68</v>
      </c>
      <c r="K31" s="60"/>
    </row>
    <row r="32" spans="1:12" ht="15.75" customHeight="1" x14ac:dyDescent="0.25">
      <c r="A32" s="35"/>
      <c r="B32" s="61"/>
      <c r="C32" s="62" t="s">
        <v>61</v>
      </c>
      <c r="D32" s="62" t="s">
        <v>59</v>
      </c>
      <c r="E32" s="35"/>
      <c r="F32" s="59" t="s">
        <v>27</v>
      </c>
      <c r="G32" s="60">
        <f t="shared" si="4"/>
        <v>7295.1769999999997</v>
      </c>
      <c r="H32" s="60">
        <v>4950</v>
      </c>
      <c r="I32" s="60">
        <v>1733.1769999999999</v>
      </c>
      <c r="J32" s="60">
        <f>9*68</f>
        <v>612</v>
      </c>
      <c r="K32" s="60"/>
    </row>
    <row r="33" spans="1:12" ht="25.5" x14ac:dyDescent="0.25">
      <c r="A33" s="55"/>
      <c r="B33" s="58"/>
      <c r="C33" s="22" t="s">
        <v>63</v>
      </c>
      <c r="D33" s="22" t="s">
        <v>44</v>
      </c>
      <c r="E33" s="55"/>
      <c r="F33" s="22" t="s">
        <v>27</v>
      </c>
      <c r="G33" s="25">
        <f t="shared" si="4"/>
        <v>4478.1819999999998</v>
      </c>
      <c r="H33" s="25">
        <f>680+1800</f>
        <v>2480</v>
      </c>
      <c r="I33" s="25">
        <f>1633.362+92.82</f>
        <v>1726.182</v>
      </c>
      <c r="J33" s="25">
        <f>4*68</f>
        <v>272</v>
      </c>
      <c r="K33" s="25"/>
      <c r="L33" s="30">
        <f>+G29+G30+G31+G32+G33</f>
        <v>24959.436000000002</v>
      </c>
    </row>
    <row r="34" spans="1:12" ht="25.5" x14ac:dyDescent="0.25">
      <c r="A34" s="35">
        <v>4</v>
      </c>
      <c r="B34" s="61"/>
      <c r="C34" s="62" t="s">
        <v>56</v>
      </c>
      <c r="D34" s="62" t="s">
        <v>35</v>
      </c>
      <c r="E34" s="64" t="s">
        <v>64</v>
      </c>
      <c r="F34" s="59" t="s">
        <v>27</v>
      </c>
      <c r="G34" s="60">
        <f t="shared" si="4"/>
        <v>5505.8109999999997</v>
      </c>
      <c r="H34" s="60">
        <f>2250+680</f>
        <v>2930</v>
      </c>
      <c r="I34" s="60">
        <f>1088.322+847.949+163.54</f>
        <v>2099.8109999999997</v>
      </c>
      <c r="J34" s="60">
        <f>7*68</f>
        <v>476</v>
      </c>
      <c r="K34" s="60"/>
    </row>
    <row r="35" spans="1:12" x14ac:dyDescent="0.25">
      <c r="A35" s="35"/>
      <c r="B35" s="61"/>
      <c r="C35" s="62" t="s">
        <v>47</v>
      </c>
      <c r="D35" s="62" t="s">
        <v>38</v>
      </c>
      <c r="E35" s="35"/>
      <c r="F35" s="59" t="s">
        <v>27</v>
      </c>
      <c r="G35" s="60">
        <f t="shared" si="4"/>
        <v>1010.36</v>
      </c>
      <c r="H35" s="60">
        <v>450</v>
      </c>
      <c r="I35" s="60">
        <f>338+154.36</f>
        <v>492.36</v>
      </c>
      <c r="J35" s="60">
        <f>1*68</f>
        <v>68</v>
      </c>
      <c r="K35" s="60"/>
    </row>
    <row r="36" spans="1:12" ht="25.5" x14ac:dyDescent="0.25">
      <c r="A36" s="35"/>
      <c r="B36" s="61"/>
      <c r="C36" s="62" t="s">
        <v>45</v>
      </c>
      <c r="D36" s="62" t="s">
        <v>35</v>
      </c>
      <c r="E36" s="35"/>
      <c r="F36" s="59" t="s">
        <v>27</v>
      </c>
      <c r="G36" s="60">
        <f t="shared" si="4"/>
        <v>7194.7389999999996</v>
      </c>
      <c r="H36" s="60">
        <v>4500</v>
      </c>
      <c r="I36" s="60">
        <f>1092.162+1071.157+55.42</f>
        <v>2218.739</v>
      </c>
      <c r="J36" s="60">
        <f>7*68</f>
        <v>476</v>
      </c>
      <c r="K36" s="60"/>
    </row>
    <row r="37" spans="1:12" x14ac:dyDescent="0.25">
      <c r="A37" s="35"/>
      <c r="B37" s="61"/>
      <c r="C37" s="62" t="s">
        <v>42</v>
      </c>
      <c r="D37" s="62" t="s">
        <v>40</v>
      </c>
      <c r="E37" s="35"/>
      <c r="F37" s="59" t="s">
        <v>27</v>
      </c>
      <c r="G37" s="60">
        <f t="shared" si="4"/>
        <v>4145.0200000000004</v>
      </c>
      <c r="H37" s="60">
        <v>3600</v>
      </c>
      <c r="I37" s="60">
        <v>137.02000000000001</v>
      </c>
      <c r="J37" s="60">
        <f>6*68</f>
        <v>408</v>
      </c>
      <c r="K37" s="60"/>
    </row>
    <row r="38" spans="1:12" x14ac:dyDescent="0.25">
      <c r="A38" s="55"/>
      <c r="B38" s="58"/>
      <c r="C38" s="22" t="s">
        <v>62</v>
      </c>
      <c r="D38" s="22" t="s">
        <v>44</v>
      </c>
      <c r="E38" s="55"/>
      <c r="F38" s="22" t="s">
        <v>27</v>
      </c>
      <c r="G38" s="25">
        <f t="shared" si="4"/>
        <v>464.44</v>
      </c>
      <c r="H38" s="25"/>
      <c r="I38" s="25">
        <v>192.44</v>
      </c>
      <c r="J38" s="25">
        <f>4*68</f>
        <v>272</v>
      </c>
      <c r="K38" s="25"/>
      <c r="L38" s="30">
        <f>+G34+G35+G36+G37+G38</f>
        <v>18320.37</v>
      </c>
    </row>
    <row r="39" spans="1:12" ht="39" thickBot="1" x14ac:dyDescent="0.3">
      <c r="A39" s="29">
        <v>5</v>
      </c>
      <c r="B39" s="13"/>
      <c r="C39" s="4" t="s">
        <v>60</v>
      </c>
      <c r="D39" s="4" t="s">
        <v>35</v>
      </c>
      <c r="E39" s="28" t="s">
        <v>66</v>
      </c>
      <c r="F39" s="4" t="s">
        <v>27</v>
      </c>
      <c r="G39" s="11">
        <f t="shared" si="4"/>
        <v>4218.26</v>
      </c>
      <c r="H39" s="11">
        <v>3100</v>
      </c>
      <c r="I39" s="11">
        <v>642.26</v>
      </c>
      <c r="J39" s="11">
        <f>7*68</f>
        <v>476</v>
      </c>
      <c r="K39" s="11"/>
      <c r="L39" s="30">
        <f>+G39</f>
        <v>4218.26</v>
      </c>
    </row>
    <row r="40" spans="1:12" ht="15.75" customHeight="1" thickBot="1" x14ac:dyDescent="0.3">
      <c r="A40" s="41" t="s">
        <v>9</v>
      </c>
      <c r="B40" s="42"/>
      <c r="C40" s="42"/>
      <c r="D40" s="42"/>
      <c r="E40" s="42"/>
      <c r="F40" s="43"/>
      <c r="G40" s="12">
        <f>SUM(G27:G39)</f>
        <v>48926.066000000013</v>
      </c>
      <c r="H40" s="12">
        <f>SUM(H27:H39)</f>
        <v>30020</v>
      </c>
      <c r="I40" s="12">
        <f>SUM(I27:I39)</f>
        <v>14486.066000000001</v>
      </c>
      <c r="J40" s="12">
        <f>SUM(J27:J39)</f>
        <v>4420</v>
      </c>
      <c r="K40" s="12">
        <f>SUM(K27:K39)</f>
        <v>0</v>
      </c>
    </row>
    <row r="41" spans="1:12" ht="15.75" thickBot="1" x14ac:dyDescent="0.3">
      <c r="A41" s="41" t="s">
        <v>10</v>
      </c>
      <c r="B41" s="42"/>
      <c r="C41" s="42"/>
      <c r="D41" s="42"/>
      <c r="E41" s="42"/>
      <c r="F41" s="43"/>
      <c r="G41" s="12">
        <f>+G13+G25+G40</f>
        <v>77210.466000000015</v>
      </c>
      <c r="H41" s="12">
        <f>+H13+H25+H40</f>
        <v>43940</v>
      </c>
      <c r="I41" s="12">
        <f>+I13+I25+I40</f>
        <v>25994.466</v>
      </c>
      <c r="J41" s="12">
        <f>+J13+J25+J40</f>
        <v>7276</v>
      </c>
      <c r="K41" s="12">
        <f>+K13+K25+K40</f>
        <v>0</v>
      </c>
    </row>
  </sheetData>
  <mergeCells count="29">
    <mergeCell ref="A41:F41"/>
    <mergeCell ref="B5:B6"/>
    <mergeCell ref="D5:D6"/>
    <mergeCell ref="A5:A6"/>
    <mergeCell ref="C5:C6"/>
    <mergeCell ref="E5:E6"/>
    <mergeCell ref="F5:F6"/>
    <mergeCell ref="E9:E10"/>
    <mergeCell ref="E11:E12"/>
    <mergeCell ref="A9:A10"/>
    <mergeCell ref="A11:A12"/>
    <mergeCell ref="A14:K14"/>
    <mergeCell ref="A13:F13"/>
    <mergeCell ref="A40:F40"/>
    <mergeCell ref="A26:K26"/>
    <mergeCell ref="E29:E33"/>
    <mergeCell ref="E34:E38"/>
    <mergeCell ref="A2:K2"/>
    <mergeCell ref="A3:K3"/>
    <mergeCell ref="A8:K8"/>
    <mergeCell ref="A25:F25"/>
    <mergeCell ref="G5:G6"/>
    <mergeCell ref="H5:K5"/>
    <mergeCell ref="A15:A18"/>
    <mergeCell ref="E15:E18"/>
    <mergeCell ref="A19:A24"/>
    <mergeCell ref="E19:E24"/>
    <mergeCell ref="A29:A33"/>
    <mergeCell ref="A34:A38"/>
  </mergeCells>
  <printOptions horizontalCentered="1"/>
  <pageMargins left="0.39370078740157483" right="0.39370078740157483" top="0.59055118110236227" bottom="0.39370078740157483" header="0.39370078740157483" footer="0.3937007874015748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zoomScale="130" zoomScaleNormal="130" workbookViewId="0">
      <pane ySplit="6" topLeftCell="A15" activePane="bottomLeft" state="frozen"/>
      <selection pane="bottomLeft" activeCell="A15" sqref="A15:F15"/>
    </sheetView>
  </sheetViews>
  <sheetFormatPr defaultRowHeight="15" x14ac:dyDescent="0.25"/>
  <cols>
    <col min="1" max="1" width="4.7109375" customWidth="1"/>
    <col min="2" max="2" width="15.85546875" customWidth="1"/>
    <col min="3" max="3" width="18" customWidth="1"/>
    <col min="4" max="4" width="10.140625" customWidth="1"/>
    <col min="5" max="5" width="16.28515625" customWidth="1"/>
    <col min="13" max="13" width="9.7109375" customWidth="1"/>
  </cols>
  <sheetData>
    <row r="2" spans="1:13" x14ac:dyDescent="0.2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x14ac:dyDescent="0.25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.75" thickBot="1" x14ac:dyDescent="0.3">
      <c r="A4" s="8" t="str">
        <f>+'Ички - 5 илова '!A4</f>
        <v>01.10.2024 yil xolatiga</v>
      </c>
      <c r="B4" s="8"/>
      <c r="M4" s="9"/>
    </row>
    <row r="5" spans="1:13" ht="16.5" customHeight="1" thickBot="1" x14ac:dyDescent="0.3">
      <c r="A5" s="49" t="s">
        <v>0</v>
      </c>
      <c r="B5" s="49" t="s">
        <v>12</v>
      </c>
      <c r="C5" s="49" t="s">
        <v>13</v>
      </c>
      <c r="D5" s="49" t="s">
        <v>2</v>
      </c>
      <c r="E5" s="49" t="s">
        <v>3</v>
      </c>
      <c r="F5" s="44" t="s">
        <v>4</v>
      </c>
      <c r="G5" s="44" t="s">
        <v>5</v>
      </c>
      <c r="H5" s="46" t="s">
        <v>24</v>
      </c>
      <c r="I5" s="47"/>
      <c r="J5" s="47"/>
      <c r="K5" s="47"/>
      <c r="L5" s="47"/>
      <c r="M5" s="48"/>
    </row>
    <row r="6" spans="1:13" ht="94.5" customHeight="1" thickBot="1" x14ac:dyDescent="0.3">
      <c r="A6" s="50"/>
      <c r="B6" s="50"/>
      <c r="C6" s="50"/>
      <c r="D6" s="50"/>
      <c r="E6" s="50"/>
      <c r="F6" s="45"/>
      <c r="G6" s="45"/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</row>
    <row r="7" spans="1:13" ht="15.75" thickBot="1" x14ac:dyDescent="0.3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</row>
    <row r="8" spans="1:13" ht="15.75" thickBot="1" x14ac:dyDescent="0.3">
      <c r="A8" s="38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</row>
    <row r="9" spans="1:13" ht="114.75" x14ac:dyDescent="0.25">
      <c r="A9" s="34">
        <v>1</v>
      </c>
      <c r="B9" s="20" t="s">
        <v>49</v>
      </c>
      <c r="C9" s="15" t="s">
        <v>32</v>
      </c>
      <c r="D9" s="15" t="s">
        <v>37</v>
      </c>
      <c r="E9" s="34" t="s">
        <v>26</v>
      </c>
      <c r="F9" s="16" t="s">
        <v>54</v>
      </c>
      <c r="G9" s="17">
        <f>+H9+I9+J9+K9+L9+M9</f>
        <v>336.36700000000002</v>
      </c>
      <c r="H9" s="18">
        <v>336.36700000000002</v>
      </c>
      <c r="I9" s="19"/>
      <c r="J9" s="19"/>
      <c r="K9" s="19"/>
      <c r="L9" s="19"/>
      <c r="M9" s="19"/>
    </row>
    <row r="10" spans="1:13" ht="51" x14ac:dyDescent="0.25">
      <c r="A10" s="35"/>
      <c r="B10" s="21" t="s">
        <v>50</v>
      </c>
      <c r="C10" s="22" t="s">
        <v>33</v>
      </c>
      <c r="D10" s="22" t="s">
        <v>36</v>
      </c>
      <c r="E10" s="35"/>
      <c r="F10" s="23" t="s">
        <v>54</v>
      </c>
      <c r="G10" s="24">
        <f t="shared" ref="G10:G11" si="0">+H10+I10+J10+K10+L10+M10</f>
        <v>747.48099999999999</v>
      </c>
      <c r="H10" s="25">
        <v>747.48099999999999</v>
      </c>
      <c r="I10" s="26"/>
      <c r="J10" s="26"/>
      <c r="K10" s="26"/>
      <c r="L10" s="26"/>
      <c r="M10" s="26"/>
    </row>
    <row r="11" spans="1:13" ht="38.25" x14ac:dyDescent="0.25">
      <c r="A11" s="55"/>
      <c r="B11" s="54" t="s">
        <v>51</v>
      </c>
      <c r="C11" s="22" t="s">
        <v>34</v>
      </c>
      <c r="D11" s="22" t="s">
        <v>35</v>
      </c>
      <c r="E11" s="55"/>
      <c r="F11" s="22" t="s">
        <v>54</v>
      </c>
      <c r="G11" s="24">
        <f t="shared" si="0"/>
        <v>752.30700000000002</v>
      </c>
      <c r="H11" s="25">
        <v>752.30700000000002</v>
      </c>
      <c r="I11" s="26"/>
      <c r="J11" s="26"/>
      <c r="K11" s="26"/>
      <c r="L11" s="26"/>
      <c r="M11" s="26"/>
    </row>
    <row r="12" spans="1:13" ht="15.75" thickBot="1" x14ac:dyDescent="0.3">
      <c r="A12" s="51" t="s">
        <v>9</v>
      </c>
      <c r="B12" s="52"/>
      <c r="C12" s="52"/>
      <c r="D12" s="52"/>
      <c r="E12" s="52"/>
      <c r="F12" s="53"/>
      <c r="G12" s="12">
        <f>SUM(G9:G11)</f>
        <v>1836.155</v>
      </c>
      <c r="H12" s="12">
        <f t="shared" ref="H12:M12" si="1">SUM(H9:H11)</f>
        <v>1836.155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</row>
    <row r="13" spans="1:13" ht="15.75" thickBot="1" x14ac:dyDescent="0.3">
      <c r="A13" s="38" t="s">
        <v>41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1:13" ht="191.25" x14ac:dyDescent="0.25">
      <c r="A14" s="16">
        <v>1</v>
      </c>
      <c r="B14" s="27" t="s">
        <v>68</v>
      </c>
      <c r="C14" s="27" t="s">
        <v>67</v>
      </c>
      <c r="D14" s="15" t="s">
        <v>57</v>
      </c>
      <c r="E14" s="20" t="s">
        <v>30</v>
      </c>
      <c r="F14" s="15"/>
      <c r="G14" s="17">
        <f>+H14+I14+J14+K14+L14+M14</f>
        <v>1067.5440000000001</v>
      </c>
      <c r="H14" s="18">
        <v>1067.5440000000001</v>
      </c>
      <c r="I14" s="18"/>
      <c r="J14" s="19"/>
      <c r="K14" s="19"/>
      <c r="L14" s="19"/>
      <c r="M14" s="18"/>
    </row>
    <row r="15" spans="1:13" ht="15.75" thickBot="1" x14ac:dyDescent="0.3">
      <c r="A15" s="51" t="s">
        <v>9</v>
      </c>
      <c r="B15" s="52"/>
      <c r="C15" s="52"/>
      <c r="D15" s="52"/>
      <c r="E15" s="52"/>
      <c r="F15" s="53"/>
      <c r="G15" s="12">
        <f>SUM(G14:G14)</f>
        <v>1067.5440000000001</v>
      </c>
      <c r="H15" s="12">
        <f>SUM(H14:H14)</f>
        <v>1067.5440000000001</v>
      </c>
      <c r="I15" s="12">
        <f>SUM(I14:I14)</f>
        <v>0</v>
      </c>
      <c r="J15" s="12">
        <f>SUM(J14:J14)</f>
        <v>0</v>
      </c>
      <c r="K15" s="12">
        <f>SUM(K14:K14)</f>
        <v>0</v>
      </c>
      <c r="L15" s="12">
        <f>SUM(L14:L14)</f>
        <v>0</v>
      </c>
      <c r="M15" s="12">
        <f>SUM(M14:M14)</f>
        <v>0</v>
      </c>
    </row>
    <row r="16" spans="1:13" ht="15.75" thickBot="1" x14ac:dyDescent="0.3">
      <c r="A16" s="38" t="s">
        <v>52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13" ht="38.25" x14ac:dyDescent="0.25">
      <c r="A17" s="16">
        <v>1</v>
      </c>
      <c r="B17" s="14"/>
      <c r="C17" s="27" t="s">
        <v>67</v>
      </c>
      <c r="D17" s="15" t="s">
        <v>40</v>
      </c>
      <c r="E17" s="20" t="s">
        <v>30</v>
      </c>
      <c r="F17" s="27"/>
      <c r="G17" s="31">
        <f>+H17+I17+J17+K17+L17+M17</f>
        <v>9342.9369999999999</v>
      </c>
      <c r="H17" s="32">
        <v>3042.9119999999998</v>
      </c>
      <c r="I17" s="32">
        <v>6300.0249999999996</v>
      </c>
      <c r="J17" s="33"/>
      <c r="K17" s="33"/>
      <c r="L17" s="33"/>
      <c r="M17" s="32"/>
    </row>
    <row r="18" spans="1:13" ht="15.75" thickBot="1" x14ac:dyDescent="0.3">
      <c r="A18" s="51" t="s">
        <v>9</v>
      </c>
      <c r="B18" s="52"/>
      <c r="C18" s="52"/>
      <c r="D18" s="52"/>
      <c r="E18" s="52"/>
      <c r="F18" s="53"/>
      <c r="G18" s="12">
        <f t="shared" ref="G18:M18" si="2">SUM(G17:G17)</f>
        <v>9342.9369999999999</v>
      </c>
      <c r="H18" s="12">
        <f t="shared" si="2"/>
        <v>3042.9119999999998</v>
      </c>
      <c r="I18" s="12">
        <f t="shared" si="2"/>
        <v>6300.0249999999996</v>
      </c>
      <c r="J18" s="12">
        <f t="shared" si="2"/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</row>
    <row r="19" spans="1:13" ht="15.75" thickBot="1" x14ac:dyDescent="0.3">
      <c r="A19" s="41" t="s">
        <v>10</v>
      </c>
      <c r="B19" s="42"/>
      <c r="C19" s="42"/>
      <c r="D19" s="42"/>
      <c r="E19" s="42"/>
      <c r="F19" s="43"/>
      <c r="G19" s="12">
        <f>+G12+G15+G18</f>
        <v>12246.636</v>
      </c>
      <c r="H19" s="12">
        <f>+H12+H15+H18</f>
        <v>5946.6109999999999</v>
      </c>
      <c r="I19" s="12">
        <f>+I12+I15+I18</f>
        <v>6300.0249999999996</v>
      </c>
      <c r="J19" s="12">
        <f>+J12+J15+J18</f>
        <v>0</v>
      </c>
      <c r="K19" s="12">
        <f>+K12+K15+K18</f>
        <v>0</v>
      </c>
      <c r="L19" s="12">
        <f>+L12+L15+L18</f>
        <v>0</v>
      </c>
      <c r="M19" s="12">
        <f>+M12+M15+M18</f>
        <v>0</v>
      </c>
    </row>
  </sheetData>
  <mergeCells count="19">
    <mergeCell ref="A8:M8"/>
    <mergeCell ref="A15:F15"/>
    <mergeCell ref="A19:F19"/>
    <mergeCell ref="E9:E11"/>
    <mergeCell ref="A9:A11"/>
    <mergeCell ref="A13:M13"/>
    <mergeCell ref="A12:F12"/>
    <mergeCell ref="A16:M16"/>
    <mergeCell ref="A18:F18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M5"/>
  </mergeCells>
  <printOptions horizontalCentered="1"/>
  <pageMargins left="0.39370078740157483" right="0.39370078740157483" top="0.59055118110236227" bottom="0.39370078740157483" header="0.39370078740157483" footer="0.3937007874015748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Ички - 5 илова </vt:lpstr>
      <vt:lpstr>Ташқи - 6 илова</vt:lpstr>
      <vt:lpstr>'Ички - 5 илова '!_Hlk109510007</vt:lpstr>
      <vt:lpstr>'Ички - 5 илова 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2024-07-09T10:10:19Z</cp:lastPrinted>
  <dcterms:created xsi:type="dcterms:W3CDTF">2024-04-19T05:33:43Z</dcterms:created>
  <dcterms:modified xsi:type="dcterms:W3CDTF">2024-10-08T14:00:03Z</dcterms:modified>
</cp:coreProperties>
</file>